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Default Extension="gif" ContentType="image/gif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7" activeTab="2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N5.1'!$B$9:$D$25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5.5'!$A$1:$L$93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9.7'!$A$1:$I$49</definedName>
    <definedName name="_xlnm.Print_Area" localSheetId="0">'ფორმა N1'!$A$1:$L$57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K79" i="46"/>
  <c r="C41" i="47"/>
  <c r="A10" i="33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4"/>
  <c r="D31" i="12"/>
  <c r="D47"/>
  <c r="D28"/>
  <c r="C48" i="47"/>
  <c r="C38"/>
  <c r="H35" i="44" l="1"/>
  <c r="G35"/>
  <c r="D40" i="42"/>
  <c r="C10" i="7"/>
  <c r="G14" i="43"/>
  <c r="H14"/>
  <c r="I14"/>
  <c r="C15" i="47"/>
  <c r="D15"/>
  <c r="C43"/>
  <c r="D43"/>
  <c r="D38"/>
  <c r="C33"/>
  <c r="D33"/>
  <c r="C21"/>
  <c r="D21"/>
  <c r="D41"/>
  <c r="D11"/>
  <c r="D48"/>
  <c r="D72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A4"/>
  <c r="C13" l="1"/>
  <c r="C9" s="1"/>
  <c r="D13"/>
  <c r="D9" s="1"/>
  <c r="D10" i="7" l="1"/>
  <c r="D15"/>
  <c r="C15"/>
  <c r="I38" i="35"/>
  <c r="A4"/>
  <c r="J39" i="10"/>
  <c r="I39"/>
  <c r="H39"/>
  <c r="G39"/>
  <c r="G36" s="1"/>
  <c r="F39"/>
  <c r="E39"/>
  <c r="D39"/>
  <c r="C39"/>
  <c r="C36" s="1"/>
  <c r="B39"/>
  <c r="J36"/>
  <c r="I36"/>
  <c r="H36"/>
  <c r="F36"/>
  <c r="E36"/>
  <c r="D36"/>
  <c r="B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19"/>
  <c r="I19"/>
  <c r="H19"/>
  <c r="G19"/>
  <c r="G17" s="1"/>
  <c r="F19"/>
  <c r="E19"/>
  <c r="D19"/>
  <c r="C19"/>
  <c r="C17" s="1"/>
  <c r="C9" s="1"/>
  <c r="B19"/>
  <c r="J17"/>
  <c r="I17"/>
  <c r="H17"/>
  <c r="H9" s="1"/>
  <c r="F17"/>
  <c r="E17"/>
  <c r="D17"/>
  <c r="B17"/>
  <c r="J16"/>
  <c r="J14" s="1"/>
  <c r="J9" s="1"/>
  <c r="I14"/>
  <c r="H14"/>
  <c r="F14"/>
  <c r="D14"/>
  <c r="D9" s="1"/>
  <c r="C14"/>
  <c r="B14"/>
  <c r="J10"/>
  <c r="I10"/>
  <c r="I9" s="1"/>
  <c r="H10"/>
  <c r="G10"/>
  <c r="F10"/>
  <c r="E10"/>
  <c r="E9" s="1"/>
  <c r="D10"/>
  <c r="C10"/>
  <c r="B10"/>
  <c r="G9"/>
  <c r="F9"/>
  <c r="B9"/>
  <c r="A4"/>
  <c r="D11" i="12"/>
  <c r="D10" s="1"/>
  <c r="D45"/>
  <c r="D44" s="1"/>
  <c r="D34"/>
  <c r="D36"/>
  <c r="C11"/>
  <c r="C10" s="1"/>
  <c r="C34"/>
  <c r="C45"/>
  <c r="C44" s="1"/>
  <c r="I10" i="9"/>
  <c r="D16" i="40"/>
  <c r="C16"/>
  <c r="G22" i="29" l="1"/>
  <c r="H22" l="1"/>
  <c r="I22"/>
  <c r="H34" i="45" l="1"/>
  <c r="G34"/>
  <c r="D26" i="7" l="1"/>
  <c r="C26"/>
  <c r="D26" i="3"/>
  <c r="C26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2"/>
  <c r="C12"/>
  <c r="D74" i="40" l="1"/>
  <c r="D65"/>
  <c r="D59"/>
  <c r="C59"/>
  <c r="D54"/>
  <c r="C54"/>
  <c r="D48"/>
  <c r="C48"/>
  <c r="D38"/>
  <c r="C38"/>
  <c r="D34"/>
  <c r="C34"/>
  <c r="D25"/>
  <c r="D19" s="1"/>
  <c r="C25"/>
  <c r="C19" s="1"/>
  <c r="D12"/>
  <c r="C12"/>
  <c r="A6"/>
  <c r="C15" l="1"/>
  <c r="C11" s="1"/>
  <c r="D15"/>
  <c r="D11" s="1"/>
  <c r="A4" i="39" l="1"/>
  <c r="H34" i="34" l="1"/>
  <c r="G34"/>
  <c r="A4"/>
  <c r="A4" i="32" l="1"/>
  <c r="H24" i="30" l="1"/>
  <c r="G24"/>
  <c r="A4"/>
  <c r="A4" i="29"/>
  <c r="A5" i="28" l="1"/>
  <c r="C26" i="27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17" l="1"/>
  <c r="A4" i="16"/>
  <c r="A4" i="9"/>
  <c r="A4" i="12"/>
  <c r="A5" i="5"/>
  <c r="A4" i="7"/>
  <c r="D17" i="5" l="1"/>
  <c r="C17"/>
  <c r="D14"/>
  <c r="C14"/>
  <c r="D11"/>
  <c r="D10" s="1"/>
  <c r="C11"/>
  <c r="D18" i="3"/>
  <c r="C18"/>
  <c r="D15"/>
  <c r="C15"/>
  <c r="C10" s="1"/>
  <c r="D12"/>
  <c r="C10" i="5" l="1"/>
  <c r="C25" i="3"/>
  <c r="D10"/>
  <c r="D25"/>
  <c r="C9" l="1"/>
  <c r="D9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 238
 ლარი საშემოსავლოა გადახდილია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6278.5  ლარი გადახდილი საშემოსავლოა</t>
        </r>
      </text>
    </comment>
  </commentList>
</comments>
</file>

<file path=xl/sharedStrings.xml><?xml version="1.0" encoding="utf-8"?>
<sst xmlns="http://schemas.openxmlformats.org/spreadsheetml/2006/main" count="1906" uniqueCount="958">
  <si>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</si>
  <si>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</si>
  <si>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</si>
  <si>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</si>
  <si>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</si>
  <si>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</si>
  <si>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</si>
  <si>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</si>
  <si>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</si>
  <si>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</si>
  <si>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</si>
  <si>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</si>
  <si>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</si>
  <si>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</si>
  <si>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</si>
  <si>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</si>
  <si>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</si>
  <si>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</si>
  <si>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</si>
  <si>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</si>
  <si>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</si>
  <si>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</si>
  <si>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</si>
  <si>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</si>
  <si>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</si>
  <si>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</si>
  <si>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</si>
  <si>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</si>
  <si>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</si>
  <si>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</si>
  <si>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</si>
  <si>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</si>
  <si>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</si>
  <si>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</si>
  <si>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</si>
  <si>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</si>
  <si>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</si>
  <si>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</si>
  <si>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</si>
  <si>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</si>
  <si>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</si>
  <si>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</si>
  <si>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</si>
  <si>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</si>
  <si>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</si>
  <si>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</si>
  <si>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</si>
  <si>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</si>
  <si>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</si>
  <si>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</si>
  <si>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</si>
  <si>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</si>
  <si>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</si>
  <si>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</si>
  <si>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</si>
  <si>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</si>
  <si>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</si>
  <si>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</si>
  <si>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</si>
  <si>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</si>
  <si>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</si>
  <si>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</si>
  <si>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</si>
  <si>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</si>
  <si>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</si>
  <si>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</si>
  <si>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</si>
  <si>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</si>
  <si>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</si>
  <si>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</si>
  <si>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</si>
  <si>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</si>
  <si>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</si>
  <si>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</si>
  <si>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</si>
  <si>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</si>
  <si>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</si>
  <si>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</si>
  <si>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</si>
  <si>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</si>
  <si>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</si>
  <si>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</si>
  <si>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</si>
  <si>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</si>
  <si>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</si>
  <si>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</si>
  <si>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</si>
  <si>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</si>
  <si>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</si>
  <si>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</si>
  <si>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</si>
  <si>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</si>
  <si>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</si>
  <si>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</si>
  <si>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</si>
  <si>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</si>
  <si>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</si>
  <si>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</si>
  <si>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</si>
  <si>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</si>
  <si>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</si>
  <si>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</si>
  <si>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</si>
  <si>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</si>
  <si>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</si>
  <si>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</si>
  <si>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</si>
  <si>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</si>
  <si>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</si>
  <si>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</si>
  <si>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</si>
  <si>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</si>
  <si>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</si>
  <si>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</si>
  <si>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</si>
  <si>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</si>
  <si>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</si>
  <si>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</si>
  <si>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</si>
  <si>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</si>
  <si>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</si>
  <si>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</si>
  <si>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</si>
  <si>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</si>
  <si>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</si>
  <si>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</si>
  <si>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</si>
  <si>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</si>
  <si>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</si>
  <si>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</si>
  <si>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</si>
  <si>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</si>
  <si>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</si>
  <si>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</si>
  <si>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</si>
  <si>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</si>
  <si>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</si>
  <si>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</si>
  <si>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</si>
  <si>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</si>
  <si>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</si>
  <si>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</si>
  <si>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</si>
  <si>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</si>
  <si>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</si>
  <si>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</si>
  <si>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</si>
  <si>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</si>
  <si>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</si>
  <si>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</si>
  <si>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</si>
  <si>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</si>
  <si>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</si>
  <si>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</si>
  <si>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</si>
  <si>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</si>
  <si>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</si>
  <si>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</si>
  <si>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</si>
  <si>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</si>
  <si>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</si>
  <si>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</si>
  <si>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</si>
  <si>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</si>
  <si>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</si>
  <si>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</si>
  <si>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</si>
  <si>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</si>
  <si>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</si>
  <si>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</si>
  <si>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</si>
  <si>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</si>
  <si>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</si>
  <si>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</si>
  <si>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</si>
  <si>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</si>
  <si>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</si>
  <si>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</si>
  <si>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</si>
  <si>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</si>
  <si>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</si>
  <si>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</si>
  <si>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</si>
  <si>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</si>
  <si>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</si>
  <si>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</si>
  <si>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</si>
  <si>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</si>
  <si>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</si>
  <si>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</si>
  <si>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</si>
  <si>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</si>
  <si>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</si>
  <si>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</si>
  <si>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</si>
  <si>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</si>
  <si>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</si>
  <si>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</si>
  <si>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</si>
  <si>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</si>
  <si>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</si>
  <si>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</si>
  <si>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</si>
  <si>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</si>
  <si>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</si>
  <si>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</si>
  <si>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</si>
  <si>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</si>
  <si>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</si>
  <si>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</si>
  <si>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</si>
  <si>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</si>
  <si>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</si>
  <si>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</si>
  <si>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</si>
  <si>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</si>
  <si>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</si>
  <si>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</si>
  <si>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</si>
  <si>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</si>
  <si>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</si>
  <si>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</si>
  <si>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</si>
  <si>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</si>
  <si>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</si>
  <si>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</si>
  <si>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</si>
  <si>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</si>
  <si>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</si>
  <si>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</si>
  <si>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</si>
  <si>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</si>
  <si>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</si>
  <si>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</si>
  <si>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</si>
  <si>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</si>
  <si>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</si>
  <si>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</si>
  <si>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</si>
  <si>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</si>
  <si>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</si>
  <si>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</si>
  <si>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</si>
  <si>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</si>
  <si>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</si>
  <si>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</si>
  <si>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</si>
  <si>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</si>
  <si>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</si>
  <si>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</si>
  <si>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</si>
  <si>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</si>
  <si>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</si>
  <si>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</si>
  <si>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</si>
  <si>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</si>
  <si>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</si>
  <si>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</si>
  <si>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</si>
  <si>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</si>
  <si>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</si>
  <si>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</si>
  <si>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</si>
  <si>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</si>
  <si>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</si>
  <si>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</si>
  <si>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</si>
  <si>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</si>
  <si>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</si>
  <si>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</si>
  <si>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</si>
  <si>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</si>
  <si>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</si>
  <si>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</si>
  <si>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</si>
  <si>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</si>
  <si>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</si>
  <si>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</si>
  <si>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</si>
  <si>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</si>
  <si>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</si>
  <si>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</si>
  <si>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</si>
  <si>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</si>
  <si>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</si>
  <si>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</si>
  <si>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</si>
  <si>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</si>
  <si>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</si>
  <si>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</si>
  <si>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</si>
  <si>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</si>
  <si>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</si>
  <si>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</si>
  <si>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</si>
  <si>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</si>
  <si>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</si>
  <si>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</si>
  <si>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</si>
  <si>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</si>
  <si>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</si>
  <si>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</si>
  <si>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</si>
  <si>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</si>
  <si>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</si>
  <si>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</si>
  <si>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</si>
  <si>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</si>
  <si>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</si>
  <si>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</si>
  <si>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</si>
  <si>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</si>
  <si>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</si>
  <si>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</si>
  <si>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</si>
  <si>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</si>
  <si>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</si>
  <si>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</si>
  <si>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</si>
  <si>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</si>
  <si>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</si>
  <si>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</si>
  <si>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</si>
  <si>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</si>
  <si>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</si>
  <si>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</si>
  <si>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</si>
  <si>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</si>
  <si>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</si>
  <si>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</si>
  <si>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</si>
  <si>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</si>
  <si>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</si>
  <si>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</si>
  <si>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</si>
  <si>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</si>
  <si>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</si>
  <si>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</si>
  <si>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</si>
  <si>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</si>
  <si>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</si>
  <si>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</si>
  <si>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</si>
  <si>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</si>
  <si>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</si>
  <si>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</si>
  <si>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</si>
  <si>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</si>
  <si>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</si>
  <si>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</si>
  <si>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</si>
  <si>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</si>
  <si>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</si>
  <si>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</si>
  <si>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</si>
  <si>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</si>
  <si>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</si>
  <si>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</si>
  <si>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</si>
  <si>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</si>
  <si>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</si>
  <si>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</si>
  <si>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</si>
  <si>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</si>
  <si>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</si>
  <si>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</si>
  <si>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</si>
  <si>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</si>
  <si>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</si>
  <si>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</si>
  <si>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</si>
  <si>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</si>
  <si>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</si>
  <si>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</si>
  <si>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</si>
  <si>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</si>
  <si>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</si>
  <si>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</si>
  <si>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</si>
  <si>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</si>
  <si>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</si>
  <si>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</si>
  <si>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</si>
  <si>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</si>
  <si>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</si>
  <si>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</si>
  <si>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</si>
  <si>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</si>
  <si>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</si>
  <si>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</si>
  <si>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</si>
  <si>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</si>
  <si>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</si>
  <si>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</si>
  <si>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</si>
  <si>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</si>
  <si>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</si>
  <si>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</si>
  <si>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</si>
  <si>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</si>
  <si>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</si>
  <si>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</si>
  <si>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</si>
  <si>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</si>
  <si>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</si>
  <si>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</si>
  <si>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</si>
  <si>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</si>
  <si>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</si>
  <si>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</si>
  <si>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</si>
  <si>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</si>
  <si>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</si>
  <si>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</si>
  <si>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</si>
  <si>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</si>
  <si>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</si>
  <si>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</si>
  <si>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</si>
  <si>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</si>
  <si>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</si>
  <si>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</si>
  <si>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</si>
  <si>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</si>
  <si>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</si>
  <si>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</si>
  <si>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</si>
  <si>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</si>
  <si>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</si>
  <si>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</si>
  <si>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</si>
  <si>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</si>
  <si>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</si>
  <si>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</si>
  <si>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</si>
  <si>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</si>
  <si>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</si>
  <si>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</si>
  <si>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</si>
  <si>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</si>
  <si>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</si>
  <si>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</si>
  <si>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</si>
  <si>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</si>
  <si>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</si>
  <si>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</si>
  <si>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</si>
  <si>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</si>
  <si>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</si>
  <si>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</si>
  <si>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</si>
  <si>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</si>
  <si>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</si>
  <si>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</si>
  <si>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</si>
  <si>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</si>
  <si>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</si>
  <si>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</si>
  <si>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</si>
  <si>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</si>
  <si>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</si>
  <si>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</si>
  <si>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</si>
  <si>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</si>
  <si>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</si>
  <si>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</si>
  <si>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</si>
  <si>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</si>
  <si>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</si>
  <si>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</si>
  <si>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</si>
  <si>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</si>
  <si>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</si>
  <si>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</si>
  <si>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</si>
  <si>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</si>
  <si>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</si>
  <si>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</si>
  <si>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</si>
  <si>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</si>
  <si>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</si>
  <si>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</si>
  <si>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</si>
  <si>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</si>
  <si>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</si>
  <si>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</si>
  <si>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</si>
  <si>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</si>
  <si>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</si>
  <si>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</si>
  <si>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</si>
  <si>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</si>
  <si>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</si>
  <si>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</si>
  <si>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</si>
  <si>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</si>
  <si>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</si>
  <si>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</si>
  <si>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</si>
  <si>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</si>
  <si>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</si>
  <si>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</si>
  <si>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</si>
  <si>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</si>
  <si>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1.2.8.6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</si>
  <si>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</si>
  <si>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</si>
  <si>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</si>
  <si>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</si>
  <si>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თიბისი</t>
  </si>
  <si>
    <t>GEL</t>
  </si>
  <si>
    <t>იჯარა</t>
  </si>
  <si>
    <t>სხვადასხვა ხარჯები(შეცდომით გადარიცხულები)</t>
  </si>
  <si>
    <t>მპგ  "დემოკრატიული მოძრაობა - ერთიანი საქართველო"</t>
  </si>
  <si>
    <t>GE07TB1113336080100005</t>
  </si>
  <si>
    <t>ცირა   შენგლია</t>
  </si>
  <si>
    <t>შპს "ექსპოგრაფი"</t>
  </si>
  <si>
    <t>ბანერი</t>
  </si>
  <si>
    <t>ორმოცაძე დავით</t>
  </si>
  <si>
    <t>თუმანიშვილი მარინა</t>
  </si>
  <si>
    <t>სხვა სარეკლამო ხარჯები(Tb.satr.komp)</t>
  </si>
  <si>
    <t>ბრენდირებული აქსესუარებით რეკლამის ხარჯი(singori)</t>
  </si>
  <si>
    <t>შალვა თანდილაშვილი</t>
  </si>
  <si>
    <t>13001069721</t>
  </si>
  <si>
    <t>31.08.2016-20.09.16</t>
  </si>
  <si>
    <t>06.09.2016</t>
  </si>
  <si>
    <t>07.09.2016</t>
  </si>
  <si>
    <t>09.09.2016</t>
  </si>
  <si>
    <t>12.09.2016</t>
  </si>
  <si>
    <t>14.09.2016</t>
  </si>
  <si>
    <t>16.09.2016</t>
  </si>
  <si>
    <t>19.09.2016</t>
  </si>
  <si>
    <t>20.09.2016</t>
  </si>
  <si>
    <t>ფულადი შემოწირულობა</t>
  </si>
  <si>
    <t>ანზორ ბიწაძე</t>
  </si>
  <si>
    <t>დავით წერეთელი</t>
  </si>
  <si>
    <t>ნინო კობახიძე</t>
  </si>
  <si>
    <t>მიხეილ ხომერიკი</t>
  </si>
  <si>
    <t>დავით წიტაიშვილი</t>
  </si>
  <si>
    <t>ნანა დევდარიანი</t>
  </si>
  <si>
    <t>ალექსანდრე მიქაბერიძე</t>
  </si>
  <si>
    <t>01026007785</t>
  </si>
  <si>
    <t>01024037386</t>
  </si>
  <si>
    <t>01021005395</t>
  </si>
  <si>
    <t>01026001185</t>
  </si>
  <si>
    <t>60001029126</t>
  </si>
  <si>
    <t>01017003862</t>
  </si>
  <si>
    <t>01030005920</t>
  </si>
  <si>
    <t>GE96BR0000010331318147</t>
  </si>
  <si>
    <t>GE64BG0000000499470700</t>
  </si>
  <si>
    <t>GE35TB7633345065100005</t>
  </si>
  <si>
    <t>GE20TB7823736050100002</t>
  </si>
  <si>
    <t>GE29BG0000000571407500</t>
  </si>
  <si>
    <t>GE89BG0000000182084601</t>
  </si>
  <si>
    <t>GE25BG0000000311605100</t>
  </si>
  <si>
    <t>GE11BG0000000357640000</t>
  </si>
  <si>
    <t>ბანკი რესპუბლიკა</t>
  </si>
  <si>
    <t>საქართველოს ბანკი</t>
  </si>
  <si>
    <t>შპს დალა 73</t>
  </si>
  <si>
    <t>205233399</t>
  </si>
  <si>
    <t>ქველაძე</t>
  </si>
  <si>
    <t>გიორგი ქველაძე</t>
  </si>
  <si>
    <t>არაფულადი შემოწირულობა</t>
  </si>
  <si>
    <t>ქ.თბილისი, ცინცაძის ქ 49</t>
  </si>
  <si>
    <t>დავით</t>
  </si>
  <si>
    <t>წერეთელი</t>
  </si>
  <si>
    <t>01030004452</t>
  </si>
  <si>
    <t>ოფისი, ქ.თბილისი, ჯიქიას N 6</t>
  </si>
  <si>
    <t>ლაცაბიძე</t>
  </si>
  <si>
    <t>გიორგი ლაცაბიძე</t>
  </si>
  <si>
    <t>ოფისი. ხარაგაული, სოლომონ მეფის 10</t>
  </si>
  <si>
    <t>ისაკო ცქიფურიშვილი</t>
  </si>
  <si>
    <t>01013015538</t>
  </si>
  <si>
    <t>8000 პლაკატი, 2 ცალი ბილბორდი (180*117 სმ)</t>
  </si>
  <si>
    <t xml:space="preserve">სარეკლამო </t>
  </si>
  <si>
    <t>შემოწირულებები ფიზიკური პირებისაგან (იჯარა)</t>
  </si>
  <si>
    <t>შემოწირულებები ფიზიკური პირებისაგან (სააგიტაციო მასალა)</t>
  </si>
  <si>
    <t>მამუკა აჩბა</t>
  </si>
  <si>
    <t>ირაკლი ჯანიაშვილი</t>
  </si>
  <si>
    <t>ქეთევან ჩქარეული</t>
  </si>
  <si>
    <t>თემურ გოგიაშვილი</t>
  </si>
  <si>
    <t>ანა ჯაში</t>
  </si>
  <si>
    <t>დავითი ნიკურაძე</t>
  </si>
  <si>
    <t>საარჩევნო შეხვედრები</t>
  </si>
  <si>
    <t>ბათუმი</t>
  </si>
  <si>
    <t>წყალტუბო</t>
  </si>
  <si>
    <t>ნინო ბურჯანაძე</t>
  </si>
  <si>
    <t>01002012305</t>
  </si>
  <si>
    <t>01017035751</t>
  </si>
  <si>
    <t>01005030169</t>
  </si>
  <si>
    <t>01019083784</t>
  </si>
  <si>
    <t>20001004570</t>
  </si>
  <si>
    <t>62001000351</t>
  </si>
  <si>
    <t>01026000650</t>
  </si>
  <si>
    <t>ბეჭდური რეკლამის ხარჯები(KABADONI+,vesta,kolorparki,mamuka Woladze,apa grup,gazeti alioni,shemowiruloba)</t>
  </si>
  <si>
    <t>შპს კაბადონი+</t>
  </si>
  <si>
    <t>შპს ვესტა</t>
  </si>
  <si>
    <t>სს სილქნეტი</t>
  </si>
  <si>
    <t>მპგ გაერთიანებული დემოცრატიული მოძრაობა</t>
  </si>
  <si>
    <t xml:space="preserve">სარჩევნო სუბიექტის უფლებამონაცვლეობა </t>
  </si>
  <si>
    <t>სარეკლამო</t>
  </si>
  <si>
    <t>საკომუნიკაციო</t>
  </si>
  <si>
    <t>სარეკლამო ზედაპირი(იმიჯი 24.64 კვ.მ, ჯიბე 2.36კვ.მ) (ბანერი)</t>
  </si>
  <si>
    <t>სარეკლამო ზედაპირი(იმიჯი 99.68 კვ.მ, ჯიბე 8.32კვ.მ) (ბანერი)</t>
  </si>
  <si>
    <t>სარეკლამო ზედაპირი(იმიჯი 32.48 კვ.მ, ჯიბე 3.52კვ.მ) (ბანერი)</t>
  </si>
  <si>
    <t>სარეკლამო ზედაპირი(იმიჯი 18 კვ.მ, ჯიბე 1.84კვ.მ) (ბანერი)</t>
  </si>
  <si>
    <t>სარეკლამო ზედაპირი(იმიჯი 54 კვ.მ, ჯიბე 4.88კვ.მ) (ბანერი)</t>
  </si>
  <si>
    <t>სარეკლამო ზედაპირი(იმიჯი 62.01 კვ.მ, ჯიბე 7.22კვ.მ) (ბანერი)</t>
  </si>
  <si>
    <t>სარეკლამო ზედაპირი(იმიჯი 21.052 კვ.მ, ჯიბე 3.268კვ.მ) (ბანერი)</t>
  </si>
  <si>
    <t>სარეკლამო ზედაპირი(იმიჯი 125.5 კვ.მ, ჯიბე 12.2კვ.მ) (ბანერი)</t>
  </si>
  <si>
    <t>სარეკლამო ზედაპირი(იმიჯი 36 კვ.მ, ჯიბე 3.04კვ.მ) (ბანერი)</t>
  </si>
  <si>
    <t>სარეკლამო ზედაპირი</t>
  </si>
  <si>
    <t>სარეკლამო ზედაპირი(იმიჯი 72 კვ.მ, ჯიბე 7.36კვ.მ) (ბანერი)</t>
  </si>
  <si>
    <t>სარეკლამო ზედაპირი(იმიჯი 49.28 კვ.მ, ჯიბე 4.72კვ.მ) (ბანერი)</t>
  </si>
  <si>
    <t>სარეკლამო ზედაპირი(იმიჯი 60 კვ.მ, ჯიბე 5.88კვ.მ) (ბანერი)</t>
  </si>
  <si>
    <t xml:space="preserve"> შპს აუთდორ. ჯი</t>
  </si>
  <si>
    <t>კვ.მ</t>
  </si>
  <si>
    <t>გარე რეკლამის ხარჯი</t>
  </si>
  <si>
    <t>ბროშურა(ზომით ა-4)</t>
  </si>
  <si>
    <t>პლაკატი (ზომა ა3+)</t>
  </si>
  <si>
    <t>ფლაერი 1/3  ა4</t>
  </si>
  <si>
    <t>ფლაერი (ზომა 2/3 ა-4)</t>
  </si>
  <si>
    <t>პლაკატი ა3+</t>
  </si>
  <si>
    <t>ცალი</t>
  </si>
  <si>
    <t xml:space="preserve"> შპს კაბადონი +</t>
  </si>
  <si>
    <t>აბულაძის 8</t>
  </si>
  <si>
    <t>3000$ ექვივალენტი ლარში</t>
  </si>
  <si>
    <t>ცირა</t>
  </si>
  <si>
    <t>შენგელია</t>
  </si>
  <si>
    <t>მოსკ.გამზირი.18 კ 2</t>
  </si>
  <si>
    <t>31.10.2016</t>
  </si>
  <si>
    <t>01024009833</t>
  </si>
  <si>
    <t xml:space="preserve">ემზარი </t>
  </si>
  <si>
    <t>ილურიძე</t>
  </si>
  <si>
    <t>გლდანის ა მ/რ 52</t>
  </si>
  <si>
    <t>05.11.2016</t>
  </si>
  <si>
    <t>600 $ ექვივალენტი ლარში</t>
  </si>
  <si>
    <t>01001061149</t>
  </si>
  <si>
    <t xml:space="preserve">გიორგი </t>
  </si>
  <si>
    <t>კაკაბაძე</t>
  </si>
  <si>
    <t>თბილისი ლეხ კაჩინსკის 6</t>
  </si>
  <si>
    <t>01.08.2016</t>
  </si>
  <si>
    <t>450 $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</si>
  <si>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</si>
  <si>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</si>
  <si>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</si>
  <si>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</si>
  <si>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01.11.2016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</si>
  <si>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</si>
  <si>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</si>
  <si>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</si>
  <si>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</si>
  <si>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</si>
  <si>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</si>
  <si>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01010014858</t>
  </si>
  <si>
    <t>გიორგაძე</t>
  </si>
  <si>
    <t>თბილისი აღმაშენებლის 5</t>
  </si>
  <si>
    <t>12.11.2016</t>
  </si>
  <si>
    <t>500 $ ექვივალენტი ლარში</t>
  </si>
  <si>
    <t>62011003643</t>
  </si>
  <si>
    <t xml:space="preserve">ბაბულია </t>
  </si>
  <si>
    <t>ყაზარაშვილი</t>
  </si>
  <si>
    <t>თბილისი, რუსთაველის 20</t>
  </si>
  <si>
    <t>15.11.2016</t>
  </si>
  <si>
    <t>01017011286</t>
  </si>
  <si>
    <t>მანანა</t>
  </si>
  <si>
    <t>თურმანიძე</t>
  </si>
  <si>
    <t>თბილისი,გურამიშვილ. 12</t>
  </si>
  <si>
    <t>37001009267</t>
  </si>
  <si>
    <t xml:space="preserve">თინათინ </t>
  </si>
  <si>
    <t>თადუმაძე</t>
  </si>
  <si>
    <t>ქუთაისი. ცისფერყანწელ. 7</t>
  </si>
  <si>
    <t>27001003325</t>
  </si>
  <si>
    <t xml:space="preserve">შოთა </t>
  </si>
  <si>
    <t>ბაკურაძე</t>
  </si>
  <si>
    <t>ოზურგეთი,26 მაისის 16</t>
  </si>
  <si>
    <t>01.01.2017</t>
  </si>
  <si>
    <t>01026013720</t>
  </si>
  <si>
    <t>შალვა</t>
  </si>
  <si>
    <t>თენეიშვილი</t>
  </si>
  <si>
    <t>ჩოხატაური, ბენდელანის 1 ა</t>
  </si>
  <si>
    <t>46001000099</t>
  </si>
  <si>
    <t>კახა</t>
  </si>
  <si>
    <t>კოროშინაძე</t>
  </si>
  <si>
    <t>სენაკი,ვახანიას 10</t>
  </si>
  <si>
    <t>39001020966</t>
  </si>
  <si>
    <t xml:space="preserve">ნონა </t>
  </si>
  <si>
    <t>კუპრეიშვილი</t>
  </si>
  <si>
    <t>წალენჯიხა,გამსახურდიას 9</t>
  </si>
  <si>
    <t>02.11.2016</t>
  </si>
  <si>
    <t>51001005379</t>
  </si>
  <si>
    <t xml:space="preserve">ბადრი </t>
  </si>
  <si>
    <t>კვარაცხელია</t>
  </si>
  <si>
    <t>ქ.ზუგდიდი, რუსთაველის 62</t>
  </si>
  <si>
    <t>19001095893</t>
  </si>
  <si>
    <t xml:space="preserve">მარინე </t>
  </si>
  <si>
    <t>ბიგვავა</t>
  </si>
  <si>
    <t>დ.ქობულეთი, აღმაშენებლის 36</t>
  </si>
  <si>
    <t>61004006163</t>
  </si>
  <si>
    <t>ვაჟა</t>
  </si>
  <si>
    <t>რომანაძე</t>
  </si>
  <si>
    <t>ბათუმი,დასახლება შარაბიძეები</t>
  </si>
  <si>
    <t>61005006206</t>
  </si>
  <si>
    <t xml:space="preserve">რუსუდან </t>
  </si>
  <si>
    <t>მახარაძე</t>
  </si>
  <si>
    <t>დ.ხულო, ტბელ აბუსერიძის ქ.</t>
  </si>
  <si>
    <t>61009019586</t>
  </si>
  <si>
    <t xml:space="preserve">ბიძინა </t>
  </si>
  <si>
    <t>რიჟვაძე</t>
  </si>
  <si>
    <t>გორი,წერეთლის 22</t>
  </si>
  <si>
    <t>59001007699</t>
  </si>
  <si>
    <t>ნინო</t>
  </si>
  <si>
    <t>ციცაგი</t>
  </si>
  <si>
    <t>დაბა თიანეთი,რუსთაველის 4</t>
  </si>
  <si>
    <t>01003012107</t>
  </si>
  <si>
    <t xml:space="preserve">გრიგოლ </t>
  </si>
  <si>
    <t>მოკვერაშვილი</t>
  </si>
  <si>
    <t>ქ.დუშეთი, სტალინის 64</t>
  </si>
  <si>
    <t>16001003970</t>
  </si>
  <si>
    <t>გივი</t>
  </si>
  <si>
    <t>ბურდული</t>
  </si>
  <si>
    <t>ბოლნისი,სულხან საბას 101</t>
  </si>
  <si>
    <t>10001007854</t>
  </si>
  <si>
    <t xml:space="preserve">კარინა </t>
  </si>
  <si>
    <t>ნინოშვილი</t>
  </si>
  <si>
    <t>ახმეტა, ჩოლოყაშვილის 34</t>
  </si>
  <si>
    <t>08001003518</t>
  </si>
  <si>
    <t>კობა</t>
  </si>
  <si>
    <t>მაისურაძე</t>
  </si>
  <si>
    <t>ქ.გურჯაანი ნონეშვილის 10</t>
  </si>
  <si>
    <t>13001020067</t>
  </si>
  <si>
    <t>ნათელა</t>
  </si>
  <si>
    <t>სარქისაშვილი</t>
  </si>
  <si>
    <t>ხარაგაული, სოლომონ მეფის 10</t>
  </si>
  <si>
    <t>შემოწირულობა</t>
  </si>
  <si>
    <t>წყალტუბო, ფალიაშვილის ქუჩა</t>
  </si>
  <si>
    <t>53001028949</t>
  </si>
  <si>
    <t>გოჩა</t>
  </si>
  <si>
    <t>სილაგაძე</t>
  </si>
  <si>
    <t>ონი.რუსთაველის 27</t>
  </si>
  <si>
    <t xml:space="preserve">რამაზ </t>
  </si>
  <si>
    <t>ყავლაშვილი</t>
  </si>
  <si>
    <t>ამბროლაური, კოსტავას 18</t>
  </si>
  <si>
    <t>04001007205</t>
  </si>
  <si>
    <t xml:space="preserve">რამინი </t>
  </si>
  <si>
    <t>მაცაბერიძე</t>
  </si>
  <si>
    <t>ახალციხე ნათენაძის 7</t>
  </si>
  <si>
    <t xml:space="preserve">სამველ </t>
  </si>
  <si>
    <t>ეპრანოსიანი</t>
  </si>
  <si>
    <t>ბორჯომი, სააკაძის N 2</t>
  </si>
  <si>
    <t>შპს "ჯეო ჰოსპიტალი"</t>
  </si>
  <si>
    <t>ახალქალაქი, თავისუფლ. 36</t>
  </si>
  <si>
    <t>07001046795</t>
  </si>
  <si>
    <t xml:space="preserve">სერგეი </t>
  </si>
  <si>
    <t>დარბინიან</t>
  </si>
  <si>
    <t>ქარელი, 9 აპრილის ქუჩა</t>
  </si>
  <si>
    <t>ქეთევანი</t>
  </si>
  <si>
    <t>აბაშიშვილი</t>
  </si>
  <si>
    <t>კასპი, სააკაძის 106</t>
  </si>
  <si>
    <t>24001002622</t>
  </si>
  <si>
    <t>მედია</t>
  </si>
  <si>
    <t>ჯუხარიძე</t>
  </si>
  <si>
    <t>დმანისი, 26 მაისის ქ, კორ 13, ბ 16</t>
  </si>
  <si>
    <t>15001008965</t>
  </si>
  <si>
    <t>ცისანა</t>
  </si>
  <si>
    <t>ოსეფაშვილი</t>
  </si>
  <si>
    <t>საგარეჯო, დოდაშვილის 5</t>
  </si>
  <si>
    <t>01011051151</t>
  </si>
  <si>
    <t>ხათუნა</t>
  </si>
  <si>
    <t>ხუციშვილი-ლაფერიშვილი</t>
  </si>
  <si>
    <t>ქ. დედოფლისწყარო რუსთაველის 44</t>
  </si>
  <si>
    <t>14001001063</t>
  </si>
  <si>
    <t>მაია</t>
  </si>
  <si>
    <t>თევზაძე</t>
  </si>
  <si>
    <t>ქ.სიღნაღი, სოფ. საქობო</t>
  </si>
  <si>
    <t>01024065423</t>
  </si>
  <si>
    <t>ანნა</t>
  </si>
  <si>
    <t>მიქაშვილი</t>
  </si>
  <si>
    <t>ზესტაფონი, აღმაშენებლის 27</t>
  </si>
  <si>
    <t>18001004846</t>
  </si>
  <si>
    <t>რუბენ</t>
  </si>
  <si>
    <t xml:space="preserve"> ჩინჩალაძე</t>
  </si>
  <si>
    <t>ტყიბული, თაბუკაშვილის 44</t>
  </si>
  <si>
    <t>41001003330</t>
  </si>
  <si>
    <t>ნუგზარი</t>
  </si>
  <si>
    <t>წიქრიძე</t>
  </si>
  <si>
    <t>თერჯოლა, რუსთაველის 68</t>
  </si>
  <si>
    <t>01008035996</t>
  </si>
  <si>
    <t>ზვიად</t>
  </si>
  <si>
    <t>ქავთარაძე</t>
  </si>
  <si>
    <t>ქ.სამტრედია, ბ.კრავეიშვილის 1</t>
  </si>
  <si>
    <t>37001012406</t>
  </si>
  <si>
    <t xml:space="preserve">მურთაზ </t>
  </si>
  <si>
    <t>კორძაია</t>
  </si>
  <si>
    <t>ქ.ხონი, მოსე ხონელის 3</t>
  </si>
  <si>
    <t>55001001230</t>
  </si>
  <si>
    <t xml:space="preserve">თამარ </t>
  </si>
  <si>
    <t>შამათავა</t>
  </si>
  <si>
    <t>ვანი, თავისუფლების 54</t>
  </si>
  <si>
    <t>17001003859</t>
  </si>
  <si>
    <t>კობელაშვილი</t>
  </si>
  <si>
    <t>ჭიათურა, წერეთლის N 1</t>
  </si>
  <si>
    <t>01015000882</t>
  </si>
  <si>
    <t xml:space="preserve">ხათუთი </t>
  </si>
  <si>
    <t>კავთელაძე</t>
  </si>
  <si>
    <t>ლენტეხი, სტალინის ქუჩა</t>
  </si>
  <si>
    <t>27001002787</t>
  </si>
  <si>
    <t xml:space="preserve">გურანდა </t>
  </si>
  <si>
    <t>ლიპარტელიანი</t>
  </si>
  <si>
    <t>ქ.ცაგერი, კოსტავას 29</t>
  </si>
  <si>
    <t xml:space="preserve">ირაკლი </t>
  </si>
  <si>
    <t>ლარცულიანი</t>
  </si>
  <si>
    <t>დ.ლანჩხუთი, ჟორდანიას ქ N116</t>
  </si>
  <si>
    <t>26001001511</t>
  </si>
  <si>
    <t>თეა</t>
  </si>
  <si>
    <t>ორაგველიძე</t>
  </si>
  <si>
    <t>ჩხოროწყუ, გობეჩიას 20</t>
  </si>
  <si>
    <t>65002002433</t>
  </si>
  <si>
    <t>გია</t>
  </si>
  <si>
    <t>ბებია</t>
  </si>
  <si>
    <t>მართვილი, მშვიდობის 12</t>
  </si>
  <si>
    <t>01011095438</t>
  </si>
  <si>
    <t>გურამ</t>
  </si>
  <si>
    <t>სხულუხია</t>
  </si>
  <si>
    <t>29001002241</t>
  </si>
  <si>
    <t>ლიდია</t>
  </si>
  <si>
    <t>გეგეჭკორი</t>
  </si>
  <si>
    <t>აბაშა,თავისუფლების 40</t>
  </si>
  <si>
    <t>02001000787</t>
  </si>
  <si>
    <t>გელა</t>
  </si>
  <si>
    <t>კაჭარავა</t>
  </si>
  <si>
    <t>ხობი, წერეთლის ქუჩა 12</t>
  </si>
  <si>
    <t>58001000002</t>
  </si>
  <si>
    <t>ედიშერ</t>
  </si>
  <si>
    <t>წურწუმია</t>
  </si>
  <si>
    <t>ქ.ფოთი, 9 აპრილის ხეივანი 30/97</t>
  </si>
  <si>
    <t>415080977</t>
  </si>
  <si>
    <t>შ.პ.ს. "ჯი ეს მაგდუსი"</t>
  </si>
  <si>
    <t>დ.მესტია, ფარჯიანის ქ 18</t>
  </si>
  <si>
    <t>30001009214</t>
  </si>
  <si>
    <t>აბესალომ</t>
  </si>
  <si>
    <t>ქალდანი</t>
  </si>
  <si>
    <t>ქ.ხობი, ც.დადიანის 208</t>
  </si>
  <si>
    <t>58001006638</t>
  </si>
  <si>
    <t>რომეო</t>
  </si>
  <si>
    <t>ჭითავა</t>
  </si>
  <si>
    <t>ქ.ბათუმი, ფარნავაზ მეფის 113-121</t>
  </si>
  <si>
    <t>1875 $ ექვივალენტი ლარში</t>
  </si>
  <si>
    <t>61001002791</t>
  </si>
  <si>
    <t>შოთა</t>
  </si>
  <si>
    <t>ახვლედიანი</t>
  </si>
  <si>
    <t>ქ.ხაშური, კოსტავას  N 4</t>
  </si>
  <si>
    <t>01030016651</t>
  </si>
  <si>
    <t>დალი</t>
  </si>
  <si>
    <t>ტალახაძე</t>
  </si>
  <si>
    <t>ქ.მცხეთა, აღმაშენებლის 82</t>
  </si>
  <si>
    <t>01026015333</t>
  </si>
  <si>
    <t>დოდო</t>
  </si>
  <si>
    <t>მამულაშვილი</t>
  </si>
  <si>
    <t>ყაზბეგი, სოფ. არშა</t>
  </si>
  <si>
    <t>44001001033</t>
  </si>
  <si>
    <t>ქუქიშვილი</t>
  </si>
  <si>
    <t>ქ.რუსთავი ჟ. შარტავას 19-3</t>
  </si>
  <si>
    <t>35001046713</t>
  </si>
  <si>
    <t>ლენა</t>
  </si>
  <si>
    <t>ჭეიშვილი</t>
  </si>
  <si>
    <t>თეთრიწყ, მუსხელიშვილის ქ N 2</t>
  </si>
  <si>
    <t>22001006679</t>
  </si>
  <si>
    <t>ნუნუ</t>
  </si>
  <si>
    <t>ნათობიძე</t>
  </si>
  <si>
    <t>ქ. თელავი, ერეკლე 2 მოედანი</t>
  </si>
  <si>
    <t>20001003107</t>
  </si>
  <si>
    <t>ლუაშვილი</t>
  </si>
  <si>
    <t>ქ. ყვარელი, მარჯანიშვილის 43.</t>
  </si>
  <si>
    <t>45001017359</t>
  </si>
  <si>
    <t xml:space="preserve">ნოდარი </t>
  </si>
  <si>
    <t>კუპრაშვილი</t>
  </si>
  <si>
    <t>ქ. ლაგოდეხი, სოფ. აფენი</t>
  </si>
  <si>
    <t>25001005245</t>
  </si>
  <si>
    <t xml:space="preserve">მამუკა </t>
  </si>
  <si>
    <t>რეხვიაშვილი</t>
  </si>
  <si>
    <t>ქ.ბაღდათი, ვაჟა-ფშაველას 3</t>
  </si>
  <si>
    <t>09001002235</t>
  </si>
  <si>
    <t>გრიგოლი</t>
  </si>
  <si>
    <t>კარკაძე</t>
  </si>
  <si>
    <t>დ.ასპინძა, ვარძიის ქ-სტად. მიმდ.</t>
  </si>
  <si>
    <t>05001005423</t>
  </si>
  <si>
    <t>ლეილა</t>
  </si>
  <si>
    <t>ასპანიძე</t>
  </si>
  <si>
    <t>ქედა, რუსთაველის ქ. 17</t>
  </si>
  <si>
    <t xml:space="preserve">არჩილ </t>
  </si>
  <si>
    <t>ნაკაშიძე</t>
  </si>
  <si>
    <t>თბილისი, პუშკინის N 19</t>
  </si>
  <si>
    <t>687.50 $ ექვივალენტი ლარში</t>
  </si>
  <si>
    <t>01015024775</t>
  </si>
  <si>
    <t>ჩხუტიაშვილი</t>
  </si>
  <si>
    <t>ქ.ბილისი,მუხიანის 2 მიკრ. 8 კორ</t>
  </si>
  <si>
    <t>01003017379</t>
  </si>
  <si>
    <t>ბონდო</t>
  </si>
  <si>
    <t>ჩეკურიშვილი</t>
  </si>
  <si>
    <t>ზუგდიდის რ/ნი სოფ დარჩელი</t>
  </si>
  <si>
    <t>19001055409</t>
  </si>
  <si>
    <t>ვალერი</t>
  </si>
  <si>
    <t>ვახანია</t>
  </si>
  <si>
    <t>დ. შუახევი, ჭავჭავაძის 13</t>
  </si>
  <si>
    <t>61010011809</t>
  </si>
  <si>
    <t>ოსმან</t>
  </si>
  <si>
    <t>ზოიძე</t>
  </si>
  <si>
    <t>დ.სურამი, აღმაშენებლის 115</t>
  </si>
  <si>
    <t>57001018502</t>
  </si>
  <si>
    <t>გელაშვილი</t>
  </si>
  <si>
    <t>ქ. მარნეული, რუსთაველის 66</t>
  </si>
  <si>
    <t>28001002948</t>
  </si>
  <si>
    <t>ელდანიზ</t>
  </si>
  <si>
    <t>სადიკოვი</t>
  </si>
  <si>
    <t>ქ.გარდაბანი, აღმაშენებლის 20</t>
  </si>
  <si>
    <t>12001014130</t>
  </si>
  <si>
    <t>იბრაგიმ</t>
  </si>
  <si>
    <t>კულიევი</t>
  </si>
  <si>
    <t>ქ.საჩხერე, გომართელის ქ. 2</t>
  </si>
  <si>
    <t>54001011551</t>
  </si>
  <si>
    <t>ამირან</t>
  </si>
  <si>
    <t>ზაბახიძე</t>
  </si>
  <si>
    <t>ქ. ადიგენი, წერეთლის 4</t>
  </si>
  <si>
    <t>03001011884</t>
  </si>
  <si>
    <t>მარინა</t>
  </si>
  <si>
    <t>თუმანიშვილი</t>
  </si>
  <si>
    <t>ქ.თბილისი,დ.გურამიშვილის გ .21</t>
  </si>
  <si>
    <t>1250 $ ექვივალენტი ლარში</t>
  </si>
  <si>
    <t>61001005634</t>
  </si>
  <si>
    <t>თეიმურაზ</t>
  </si>
  <si>
    <t>დიასამიძე</t>
  </si>
  <si>
    <t>ქ.თბილისი, ც. დადიანის 134</t>
  </si>
  <si>
    <t>შპს "დევილაქი"</t>
  </si>
  <si>
    <t>ქ.თბილისი, ჯიქიას N6</t>
  </si>
  <si>
    <t>ქ.თბილისი, კოსტავას N 27</t>
  </si>
  <si>
    <t>შპს "მუზა 2002"</t>
  </si>
  <si>
    <t>19001036212</t>
  </si>
  <si>
    <t>ბიძინა</t>
  </si>
  <si>
    <t>კორკელია</t>
  </si>
  <si>
    <t>წალკა, ათენის ქ. 55 ა</t>
  </si>
  <si>
    <t>62005014319</t>
  </si>
  <si>
    <t>ჩაკვეტაძე</t>
  </si>
  <si>
    <t>პლაკატი</t>
  </si>
  <si>
    <t>ტრიპლეტი</t>
  </si>
  <si>
    <t>დუპლეტი</t>
  </si>
  <si>
    <t>ნაბეჭდი ფურცელი</t>
  </si>
  <si>
    <t>პროგრამა</t>
  </si>
  <si>
    <t>ბუკლეტი</t>
  </si>
  <si>
    <t>საარჩევნო გაზეთი</t>
  </si>
  <si>
    <t>შპს კოლორპაკი</t>
  </si>
  <si>
    <t>პლაკატი A2 ზომის</t>
  </si>
  <si>
    <t>შპს APA GROUP LLC</t>
  </si>
  <si>
    <t>ფლაერი(დათო წიტაიშვილის)</t>
  </si>
  <si>
    <t>მამუკა ჭოლაძე</t>
  </si>
  <si>
    <t>შპს თბილისის სატრანსპორტო კომპანია</t>
  </si>
  <si>
    <t>შემომწირველი ისაკო ცქიფურიშვილი</t>
  </si>
  <si>
    <t>გარე რეკლამის ხარჯი *(autdor.ge,Tb.satr.komp)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</si>
</sst>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Sylfaen"/>
    </font>
    <font>
      <sz val="9"/>
      <name val="Arial"/>
    </font>
    <font>
      <sz val="9"/>
      <color theme="1"/>
      <name val="Arial Unicode MS"/>
      <family val="2"/>
    </font>
    <font>
      <sz val="9"/>
      <color rgb="FF000000"/>
      <name val="Segoe UI"/>
      <family val="2"/>
    </font>
    <font>
      <sz val="10"/>
      <color rgb="FF222222"/>
      <name val="Arial"/>
      <family val="2"/>
    </font>
    <font>
      <sz val="11"/>
      <color rgb="FF222222"/>
      <name val="Arial"/>
      <family val="2"/>
    </font>
    <font>
      <sz val="9"/>
      <color rgb="FF000000"/>
      <name val="BPG Arial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Sylfaen"/>
      <family val="1"/>
    </font>
    <font>
      <sz val="10"/>
      <color rgb="FF000000"/>
      <name val="Segoe UI"/>
      <family val="2"/>
      <charset val="204"/>
    </font>
    <font>
      <sz val="10"/>
      <color theme="1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7EEF6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33" fillId="0" borderId="0" applyFont="0" applyFill="0" applyBorder="0" applyAlignment="0" applyProtection="0"/>
  </cellStyleXfs>
  <cellXfs count="589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6" xfId="2" applyFont="1" applyFill="1" applyBorder="1" applyAlignment="1" applyProtection="1">
      <alignment horizontal="center" vertical="top" wrapText="1"/>
    </xf>
    <xf numFmtId="1" fontId="21" fillId="5" borderId="26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7" xfId="2" applyFont="1" applyFill="1" applyBorder="1" applyAlignment="1" applyProtection="1">
      <alignment horizontal="center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8" xfId="2" applyFont="1" applyFill="1" applyBorder="1" applyAlignment="1" applyProtection="1">
      <alignment horizontal="left" vertical="top"/>
      <protection locked="0"/>
    </xf>
    <xf numFmtId="0" fontId="21" fillId="5" borderId="28" xfId="2" applyFont="1" applyFill="1" applyBorder="1" applyAlignment="1" applyProtection="1">
      <alignment horizontal="left" vertical="top" wrapText="1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1" fontId="21" fillId="5" borderId="29" xfId="2" applyNumberFormat="1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1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2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5" borderId="2" xfId="0" applyFont="1" applyFill="1" applyBorder="1" applyProtection="1"/>
    <xf numFmtId="3" fontId="14" fillId="5" borderId="31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4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1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0" xfId="9" applyFont="1" applyFill="1" applyBorder="1" applyAlignment="1" applyProtection="1">
      <alignment horizontal="center" vertical="center" wrapText="1"/>
    </xf>
    <xf numFmtId="0" fontId="26" fillId="4" borderId="15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4" borderId="12" xfId="9" applyFont="1" applyFill="1" applyBorder="1" applyAlignment="1" applyProtection="1">
      <alignment horizontal="center" vertical="center" wrapText="1"/>
    </xf>
    <xf numFmtId="0" fontId="26" fillId="3" borderId="15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49" fontId="26" fillId="3" borderId="13" xfId="9" applyNumberFormat="1" applyFont="1" applyFill="1" applyBorder="1" applyAlignment="1" applyProtection="1">
      <alignment horizontal="center" vertical="center" wrapText="1"/>
    </xf>
    <xf numFmtId="0" fontId="26" fillId="3" borderId="9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6" fillId="5" borderId="12" xfId="9" applyFont="1" applyFill="1" applyBorder="1" applyAlignment="1" applyProtection="1">
      <alignment horizontal="center" vertical="center" wrapText="1"/>
    </xf>
    <xf numFmtId="0" fontId="24" fillId="5" borderId="36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37" xfId="9" applyFont="1" applyFill="1" applyBorder="1" applyAlignment="1" applyProtection="1">
      <alignment vertical="center"/>
    </xf>
    <xf numFmtId="0" fontId="16" fillId="5" borderId="36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37" xfId="1" applyFont="1" applyFill="1" applyBorder="1" applyAlignment="1" applyProtection="1">
      <alignment horizontal="left" vertical="center"/>
    </xf>
    <xf numFmtId="0" fontId="14" fillId="5" borderId="37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37" xfId="9" applyFont="1" applyFill="1" applyBorder="1" applyAlignment="1" applyProtection="1">
      <alignment vertical="center"/>
    </xf>
    <xf numFmtId="14" fontId="16" fillId="0" borderId="36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37" xfId="0" applyFont="1" applyFill="1" applyBorder="1" applyAlignment="1" applyProtection="1">
      <alignment vertical="center"/>
    </xf>
    <xf numFmtId="0" fontId="16" fillId="5" borderId="36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37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8" fillId="5" borderId="0" xfId="0" applyFont="1" applyFill="1"/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24" fillId="0" borderId="2" xfId="8" applyNumberFormat="1" applyFont="1" applyBorder="1" applyAlignment="1" applyProtection="1">
      <alignment wrapText="1"/>
      <protection locked="0"/>
    </xf>
    <xf numFmtId="49" fontId="8" fillId="0" borderId="1" xfId="0" applyNumberFormat="1" applyFont="1" applyBorder="1"/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/>
    <xf numFmtId="0" fontId="14" fillId="2" borderId="1" xfId="2" applyFont="1" applyFill="1" applyBorder="1" applyAlignment="1" applyProtection="1">
      <alignment horizontal="left" vertical="top"/>
      <protection locked="0"/>
    </xf>
    <xf numFmtId="164" fontId="14" fillId="2" borderId="1" xfId="2" applyNumberFormat="1" applyFont="1" applyFill="1" applyBorder="1" applyAlignment="1" applyProtection="1">
      <alignment horizontal="right" vertical="center"/>
      <protection locked="0"/>
    </xf>
    <xf numFmtId="4" fontId="14" fillId="2" borderId="1" xfId="2" applyNumberFormat="1" applyFont="1" applyFill="1" applyBorder="1" applyAlignment="1" applyProtection="1">
      <alignment horizontal="right" vertical="center"/>
      <protection locked="0"/>
    </xf>
    <xf numFmtId="165" fontId="14" fillId="2" borderId="1" xfId="2" applyNumberFormat="1" applyFont="1" applyFill="1" applyBorder="1" applyAlignment="1" applyProtection="1">
      <alignment horizontal="right" vertical="center"/>
      <protection locked="0"/>
    </xf>
    <xf numFmtId="49" fontId="0" fillId="5" borderId="39" xfId="0" applyNumberFormat="1" applyFill="1" applyBorder="1"/>
    <xf numFmtId="49" fontId="0" fillId="5" borderId="38" xfId="0" applyNumberFormat="1" applyFill="1" applyBorder="1"/>
    <xf numFmtId="0" fontId="0" fillId="5" borderId="38" xfId="0" applyNumberForma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0" fontId="0" fillId="2" borderId="1" xfId="0" applyFill="1" applyBorder="1"/>
    <xf numFmtId="0" fontId="16" fillId="2" borderId="1" xfId="4" applyFont="1" applyFill="1" applyBorder="1" applyAlignment="1" applyProtection="1">
      <alignment vertical="center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3" xfId="10" applyNumberFormat="1" applyFont="1" applyFill="1" applyBorder="1" applyAlignment="1" applyProtection="1">
      <alignment horizontal="center" vertical="center"/>
    </xf>
    <xf numFmtId="14" fontId="18" fillId="2" borderId="33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9" fillId="0" borderId="42" xfId="1" applyFont="1" applyFill="1" applyBorder="1" applyAlignment="1" applyProtection="1">
      <alignment horizontal="left" vertical="center" wrapText="1" indent="1"/>
    </xf>
    <xf numFmtId="0" fontId="30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43" fontId="14" fillId="0" borderId="1" xfId="11" applyFont="1" applyFill="1" applyBorder="1" applyAlignment="1" applyProtection="1">
      <alignment horizontal="right" vertical="center"/>
      <protection locked="0"/>
    </xf>
    <xf numFmtId="0" fontId="24" fillId="0" borderId="2" xfId="5" applyFont="1" applyBorder="1" applyAlignment="1" applyProtection="1">
      <alignment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43" xfId="2" applyNumberFormat="1" applyFont="1" applyFill="1" applyBorder="1" applyAlignment="1" applyProtection="1">
      <alignment horizontal="left" vertical="top" wrapText="1"/>
      <protection locked="0"/>
    </xf>
    <xf numFmtId="0" fontId="22" fillId="0" borderId="44" xfId="2" applyFont="1" applyFill="1" applyBorder="1" applyAlignment="1" applyProtection="1">
      <alignment horizontal="right" vertical="top" wrapText="1"/>
      <protection locked="0"/>
    </xf>
    <xf numFmtId="0" fontId="14" fillId="5" borderId="0" xfId="1" applyFont="1" applyFill="1" applyAlignment="1" applyProtection="1">
      <alignment horizontal="left" vertical="center"/>
    </xf>
    <xf numFmtId="0" fontId="16" fillId="5" borderId="0" xfId="5" applyFont="1" applyFill="1" applyProtection="1">
      <protection locked="0"/>
    </xf>
    <xf numFmtId="0" fontId="18" fillId="5" borderId="0" xfId="5" applyFont="1" applyFill="1" applyBorder="1" applyAlignment="1" applyProtection="1">
      <alignment horizontal="right"/>
      <protection locked="0"/>
    </xf>
    <xf numFmtId="167" fontId="16" fillId="5" borderId="0" xfId="5" applyNumberFormat="1" applyFont="1" applyFill="1" applyBorder="1" applyProtection="1">
      <protection locked="0"/>
    </xf>
    <xf numFmtId="0" fontId="18" fillId="5" borderId="40" xfId="4" applyFont="1" applyFill="1" applyBorder="1" applyAlignment="1" applyProtection="1">
      <alignment horizontal="center" vertical="center" wrapText="1"/>
    </xf>
    <xf numFmtId="0" fontId="23" fillId="5" borderId="44" xfId="2" applyFont="1" applyFill="1" applyBorder="1" applyAlignment="1" applyProtection="1">
      <alignment horizontal="center" vertical="top" wrapText="1"/>
    </xf>
    <xf numFmtId="1" fontId="23" fillId="5" borderId="44" xfId="2" applyNumberFormat="1" applyFont="1" applyFill="1" applyBorder="1" applyAlignment="1" applyProtection="1">
      <alignment horizontal="center" vertical="top" wrapText="1"/>
    </xf>
    <xf numFmtId="0" fontId="21" fillId="0" borderId="44" xfId="2" applyFont="1" applyFill="1" applyBorder="1" applyAlignment="1" applyProtection="1">
      <alignment horizontal="center" vertical="top" wrapText="1"/>
      <protection locked="0"/>
    </xf>
    <xf numFmtId="167" fontId="24" fillId="0" borderId="2" xfId="5" applyNumberFormat="1" applyFont="1" applyBorder="1" applyAlignment="1" applyProtection="1">
      <alignment horizontal="center" vertical="center"/>
      <protection locked="0"/>
    </xf>
    <xf numFmtId="1" fontId="21" fillId="0" borderId="44" xfId="2" applyNumberFormat="1" applyFont="1" applyFill="1" applyBorder="1" applyAlignment="1" applyProtection="1">
      <alignment horizontal="left" vertical="center" wrapText="1"/>
      <protection locked="0"/>
    </xf>
    <xf numFmtId="0" fontId="21" fillId="0" borderId="44" xfId="2" applyFont="1" applyFill="1" applyBorder="1" applyAlignment="1" applyProtection="1">
      <alignment horizontal="left" vertical="top" wrapText="1"/>
      <protection locked="0"/>
    </xf>
    <xf numFmtId="0" fontId="21" fillId="2" borderId="44" xfId="2" applyFont="1" applyFill="1" applyBorder="1" applyAlignment="1" applyProtection="1">
      <alignment horizontal="left" vertical="top" wrapText="1"/>
      <protection locked="0"/>
    </xf>
    <xf numFmtId="1" fontId="21" fillId="0" borderId="44" xfId="2" applyNumberFormat="1" applyFont="1" applyFill="1" applyBorder="1" applyAlignment="1" applyProtection="1">
      <alignment horizontal="center" vertical="center" wrapText="1"/>
      <protection locked="0"/>
    </xf>
    <xf numFmtId="167" fontId="24" fillId="2" borderId="2" xfId="5" applyNumberFormat="1" applyFont="1" applyFill="1" applyBorder="1" applyAlignment="1" applyProtection="1">
      <alignment horizontal="center" vertical="center"/>
      <protection locked="0"/>
    </xf>
    <xf numFmtId="1" fontId="21" fillId="2" borderId="44" xfId="2" applyNumberFormat="1" applyFont="1" applyFill="1" applyBorder="1" applyAlignment="1" applyProtection="1">
      <alignment horizontal="left" vertical="top" wrapText="1"/>
      <protection locked="0"/>
    </xf>
    <xf numFmtId="1" fontId="21" fillId="2" borderId="44" xfId="2" applyNumberFormat="1" applyFont="1" applyFill="1" applyBorder="1" applyAlignment="1" applyProtection="1">
      <alignment horizontal="center" vertical="center" wrapText="1"/>
      <protection locked="0"/>
    </xf>
    <xf numFmtId="0" fontId="21" fillId="2" borderId="44" xfId="2" applyFont="1" applyFill="1" applyBorder="1" applyAlignment="1" applyProtection="1">
      <alignment horizontal="left" vertical="center" wrapText="1"/>
      <protection locked="0"/>
    </xf>
    <xf numFmtId="167" fontId="24" fillId="2" borderId="2" xfId="5" applyNumberFormat="1" applyFont="1" applyFill="1" applyBorder="1" applyAlignment="1" applyProtection="1">
      <alignment horizontal="center" vertical="top"/>
      <protection locked="0"/>
    </xf>
    <xf numFmtId="1" fontId="21" fillId="0" borderId="44" xfId="2" applyNumberFormat="1" applyFont="1" applyFill="1" applyBorder="1" applyAlignment="1" applyProtection="1">
      <alignment horizontal="left" vertical="top" wrapText="1"/>
      <protection locked="0"/>
    </xf>
    <xf numFmtId="1" fontId="21" fillId="0" borderId="45" xfId="2" applyNumberFormat="1" applyFont="1" applyFill="1" applyBorder="1" applyAlignment="1" applyProtection="1">
      <alignment horizontal="left" vertical="top" wrapText="1"/>
      <protection locked="0"/>
    </xf>
    <xf numFmtId="0" fontId="21" fillId="0" borderId="45" xfId="2" applyFont="1" applyFill="1" applyBorder="1" applyAlignment="1" applyProtection="1">
      <alignment horizontal="left" vertical="top" wrapText="1"/>
      <protection locked="0"/>
    </xf>
    <xf numFmtId="0" fontId="21" fillId="0" borderId="41" xfId="2" applyFont="1" applyFill="1" applyBorder="1" applyAlignment="1" applyProtection="1">
      <alignment horizontal="left" vertical="top" wrapText="1"/>
      <protection locked="0"/>
    </xf>
    <xf numFmtId="0" fontId="21" fillId="0" borderId="46" xfId="2" applyFont="1" applyFill="1" applyBorder="1" applyAlignment="1" applyProtection="1">
      <alignment horizontal="left" vertical="top" wrapText="1"/>
      <protection locked="0"/>
    </xf>
    <xf numFmtId="0" fontId="21" fillId="0" borderId="47" xfId="2" applyFont="1" applyFill="1" applyBorder="1" applyAlignment="1" applyProtection="1">
      <alignment horizontal="left" vertical="top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9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0" fontId="26" fillId="4" borderId="10" xfId="9" applyFont="1" applyFill="1" applyBorder="1" applyAlignment="1" applyProtection="1">
      <alignment horizontal="center" vertical="center"/>
    </xf>
    <xf numFmtId="14" fontId="18" fillId="2" borderId="33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4" fontId="14" fillId="0" borderId="40" xfId="2" applyNumberFormat="1" applyFont="1" applyFill="1" applyBorder="1" applyAlignment="1" applyProtection="1">
      <alignment horizontal="right" vertical="center"/>
      <protection locked="0"/>
    </xf>
    <xf numFmtId="3" fontId="14" fillId="5" borderId="42" xfId="1" applyNumberFormat="1" applyFont="1" applyFill="1" applyBorder="1" applyAlignment="1" applyProtection="1">
      <alignment horizontal="right" vertical="center" wrapText="1"/>
    </xf>
    <xf numFmtId="0" fontId="19" fillId="5" borderId="40" xfId="3" applyFont="1" applyFill="1" applyBorder="1" applyAlignment="1" applyProtection="1">
      <alignment horizontal="right"/>
    </xf>
    <xf numFmtId="0" fontId="14" fillId="0" borderId="40" xfId="3" applyFont="1" applyFill="1" applyBorder="1" applyAlignment="1" applyProtection="1">
      <alignment horizontal="right"/>
      <protection locked="0"/>
    </xf>
    <xf numFmtId="0" fontId="14" fillId="0" borderId="40" xfId="3" applyFont="1" applyBorder="1" applyAlignment="1" applyProtection="1">
      <alignment horizontal="right"/>
      <protection locked="0"/>
    </xf>
    <xf numFmtId="0" fontId="19" fillId="2" borderId="40" xfId="0" applyFont="1" applyFill="1" applyBorder="1" applyProtection="1"/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4" fontId="34" fillId="0" borderId="1" xfId="0" applyNumberFormat="1" applyFont="1" applyBorder="1" applyAlignment="1">
      <alignment horizontal="right"/>
    </xf>
    <xf numFmtId="3" fontId="19" fillId="2" borderId="0" xfId="0" applyNumberFormat="1" applyFont="1" applyFill="1" applyAlignment="1" applyProtection="1">
      <alignment horizontal="left"/>
      <protection locked="0"/>
    </xf>
    <xf numFmtId="4" fontId="14" fillId="2" borderId="0" xfId="0" applyNumberFormat="1" applyFont="1" applyFill="1" applyProtection="1">
      <protection locked="0"/>
    </xf>
    <xf numFmtId="3" fontId="14" fillId="2" borderId="0" xfId="0" applyNumberFormat="1" applyFont="1" applyFill="1" applyProtection="1">
      <protection locked="0"/>
    </xf>
    <xf numFmtId="49" fontId="39" fillId="0" borderId="48" xfId="0" applyNumberFormat="1" applyFont="1" applyBorder="1" applyAlignment="1">
      <alignment horizontal="left" wrapText="1"/>
    </xf>
    <xf numFmtId="0" fontId="39" fillId="0" borderId="48" xfId="0" applyNumberFormat="1" applyFont="1" applyBorder="1" applyAlignment="1">
      <alignment horizontal="left" wrapText="1"/>
    </xf>
    <xf numFmtId="0" fontId="32" fillId="0" borderId="18" xfId="9" applyFont="1" applyBorder="1" applyAlignment="1" applyProtection="1">
      <alignment vertical="center"/>
      <protection locked="0"/>
    </xf>
    <xf numFmtId="0" fontId="40" fillId="7" borderId="49" xfId="0" applyFont="1" applyFill="1" applyBorder="1" applyAlignment="1">
      <alignment wrapText="1"/>
    </xf>
    <xf numFmtId="49" fontId="40" fillId="0" borderId="3" xfId="0" applyNumberFormat="1" applyFont="1" applyBorder="1"/>
    <xf numFmtId="0" fontId="40" fillId="0" borderId="0" xfId="0" applyFont="1" applyAlignment="1">
      <alignment wrapText="1"/>
    </xf>
    <xf numFmtId="0" fontId="32" fillId="0" borderId="1" xfId="9" applyFont="1" applyBorder="1" applyAlignment="1" applyProtection="1">
      <alignment horizontal="center" vertical="center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/>
      <protection locked="0"/>
    </xf>
    <xf numFmtId="0" fontId="40" fillId="7" borderId="1" xfId="0" applyFont="1" applyFill="1" applyBorder="1" applyAlignment="1">
      <alignment wrapText="1"/>
    </xf>
    <xf numFmtId="49" fontId="40" fillId="0" borderId="1" xfId="0" applyNumberFormat="1" applyFont="1" applyBorder="1"/>
    <xf numFmtId="0" fontId="40" fillId="0" borderId="1" xfId="0" applyFont="1" applyBorder="1" applyAlignment="1">
      <alignment wrapText="1"/>
    </xf>
    <xf numFmtId="14" fontId="40" fillId="0" borderId="18" xfId="0" applyNumberFormat="1" applyFont="1" applyBorder="1" applyAlignment="1">
      <alignment horizontal="left"/>
    </xf>
    <xf numFmtId="14" fontId="40" fillId="0" borderId="1" xfId="0" applyNumberFormat="1" applyFont="1" applyBorder="1" applyAlignment="1">
      <alignment horizontal="left"/>
    </xf>
    <xf numFmtId="14" fontId="40" fillId="0" borderId="42" xfId="0" applyNumberFormat="1" applyFont="1" applyBorder="1" applyAlignment="1">
      <alignment horizontal="left"/>
    </xf>
    <xf numFmtId="0" fontId="32" fillId="0" borderId="42" xfId="9" applyFont="1" applyBorder="1" applyAlignment="1" applyProtection="1">
      <alignment vertical="center" wrapText="1"/>
      <protection locked="0"/>
    </xf>
    <xf numFmtId="49" fontId="32" fillId="0" borderId="31" xfId="9" applyNumberFormat="1" applyFont="1" applyBorder="1" applyAlignment="1" applyProtection="1">
      <alignment vertical="center"/>
      <protection locked="0"/>
    </xf>
    <xf numFmtId="0" fontId="32" fillId="4" borderId="42" xfId="9" applyFont="1" applyFill="1" applyBorder="1" applyAlignment="1" applyProtection="1">
      <alignment vertical="center" wrapText="1"/>
      <protection locked="0"/>
    </xf>
    <xf numFmtId="0" fontId="32" fillId="4" borderId="50" xfId="9" applyFont="1" applyFill="1" applyBorder="1" applyAlignment="1" applyProtection="1">
      <alignment vertical="center"/>
      <protection locked="0"/>
    </xf>
    <xf numFmtId="49" fontId="39" fillId="0" borderId="1" xfId="0" applyNumberFormat="1" applyFont="1" applyBorder="1" applyAlignment="1">
      <alignment horizontal="left" wrapText="1"/>
    </xf>
    <xf numFmtId="0" fontId="40" fillId="0" borderId="1" xfId="0" applyFont="1" applyBorder="1" applyAlignment="1">
      <alignment horizontal="left"/>
    </xf>
    <xf numFmtId="0" fontId="39" fillId="0" borderId="51" xfId="0" applyNumberFormat="1" applyFont="1" applyBorder="1" applyAlignment="1">
      <alignment horizontal="left" wrapText="1"/>
    </xf>
    <xf numFmtId="49" fontId="39" fillId="0" borderId="51" xfId="0" applyNumberFormat="1" applyFont="1" applyBorder="1" applyAlignment="1">
      <alignment horizontal="left" wrapText="1"/>
    </xf>
    <xf numFmtId="0" fontId="41" fillId="0" borderId="1" xfId="0" applyFont="1" applyBorder="1"/>
    <xf numFmtId="3" fontId="19" fillId="2" borderId="1" xfId="1" applyNumberFormat="1" applyFont="1" applyFill="1" applyBorder="1" applyAlignment="1" applyProtection="1">
      <alignment horizontal="center" vertical="center" wrapText="1"/>
    </xf>
    <xf numFmtId="3" fontId="14" fillId="2" borderId="1" xfId="1" applyNumberFormat="1" applyFont="1" applyFill="1" applyBorder="1" applyAlignment="1" applyProtection="1">
      <alignment horizontal="left" vertical="center" wrapText="1"/>
    </xf>
    <xf numFmtId="0" fontId="42" fillId="0" borderId="1" xfId="0" applyFont="1" applyBorder="1" applyAlignment="1">
      <alignment horizontal="left"/>
    </xf>
    <xf numFmtId="49" fontId="42" fillId="0" borderId="1" xfId="0" applyNumberFormat="1" applyFont="1" applyBorder="1" applyAlignment="1">
      <alignment horizontal="left"/>
    </xf>
    <xf numFmtId="49" fontId="42" fillId="0" borderId="0" xfId="0" applyNumberFormat="1" applyFont="1"/>
    <xf numFmtId="1" fontId="21" fillId="0" borderId="52" xfId="2" applyNumberFormat="1" applyFont="1" applyFill="1" applyBorder="1" applyAlignment="1" applyProtection="1">
      <alignment horizontal="left" vertical="top" wrapText="1"/>
      <protection locked="0"/>
    </xf>
    <xf numFmtId="1" fontId="21" fillId="2" borderId="41" xfId="2" applyNumberFormat="1" applyFont="1" applyFill="1" applyBorder="1" applyAlignment="1" applyProtection="1">
      <alignment horizontal="center" vertical="center" wrapText="1"/>
      <protection locked="0"/>
    </xf>
    <xf numFmtId="0" fontId="43" fillId="0" borderId="1" xfId="0" applyFont="1" applyBorder="1" applyAlignment="1">
      <alignment horizontal="center" vertical="center"/>
    </xf>
    <xf numFmtId="1" fontId="21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44" xfId="0" applyBorder="1"/>
    <xf numFmtId="0" fontId="19" fillId="6" borderId="1" xfId="11" applyNumberFormat="1" applyFont="1" applyFill="1" applyBorder="1" applyAlignment="1" applyProtection="1">
      <alignment horizontal="center" vertical="center" wrapText="1"/>
    </xf>
    <xf numFmtId="0" fontId="19" fillId="6" borderId="1" xfId="1" applyNumberFormat="1" applyFont="1" applyFill="1" applyBorder="1" applyAlignment="1" applyProtection="1">
      <alignment horizontal="center" vertical="center" wrapText="1"/>
    </xf>
    <xf numFmtId="0" fontId="19" fillId="0" borderId="1" xfId="1" applyNumberFormat="1" applyFont="1" applyFill="1" applyBorder="1" applyAlignment="1" applyProtection="1">
      <alignment horizontal="left" vertical="center" wrapText="1" indent="1"/>
    </xf>
    <xf numFmtId="0" fontId="19" fillId="0" borderId="1" xfId="0" applyNumberFormat="1" applyFont="1" applyFill="1" applyBorder="1" applyProtection="1">
      <protection locked="0"/>
    </xf>
    <xf numFmtId="0" fontId="8" fillId="0" borderId="44" xfId="0" applyFont="1" applyBorder="1"/>
    <xf numFmtId="0" fontId="0" fillId="0" borderId="8" xfId="0" applyBorder="1"/>
    <xf numFmtId="0" fontId="13" fillId="0" borderId="1" xfId="0" applyFont="1" applyBorder="1"/>
    <xf numFmtId="0" fontId="13" fillId="0" borderId="8" xfId="0" applyFont="1" applyBorder="1"/>
    <xf numFmtId="0" fontId="13" fillId="0" borderId="44" xfId="0" applyFont="1" applyBorder="1"/>
    <xf numFmtId="3" fontId="14" fillId="6" borderId="1" xfId="1" applyNumberFormat="1" applyFont="1" applyFill="1" applyBorder="1" applyAlignment="1" applyProtection="1">
      <alignment horizontal="center" vertical="center" wrapText="1"/>
    </xf>
    <xf numFmtId="0" fontId="14" fillId="6" borderId="1" xfId="1" applyNumberFormat="1" applyFont="1" applyFill="1" applyBorder="1" applyAlignment="1" applyProtection="1">
      <alignment vertical="center" wrapText="1"/>
    </xf>
    <xf numFmtId="0" fontId="14" fillId="0" borderId="1" xfId="1" applyNumberFormat="1" applyFont="1" applyFill="1" applyBorder="1" applyAlignment="1" applyProtection="1">
      <alignment vertical="center" wrapText="1"/>
    </xf>
    <xf numFmtId="3" fontId="14" fillId="6" borderId="2" xfId="1" applyNumberFormat="1" applyFont="1" applyFill="1" applyBorder="1" applyAlignment="1" applyProtection="1">
      <alignment horizontal="center" vertical="center" wrapText="1"/>
    </xf>
    <xf numFmtId="3" fontId="14" fillId="6" borderId="42" xfId="1" applyNumberFormat="1" applyFont="1" applyFill="1" applyBorder="1" applyAlignment="1" applyProtection="1">
      <alignment horizontal="center" vertical="center" wrapText="1"/>
    </xf>
    <xf numFmtId="0" fontId="14" fillId="6" borderId="42" xfId="1" applyNumberFormat="1" applyFont="1" applyFill="1" applyBorder="1" applyAlignment="1" applyProtection="1">
      <alignment vertical="center" wrapText="1"/>
    </xf>
    <xf numFmtId="0" fontId="13" fillId="0" borderId="41" xfId="0" applyFont="1" applyBorder="1"/>
    <xf numFmtId="0" fontId="0" fillId="0" borderId="41" xfId="0" applyBorder="1"/>
    <xf numFmtId="14" fontId="16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16" fillId="2" borderId="2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7" fillId="2" borderId="1" xfId="0" applyFont="1" applyFill="1" applyBorder="1" applyAlignment="1">
      <alignment horizontal="left" vertical="center"/>
    </xf>
    <xf numFmtId="0" fontId="44" fillId="2" borderId="1" xfId="0" applyFont="1" applyFill="1" applyBorder="1" applyAlignment="1">
      <alignment horizontal="left" vertical="center"/>
    </xf>
    <xf numFmtId="0" fontId="45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45" fillId="0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45" fillId="0" borderId="1" xfId="0" applyFont="1" applyFill="1" applyBorder="1"/>
    <xf numFmtId="0" fontId="46" fillId="2" borderId="1" xfId="4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horizontal="center"/>
    </xf>
    <xf numFmtId="0" fontId="47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44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6" fillId="2" borderId="1" xfId="4" applyFont="1" applyFill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left" vertical="center"/>
    </xf>
    <xf numFmtId="0" fontId="0" fillId="0" borderId="1" xfId="0" applyFill="1" applyBorder="1"/>
    <xf numFmtId="0" fontId="8" fillId="0" borderId="1" xfId="0" applyFont="1" applyBorder="1" applyAlignment="1">
      <alignment horizontal="left"/>
    </xf>
    <xf numFmtId="0" fontId="16" fillId="0" borderId="42" xfId="4" applyFont="1" applyBorder="1" applyAlignment="1" applyProtection="1">
      <alignment horizontal="center" vertical="center" wrapText="1"/>
      <protection locked="0"/>
    </xf>
    <xf numFmtId="0" fontId="0" fillId="0" borderId="42" xfId="0" applyFill="1" applyBorder="1" applyAlignment="1">
      <alignment horizontal="left" vertical="center"/>
    </xf>
    <xf numFmtId="0" fontId="16" fillId="2" borderId="42" xfId="4" applyFont="1" applyFill="1" applyBorder="1" applyAlignment="1" applyProtection="1">
      <alignment horizontal="left" vertical="center" wrapText="1"/>
      <protection locked="0"/>
    </xf>
    <xf numFmtId="14" fontId="16" fillId="2" borderId="42" xfId="4" applyNumberFormat="1" applyFont="1" applyFill="1" applyBorder="1" applyAlignment="1" applyProtection="1">
      <alignment horizontal="center" vertical="center" wrapText="1"/>
      <protection locked="0"/>
    </xf>
    <xf numFmtId="0" fontId="16" fillId="2" borderId="42" xfId="4" applyFont="1" applyFill="1" applyBorder="1" applyAlignment="1" applyProtection="1">
      <alignment horizontal="center" vertical="center" wrapText="1"/>
      <protection locked="0"/>
    </xf>
    <xf numFmtId="0" fontId="0" fillId="0" borderId="42" xfId="0" applyFill="1" applyBorder="1" applyAlignment="1">
      <alignment horizontal="center" vertical="center"/>
    </xf>
    <xf numFmtId="0" fontId="16" fillId="0" borderId="2" xfId="4" applyFont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horizontal="left" vertical="center"/>
    </xf>
    <xf numFmtId="0" fontId="16" fillId="2" borderId="2" xfId="4" applyFont="1" applyFill="1" applyBorder="1" applyAlignment="1" applyProtection="1">
      <alignment horizontal="left" vertical="center" wrapText="1"/>
      <protection locked="0"/>
    </xf>
    <xf numFmtId="14" fontId="16" fillId="2" borderId="2" xfId="4" applyNumberFormat="1" applyFont="1" applyFill="1" applyBorder="1" applyAlignment="1" applyProtection="1">
      <alignment horizontal="center" vertical="center" wrapText="1"/>
      <protection locked="0"/>
    </xf>
    <xf numFmtId="0" fontId="16" fillId="2" borderId="2" xfId="4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45" fillId="0" borderId="1" xfId="0" applyFont="1" applyFill="1" applyBorder="1" applyAlignment="1">
      <alignment horizontal="center"/>
    </xf>
    <xf numFmtId="49" fontId="41" fillId="0" borderId="1" xfId="0" applyNumberFormat="1" applyFont="1" applyBorder="1" applyAlignment="1">
      <alignment wrapText="1"/>
    </xf>
    <xf numFmtId="0" fontId="0" fillId="0" borderId="5" xfId="0" applyFill="1" applyBorder="1" applyAlignment="1">
      <alignment horizontal="center"/>
    </xf>
    <xf numFmtId="0" fontId="48" fillId="2" borderId="2" xfId="4" applyFont="1" applyFill="1" applyBorder="1" applyAlignment="1" applyProtection="1">
      <alignment vertical="center" wrapText="1"/>
      <protection locked="0"/>
    </xf>
    <xf numFmtId="0" fontId="8" fillId="0" borderId="40" xfId="0" applyFont="1" applyBorder="1" applyAlignment="1">
      <alignment horizontal="left"/>
    </xf>
    <xf numFmtId="0" fontId="45" fillId="0" borderId="2" xfId="0" applyFont="1" applyFill="1" applyBorder="1" applyAlignment="1">
      <alignment horizontal="left" vertical="center"/>
    </xf>
    <xf numFmtId="49" fontId="47" fillId="0" borderId="1" xfId="0" applyNumberFormat="1" applyFont="1" applyBorder="1" applyAlignment="1">
      <alignment horizontal="left"/>
    </xf>
    <xf numFmtId="0" fontId="16" fillId="2" borderId="2" xfId="4" applyFont="1" applyFill="1" applyBorder="1" applyAlignment="1" applyProtection="1">
      <alignment horizontal="left" vertical="center" wrapText="1"/>
      <protection locked="0"/>
    </xf>
    <xf numFmtId="0" fontId="16" fillId="2" borderId="5" xfId="4" applyFont="1" applyFill="1" applyBorder="1" applyAlignment="1" applyProtection="1">
      <alignment vertical="center" wrapText="1"/>
      <protection locked="0"/>
    </xf>
    <xf numFmtId="0" fontId="41" fillId="0" borderId="1" xfId="0" applyFont="1" applyBorder="1" applyAlignment="1">
      <alignment wrapText="1"/>
    </xf>
    <xf numFmtId="0" fontId="0" fillId="0" borderId="40" xfId="0" applyBorder="1"/>
    <xf numFmtId="0" fontId="14" fillId="0" borderId="3" xfId="0" applyFont="1" applyBorder="1" applyAlignment="1" applyProtection="1">
      <alignment horizontal="center"/>
      <protection locked="0"/>
    </xf>
    <xf numFmtId="0" fontId="19" fillId="6" borderId="1" xfId="1" applyNumberFormat="1" applyFont="1" applyFill="1" applyBorder="1" applyAlignment="1" applyProtection="1">
      <alignment vertical="center" wrapText="1"/>
    </xf>
    <xf numFmtId="49" fontId="14" fillId="6" borderId="1" xfId="1" applyNumberFormat="1" applyFont="1" applyFill="1" applyBorder="1" applyAlignment="1" applyProtection="1">
      <alignment vertical="center" wrapText="1"/>
    </xf>
    <xf numFmtId="0" fontId="8" fillId="0" borderId="44" xfId="0" applyFont="1" applyBorder="1" applyAlignment="1">
      <alignment horizontal="center" vertical="center"/>
    </xf>
  </cellXfs>
  <cellStyles count="12">
    <cellStyle name="Comma" xfId="11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theme" Target="theme/theme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171450</xdr:rowOff>
    </xdr:from>
    <xdr:to>
      <xdr:col>2</xdr:col>
      <xdr:colOff>1495425</xdr:colOff>
      <xdr:row>22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43</xdr:row>
      <xdr:rowOff>180975</xdr:rowOff>
    </xdr:from>
    <xdr:to>
      <xdr:col>6</xdr:col>
      <xdr:colOff>219075</xdr:colOff>
      <xdr:row>43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34250" y="15392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9525</xdr:colOff>
      <xdr:row>91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34250" y="188976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33</xdr:row>
      <xdr:rowOff>4082</xdr:rowOff>
    </xdr:from>
    <xdr:to>
      <xdr:col>5</xdr:col>
      <xdr:colOff>110219</xdr:colOff>
      <xdr:row>33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325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038995" y="17335500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35</xdr:row>
      <xdr:rowOff>180975</xdr:rowOff>
    </xdr:from>
    <xdr:to>
      <xdr:col>2</xdr:col>
      <xdr:colOff>554556</xdr:colOff>
      <xdr:row>35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urj-01.15/2015-cliuri%20dekl-democr.mozraob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o/Downloads/deklaracia%202015-gaert.democ.mozraob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"/>
  <sheetViews>
    <sheetView showGridLines="0" view="pageBreakPreview" topLeftCell="A12" zoomScale="70" zoomScaleSheetLayoutView="70" workbookViewId="0">
      <selection activeCell="F28" sqref="F28"/>
    </sheetView>
  </sheetViews>
  <sheetFormatPr defaultColWidth="9.140625" defaultRowHeight="15"/>
  <cols>
    <col min="1" max="1" width="6.28515625" style="293" bestFit="1" customWidth="1"/>
    <col min="2" max="2" width="13.140625" style="293" customWidth="1"/>
    <col min="3" max="3" width="12.85546875" style="293" customWidth="1"/>
    <col min="4" max="4" width="15.140625" style="293" customWidth="1"/>
    <col min="5" max="5" width="24.5703125" style="293" customWidth="1"/>
    <col min="6" max="6" width="19.140625" style="294" customWidth="1"/>
    <col min="7" max="7" width="22.42578125" style="294" customWidth="1"/>
    <col min="8" max="8" width="19.140625" style="294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2">
      <c r="A1" s="297"/>
      <c r="B1" s="296"/>
      <c r="C1" s="297"/>
      <c r="D1" s="296"/>
      <c r="E1" s="297"/>
      <c r="F1" s="297"/>
      <c r="G1" s="296"/>
      <c r="H1" s="297"/>
      <c r="I1" s="297"/>
      <c r="J1" s="296"/>
      <c r="K1" s="297"/>
      <c r="L1" s="296"/>
    </row>
    <row r="2" spans="1:12">
      <c r="A2" s="303"/>
      <c r="B2" s="303"/>
      <c r="C2" s="303"/>
      <c r="D2" s="303"/>
      <c r="E2" s="303"/>
      <c r="F2" s="303"/>
      <c r="G2" s="303"/>
      <c r="H2" s="303"/>
      <c r="I2" s="376"/>
      <c r="J2" s="376"/>
      <c r="K2" s="375"/>
      <c r="L2" s="296"/>
    </row>
    <row r="3" spans="1:12" s="304" customFormat="1">
      <c r="A3" s="374" t="s">
        <v>309</v>
      </c>
      <c r="B3" s="356"/>
      <c r="C3" s="356"/>
      <c r="D3" s="356"/>
      <c r="E3" s="357"/>
      <c r="F3" s="351"/>
      <c r="G3" s="357"/>
      <c r="H3" s="373"/>
      <c r="I3" s="356"/>
      <c r="J3" s="357"/>
      <c r="K3" s="357"/>
      <c r="L3" s="372" t="s">
        <v>110</v>
      </c>
    </row>
    <row r="4" spans="1:12" s="304" customFormat="1">
      <c r="A4" s="371" t="s">
        <v>141</v>
      </c>
      <c r="B4" s="356"/>
      <c r="C4" s="356"/>
      <c r="D4" s="356"/>
      <c r="E4" s="357"/>
      <c r="F4" s="351"/>
      <c r="G4" s="357"/>
      <c r="H4" s="370"/>
      <c r="I4" s="356"/>
      <c r="J4" s="357"/>
      <c r="K4" s="357" t="s">
        <v>524</v>
      </c>
      <c r="L4" s="369"/>
    </row>
    <row r="5" spans="1:12" s="304" customFormat="1">
      <c r="A5" s="368"/>
      <c r="B5" s="356"/>
      <c r="C5" s="367"/>
      <c r="D5" s="366"/>
      <c r="E5" s="357"/>
      <c r="F5" s="365"/>
      <c r="G5" s="357"/>
      <c r="H5" s="357"/>
      <c r="I5" s="351"/>
      <c r="J5" s="356"/>
      <c r="K5" s="356"/>
      <c r="L5" s="355"/>
    </row>
    <row r="6" spans="1:12" s="304" customFormat="1">
      <c r="A6" s="362" t="s">
        <v>275</v>
      </c>
      <c r="B6" s="351"/>
      <c r="C6" s="351"/>
      <c r="D6" s="351" t="s">
        <v>277</v>
      </c>
      <c r="E6" s="363"/>
      <c r="F6" s="358"/>
      <c r="G6" s="357"/>
      <c r="H6" s="364"/>
      <c r="I6" s="363"/>
      <c r="J6" s="356"/>
      <c r="K6" s="357"/>
      <c r="L6" s="355"/>
    </row>
    <row r="7" spans="1:12" s="304" customFormat="1">
      <c r="A7" s="362" t="s">
        <v>513</v>
      </c>
      <c r="B7" s="351"/>
      <c r="C7" s="351"/>
      <c r="D7" s="351"/>
      <c r="E7" s="357"/>
      <c r="F7" s="358"/>
      <c r="G7" s="358"/>
      <c r="H7" s="358"/>
      <c r="I7" s="360"/>
      <c r="J7" s="357"/>
      <c r="K7" s="356"/>
      <c r="L7" s="355"/>
    </row>
    <row r="8" spans="1:12" s="304" customFormat="1" ht="15.75" thickBot="1">
      <c r="A8" s="361"/>
      <c r="B8" s="357"/>
      <c r="C8" s="360"/>
      <c r="D8" s="359"/>
      <c r="E8" s="357"/>
      <c r="F8" s="358"/>
      <c r="G8" s="358"/>
      <c r="H8" s="358"/>
      <c r="I8" s="357"/>
      <c r="J8" s="356"/>
      <c r="K8" s="356"/>
      <c r="L8" s="355"/>
    </row>
    <row r="9" spans="1:12" ht="15.75" thickBot="1">
      <c r="A9" s="354"/>
      <c r="B9" s="353"/>
      <c r="C9" s="352"/>
      <c r="D9" s="352"/>
      <c r="E9" s="352"/>
      <c r="F9" s="351"/>
      <c r="G9" s="351"/>
      <c r="H9" s="351"/>
      <c r="I9" s="453" t="s">
        <v>478</v>
      </c>
      <c r="J9" s="454"/>
      <c r="K9" s="455"/>
      <c r="L9" s="350"/>
    </row>
    <row r="10" spans="1:12" s="338" customFormat="1" ht="39" customHeight="1" thickBot="1">
      <c r="A10" s="349" t="s">
        <v>64</v>
      </c>
      <c r="B10" s="348" t="s">
        <v>142</v>
      </c>
      <c r="C10" s="348" t="s">
        <v>477</v>
      </c>
      <c r="D10" s="347" t="s">
        <v>282</v>
      </c>
      <c r="E10" s="346" t="s">
        <v>476</v>
      </c>
      <c r="F10" s="345" t="s">
        <v>475</v>
      </c>
      <c r="G10" s="344" t="s">
        <v>229</v>
      </c>
      <c r="H10" s="343" t="s">
        <v>226</v>
      </c>
      <c r="I10" s="342" t="s">
        <v>474</v>
      </c>
      <c r="J10" s="341" t="s">
        <v>279</v>
      </c>
      <c r="K10" s="340" t="s">
        <v>230</v>
      </c>
      <c r="L10" s="339" t="s">
        <v>231</v>
      </c>
    </row>
    <row r="11" spans="1:12" s="332" customFormat="1" ht="15.75" thickBot="1">
      <c r="A11" s="336">
        <v>1</v>
      </c>
      <c r="B11" s="335">
        <v>2</v>
      </c>
      <c r="C11" s="337">
        <v>3</v>
      </c>
      <c r="D11" s="337">
        <v>4</v>
      </c>
      <c r="E11" s="336">
        <v>5</v>
      </c>
      <c r="F11" s="335">
        <v>6</v>
      </c>
      <c r="G11" s="337">
        <v>7</v>
      </c>
      <c r="H11" s="335">
        <v>8</v>
      </c>
      <c r="I11" s="336">
        <v>9</v>
      </c>
      <c r="J11" s="335">
        <v>10</v>
      </c>
      <c r="K11" s="334">
        <v>11</v>
      </c>
      <c r="L11" s="333">
        <v>12</v>
      </c>
    </row>
    <row r="12" spans="1:12" s="332" customFormat="1" ht="38.25">
      <c r="A12" s="325">
        <v>1</v>
      </c>
      <c r="B12" s="480" t="s">
        <v>525</v>
      </c>
      <c r="C12" s="323" t="s">
        <v>533</v>
      </c>
      <c r="D12" s="481">
        <v>30000</v>
      </c>
      <c r="E12" s="480" t="s">
        <v>534</v>
      </c>
      <c r="F12" s="480" t="s">
        <v>541</v>
      </c>
      <c r="G12" s="480" t="s">
        <v>548</v>
      </c>
      <c r="H12" s="480" t="s">
        <v>556</v>
      </c>
      <c r="I12" s="319"/>
      <c r="J12" s="318"/>
      <c r="K12" s="317"/>
      <c r="L12" s="316"/>
    </row>
    <row r="13" spans="1:12" s="332" customFormat="1" ht="38.25">
      <c r="A13" s="325">
        <v>2</v>
      </c>
      <c r="B13" s="480" t="s">
        <v>526</v>
      </c>
      <c r="C13" s="323" t="s">
        <v>533</v>
      </c>
      <c r="D13" s="481">
        <v>240</v>
      </c>
      <c r="E13" s="480" t="s">
        <v>535</v>
      </c>
      <c r="F13" s="480" t="s">
        <v>542</v>
      </c>
      <c r="G13" s="480" t="s">
        <v>549</v>
      </c>
      <c r="H13" s="480" t="s">
        <v>557</v>
      </c>
      <c r="I13" s="319"/>
      <c r="J13" s="318"/>
      <c r="K13" s="317"/>
      <c r="L13" s="316"/>
    </row>
    <row r="14" spans="1:12" s="332" customFormat="1" ht="38.25">
      <c r="A14" s="325">
        <v>3</v>
      </c>
      <c r="B14" s="480" t="s">
        <v>527</v>
      </c>
      <c r="C14" s="323" t="s">
        <v>533</v>
      </c>
      <c r="D14" s="481">
        <v>1060</v>
      </c>
      <c r="E14" s="480" t="s">
        <v>536</v>
      </c>
      <c r="F14" s="480" t="s">
        <v>543</v>
      </c>
      <c r="G14" s="480" t="s">
        <v>550</v>
      </c>
      <c r="H14" s="480" t="s">
        <v>509</v>
      </c>
      <c r="I14" s="319"/>
      <c r="J14" s="318"/>
      <c r="K14" s="317"/>
      <c r="L14" s="316"/>
    </row>
    <row r="15" spans="1:12" s="332" customFormat="1" ht="38.25">
      <c r="A15" s="325">
        <v>4</v>
      </c>
      <c r="B15" s="480" t="s">
        <v>527</v>
      </c>
      <c r="C15" s="323" t="s">
        <v>533</v>
      </c>
      <c r="D15" s="481">
        <v>2050</v>
      </c>
      <c r="E15" s="480" t="s">
        <v>558</v>
      </c>
      <c r="F15" s="480" t="s">
        <v>559</v>
      </c>
      <c r="G15" s="480" t="s">
        <v>551</v>
      </c>
      <c r="H15" s="480" t="s">
        <v>509</v>
      </c>
      <c r="I15" s="319"/>
      <c r="J15" s="318"/>
      <c r="K15" s="317"/>
      <c r="L15" s="316"/>
    </row>
    <row r="16" spans="1:12" s="332" customFormat="1" ht="38.25">
      <c r="A16" s="325">
        <v>5</v>
      </c>
      <c r="B16" s="480" t="s">
        <v>527</v>
      </c>
      <c r="C16" s="323" t="s">
        <v>533</v>
      </c>
      <c r="D16" s="481">
        <v>640</v>
      </c>
      <c r="E16" s="480" t="s">
        <v>537</v>
      </c>
      <c r="F16" s="480" t="s">
        <v>544</v>
      </c>
      <c r="G16" s="480" t="s">
        <v>552</v>
      </c>
      <c r="H16" s="480" t="s">
        <v>557</v>
      </c>
      <c r="I16" s="319"/>
      <c r="J16" s="318"/>
      <c r="K16" s="317"/>
      <c r="L16" s="316"/>
    </row>
    <row r="17" spans="1:12" s="332" customFormat="1" ht="38.25">
      <c r="A17" s="325">
        <v>6</v>
      </c>
      <c r="B17" s="480" t="s">
        <v>528</v>
      </c>
      <c r="C17" s="323" t="s">
        <v>533</v>
      </c>
      <c r="D17" s="481">
        <v>450</v>
      </c>
      <c r="E17" s="480" t="s">
        <v>538</v>
      </c>
      <c r="F17" s="480" t="s">
        <v>545</v>
      </c>
      <c r="G17" s="480" t="s">
        <v>553</v>
      </c>
      <c r="H17" s="480" t="s">
        <v>557</v>
      </c>
      <c r="I17" s="319"/>
      <c r="J17" s="318"/>
      <c r="K17" s="317"/>
      <c r="L17" s="316"/>
    </row>
    <row r="18" spans="1:12" s="332" customFormat="1" ht="38.25">
      <c r="A18" s="325">
        <v>7</v>
      </c>
      <c r="B18" s="480" t="s">
        <v>529</v>
      </c>
      <c r="C18" s="323" t="s">
        <v>533</v>
      </c>
      <c r="D18" s="481">
        <v>1000</v>
      </c>
      <c r="E18" s="480" t="s">
        <v>539</v>
      </c>
      <c r="F18" s="480" t="s">
        <v>546</v>
      </c>
      <c r="G18" s="480" t="s">
        <v>554</v>
      </c>
      <c r="H18" s="480" t="s">
        <v>557</v>
      </c>
      <c r="I18" s="319"/>
      <c r="J18" s="318"/>
      <c r="K18" s="317"/>
      <c r="L18" s="316"/>
    </row>
    <row r="19" spans="1:12" s="332" customFormat="1" ht="38.25">
      <c r="A19" s="325">
        <v>8</v>
      </c>
      <c r="B19" s="480" t="s">
        <v>529</v>
      </c>
      <c r="C19" s="323" t="s">
        <v>533</v>
      </c>
      <c r="D19" s="481">
        <v>682</v>
      </c>
      <c r="E19" s="480" t="s">
        <v>540</v>
      </c>
      <c r="F19" s="480" t="s">
        <v>547</v>
      </c>
      <c r="G19" s="480" t="s">
        <v>555</v>
      </c>
      <c r="H19" s="480" t="s">
        <v>557</v>
      </c>
      <c r="I19" s="319"/>
      <c r="J19" s="318"/>
      <c r="K19" s="317"/>
      <c r="L19" s="316"/>
    </row>
    <row r="20" spans="1:12" s="332" customFormat="1" ht="38.25">
      <c r="A20" s="325">
        <v>9</v>
      </c>
      <c r="B20" s="480" t="s">
        <v>530</v>
      </c>
      <c r="C20" s="323" t="s">
        <v>533</v>
      </c>
      <c r="D20" s="481">
        <v>560</v>
      </c>
      <c r="E20" s="480" t="s">
        <v>558</v>
      </c>
      <c r="F20" s="480" t="s">
        <v>559</v>
      </c>
      <c r="G20" s="480" t="s">
        <v>551</v>
      </c>
      <c r="H20" s="480" t="s">
        <v>509</v>
      </c>
      <c r="I20" s="319"/>
      <c r="J20" s="318"/>
      <c r="K20" s="317"/>
      <c r="L20" s="316"/>
    </row>
    <row r="21" spans="1:12" ht="38.25">
      <c r="A21" s="325">
        <v>10</v>
      </c>
      <c r="B21" s="480" t="s">
        <v>531</v>
      </c>
      <c r="C21" s="323" t="s">
        <v>533</v>
      </c>
      <c r="D21" s="481">
        <v>462</v>
      </c>
      <c r="E21" s="480" t="s">
        <v>540</v>
      </c>
      <c r="F21" s="480" t="s">
        <v>547</v>
      </c>
      <c r="G21" s="480" t="s">
        <v>555</v>
      </c>
      <c r="H21" s="480" t="s">
        <v>557</v>
      </c>
      <c r="I21" s="319"/>
      <c r="J21" s="318"/>
      <c r="K21" s="317"/>
      <c r="L21" s="316"/>
    </row>
    <row r="22" spans="1:12" ht="38.25">
      <c r="A22" s="325">
        <v>11</v>
      </c>
      <c r="B22" s="480" t="s">
        <v>532</v>
      </c>
      <c r="C22" s="323" t="s">
        <v>533</v>
      </c>
      <c r="D22" s="481">
        <v>440</v>
      </c>
      <c r="E22" s="480" t="s">
        <v>536</v>
      </c>
      <c r="F22" s="480" t="s">
        <v>543</v>
      </c>
      <c r="G22" s="480" t="s">
        <v>550</v>
      </c>
      <c r="H22" s="480" t="s">
        <v>509</v>
      </c>
      <c r="I22" s="319"/>
      <c r="J22" s="318"/>
      <c r="K22" s="317"/>
      <c r="L22" s="316"/>
    </row>
    <row r="23" spans="1:12" ht="38.25">
      <c r="A23" s="325">
        <v>12</v>
      </c>
      <c r="B23" s="480" t="s">
        <v>532</v>
      </c>
      <c r="C23" s="323" t="s">
        <v>533</v>
      </c>
      <c r="D23" s="501">
        <v>200</v>
      </c>
      <c r="E23" s="502" t="s">
        <v>538</v>
      </c>
      <c r="F23" s="480" t="s">
        <v>545</v>
      </c>
      <c r="G23" s="480" t="s">
        <v>553</v>
      </c>
      <c r="H23" s="480" t="s">
        <v>557</v>
      </c>
      <c r="I23" s="319"/>
      <c r="J23" s="318"/>
      <c r="K23" s="317"/>
      <c r="L23" s="316"/>
    </row>
    <row r="24" spans="1:12" ht="38.25">
      <c r="A24" s="325">
        <v>13</v>
      </c>
      <c r="B24" s="492">
        <v>42621</v>
      </c>
      <c r="C24" s="323" t="s">
        <v>562</v>
      </c>
      <c r="D24" s="488">
        <v>600</v>
      </c>
      <c r="E24" s="489" t="s">
        <v>561</v>
      </c>
      <c r="F24" s="484" t="s">
        <v>566</v>
      </c>
      <c r="G24" s="320"/>
      <c r="H24" s="320"/>
      <c r="I24" s="483" t="s">
        <v>563</v>
      </c>
      <c r="J24" s="318"/>
      <c r="K24" s="317"/>
      <c r="L24" s="316"/>
    </row>
    <row r="25" spans="1:12" ht="38.25">
      <c r="A25" s="486">
        <v>14</v>
      </c>
      <c r="B25" s="493">
        <v>42622</v>
      </c>
      <c r="C25" s="487" t="s">
        <v>562</v>
      </c>
      <c r="D25" s="488">
        <v>350</v>
      </c>
      <c r="E25" s="489" t="s">
        <v>535</v>
      </c>
      <c r="F25" s="490" t="s">
        <v>542</v>
      </c>
      <c r="G25" s="320"/>
      <c r="H25" s="320"/>
      <c r="I25" s="491" t="s">
        <v>567</v>
      </c>
      <c r="J25" s="318"/>
      <c r="K25" s="317"/>
      <c r="L25" s="316"/>
    </row>
    <row r="26" spans="1:12" ht="38.25">
      <c r="A26" s="486">
        <v>15</v>
      </c>
      <c r="B26" s="493">
        <v>42622</v>
      </c>
      <c r="C26" s="487" t="s">
        <v>562</v>
      </c>
      <c r="D26" s="488">
        <v>600</v>
      </c>
      <c r="E26" s="489" t="s">
        <v>561</v>
      </c>
      <c r="F26" s="490" t="s">
        <v>566</v>
      </c>
      <c r="G26" s="320"/>
      <c r="H26" s="320"/>
      <c r="I26" s="489" t="s">
        <v>563</v>
      </c>
      <c r="J26" s="318"/>
      <c r="K26" s="317"/>
      <c r="L26" s="316"/>
    </row>
    <row r="27" spans="1:12" ht="48">
      <c r="A27" s="331">
        <v>16</v>
      </c>
      <c r="B27" s="494">
        <v>42622</v>
      </c>
      <c r="C27" s="495" t="s">
        <v>562</v>
      </c>
      <c r="D27" s="488">
        <v>500</v>
      </c>
      <c r="E27" s="489" t="s">
        <v>569</v>
      </c>
      <c r="F27" s="500">
        <v>56001000056</v>
      </c>
      <c r="G27" s="496"/>
      <c r="H27" s="496"/>
      <c r="I27" s="485" t="s">
        <v>570</v>
      </c>
      <c r="J27" s="497"/>
      <c r="K27" s="498"/>
      <c r="L27" s="316"/>
    </row>
    <row r="28" spans="1:12" ht="48.75">
      <c r="A28" s="325">
        <v>17</v>
      </c>
      <c r="B28" s="499" t="s">
        <v>532</v>
      </c>
      <c r="C28" s="487" t="s">
        <v>562</v>
      </c>
      <c r="D28" s="488">
        <v>2280</v>
      </c>
      <c r="E28" s="489" t="s">
        <v>571</v>
      </c>
      <c r="F28" s="490" t="s">
        <v>572</v>
      </c>
      <c r="G28" s="320"/>
      <c r="H28" s="320"/>
      <c r="I28" s="318"/>
      <c r="J28" s="318" t="s">
        <v>574</v>
      </c>
      <c r="K28" s="491" t="s">
        <v>573</v>
      </c>
      <c r="L28" s="316"/>
    </row>
    <row r="29" spans="1:12">
      <c r="A29" s="325">
        <v>18</v>
      </c>
      <c r="B29" s="324"/>
      <c r="C29" s="323"/>
      <c r="D29" s="482"/>
      <c r="E29" s="330"/>
      <c r="F29" s="329"/>
      <c r="G29" s="329"/>
      <c r="H29" s="329"/>
      <c r="I29" s="328"/>
      <c r="J29" s="327"/>
      <c r="K29" s="326"/>
      <c r="L29" s="316"/>
    </row>
    <row r="30" spans="1:12">
      <c r="A30" s="325">
        <v>19</v>
      </c>
      <c r="B30" s="324"/>
      <c r="C30" s="323"/>
      <c r="D30" s="322"/>
      <c r="E30" s="321"/>
      <c r="F30" s="320"/>
      <c r="G30" s="320"/>
      <c r="H30" s="320"/>
      <c r="I30" s="319"/>
      <c r="J30" s="318"/>
      <c r="K30" s="317"/>
      <c r="L30" s="316"/>
    </row>
    <row r="31" spans="1:12">
      <c r="A31" s="325">
        <v>20</v>
      </c>
      <c r="B31" s="324"/>
      <c r="C31" s="323"/>
      <c r="D31" s="322"/>
      <c r="E31" s="321"/>
      <c r="F31" s="320"/>
      <c r="G31" s="320"/>
      <c r="H31" s="320"/>
      <c r="I31" s="319"/>
      <c r="J31" s="318"/>
      <c r="K31" s="317"/>
      <c r="L31" s="316"/>
    </row>
    <row r="32" spans="1:12">
      <c r="A32" s="325">
        <v>21</v>
      </c>
      <c r="B32" s="324"/>
      <c r="C32" s="323"/>
      <c r="D32" s="322"/>
      <c r="E32" s="321"/>
      <c r="F32" s="320"/>
      <c r="G32" s="320"/>
      <c r="H32" s="320"/>
      <c r="I32" s="319"/>
      <c r="J32" s="318"/>
      <c r="K32" s="317"/>
      <c r="L32" s="316"/>
    </row>
    <row r="33" spans="1:12">
      <c r="A33" s="325">
        <v>22</v>
      </c>
      <c r="B33" s="324"/>
      <c r="C33" s="323"/>
      <c r="D33" s="322"/>
      <c r="E33" s="321"/>
      <c r="F33" s="320"/>
      <c r="G33" s="320"/>
      <c r="H33" s="320"/>
      <c r="I33" s="319"/>
      <c r="J33" s="318"/>
      <c r="K33" s="317"/>
      <c r="L33" s="316"/>
    </row>
    <row r="34" spans="1:12">
      <c r="A34" s="325">
        <v>23</v>
      </c>
      <c r="B34" s="324"/>
      <c r="C34" s="323"/>
      <c r="D34" s="322"/>
      <c r="E34" s="321"/>
      <c r="F34" s="320"/>
      <c r="G34" s="320"/>
      <c r="H34" s="320"/>
      <c r="I34" s="319"/>
      <c r="J34" s="318"/>
      <c r="K34" s="317"/>
      <c r="L34" s="316"/>
    </row>
    <row r="35" spans="1:12">
      <c r="A35" s="325">
        <v>24</v>
      </c>
      <c r="B35" s="324"/>
      <c r="C35" s="323"/>
      <c r="D35" s="322"/>
      <c r="E35" s="321"/>
      <c r="F35" s="320"/>
      <c r="G35" s="320"/>
      <c r="H35" s="320"/>
      <c r="I35" s="319"/>
      <c r="J35" s="318"/>
      <c r="K35" s="317"/>
      <c r="L35" s="316"/>
    </row>
    <row r="36" spans="1:12">
      <c r="A36" s="325">
        <v>25</v>
      </c>
      <c r="B36" s="324"/>
      <c r="C36" s="323"/>
      <c r="D36" s="322"/>
      <c r="E36" s="321"/>
      <c r="F36" s="320"/>
      <c r="G36" s="320"/>
      <c r="H36" s="320"/>
      <c r="I36" s="319"/>
      <c r="J36" s="318"/>
      <c r="K36" s="317"/>
      <c r="L36" s="316"/>
    </row>
    <row r="37" spans="1:12">
      <c r="A37" s="325">
        <v>26</v>
      </c>
      <c r="B37" s="324"/>
      <c r="C37" s="323"/>
      <c r="D37" s="322"/>
      <c r="E37" s="321"/>
      <c r="F37" s="320"/>
      <c r="G37" s="320"/>
      <c r="H37" s="320"/>
      <c r="I37" s="319"/>
      <c r="J37" s="318"/>
      <c r="K37" s="317"/>
      <c r="L37" s="316"/>
    </row>
    <row r="38" spans="1:12">
      <c r="A38" s="325">
        <v>27</v>
      </c>
      <c r="B38" s="324"/>
      <c r="C38" s="323"/>
      <c r="D38" s="322"/>
      <c r="E38" s="321"/>
      <c r="F38" s="320"/>
      <c r="G38" s="320"/>
      <c r="H38" s="320"/>
      <c r="I38" s="319"/>
      <c r="J38" s="318"/>
      <c r="K38" s="317"/>
      <c r="L38" s="316"/>
    </row>
    <row r="39" spans="1:12">
      <c r="A39" s="325">
        <v>28</v>
      </c>
      <c r="B39" s="324"/>
      <c r="C39" s="323"/>
      <c r="D39" s="322"/>
      <c r="E39" s="321"/>
      <c r="F39" s="320"/>
      <c r="G39" s="320"/>
      <c r="H39" s="320"/>
      <c r="I39" s="319"/>
      <c r="J39" s="318"/>
      <c r="K39" s="317"/>
      <c r="L39" s="316"/>
    </row>
    <row r="40" spans="1:12" ht="15.75" thickBot="1">
      <c r="A40" s="315" t="s">
        <v>278</v>
      </c>
      <c r="B40" s="314"/>
      <c r="C40" s="313"/>
      <c r="D40" s="312">
        <f>SUM(D12:D39)</f>
        <v>42114</v>
      </c>
      <c r="E40" s="311"/>
      <c r="F40" s="310"/>
      <c r="G40" s="310"/>
      <c r="H40" s="310"/>
      <c r="I40" s="309"/>
      <c r="J40" s="308"/>
      <c r="K40" s="307"/>
      <c r="L40" s="306"/>
    </row>
    <row r="41" spans="1:12">
      <c r="A41" s="296"/>
      <c r="B41" s="297"/>
      <c r="C41" s="296"/>
      <c r="D41" s="297"/>
      <c r="E41" s="296"/>
      <c r="F41" s="297"/>
      <c r="G41" s="296"/>
      <c r="H41" s="297"/>
      <c r="I41" s="296"/>
      <c r="J41" s="297"/>
      <c r="K41" s="296"/>
      <c r="L41" s="297"/>
    </row>
    <row r="42" spans="1:12">
      <c r="A42" s="296"/>
      <c r="B42" s="303"/>
      <c r="C42" s="296"/>
      <c r="D42" s="303"/>
      <c r="E42" s="296"/>
      <c r="F42" s="303"/>
      <c r="G42" s="296"/>
      <c r="H42" s="303"/>
      <c r="I42" s="296"/>
      <c r="J42" s="303"/>
      <c r="K42" s="296"/>
      <c r="L42" s="303"/>
    </row>
    <row r="43" spans="1:12" s="304" customFormat="1">
      <c r="A43" s="452" t="s">
        <v>435</v>
      </c>
      <c r="B43" s="452"/>
      <c r="C43" s="452"/>
      <c r="D43" s="452"/>
      <c r="E43" s="452"/>
      <c r="F43" s="452"/>
      <c r="G43" s="452"/>
      <c r="H43" s="452"/>
      <c r="I43" s="452"/>
      <c r="J43" s="452"/>
      <c r="K43" s="452"/>
      <c r="L43" s="452"/>
    </row>
    <row r="44" spans="1:12" s="305" customFormat="1" ht="12.75">
      <c r="A44" s="452" t="s">
        <v>473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</row>
    <row r="45" spans="1:12" s="305" customFormat="1" ht="12.75">
      <c r="A45" s="452"/>
      <c r="B45" s="452"/>
      <c r="C45" s="452"/>
      <c r="D45" s="452"/>
      <c r="E45" s="452"/>
      <c r="F45" s="452"/>
      <c r="G45" s="452"/>
      <c r="H45" s="452"/>
      <c r="I45" s="452"/>
      <c r="J45" s="452"/>
      <c r="K45" s="452"/>
      <c r="L45" s="452"/>
    </row>
    <row r="46" spans="1:12" s="304" customFormat="1">
      <c r="A46" s="452" t="s">
        <v>472</v>
      </c>
      <c r="B46" s="452"/>
      <c r="C46" s="452"/>
      <c r="D46" s="452"/>
      <c r="E46" s="452"/>
      <c r="F46" s="452"/>
      <c r="G46" s="452"/>
      <c r="H46" s="452"/>
      <c r="I46" s="452"/>
      <c r="J46" s="452"/>
      <c r="K46" s="452"/>
      <c r="L46" s="452"/>
    </row>
    <row r="47" spans="1:12" s="304" customFormat="1">
      <c r="A47" s="452"/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</row>
    <row r="48" spans="1:12" s="304" customFormat="1">
      <c r="A48" s="452" t="s">
        <v>471</v>
      </c>
      <c r="B48" s="452"/>
      <c r="C48" s="452"/>
      <c r="D48" s="452"/>
      <c r="E48" s="452"/>
      <c r="F48" s="452"/>
      <c r="G48" s="452"/>
      <c r="H48" s="452"/>
      <c r="I48" s="452"/>
      <c r="J48" s="452"/>
      <c r="K48" s="452"/>
      <c r="L48" s="452"/>
    </row>
    <row r="49" spans="1:12" s="304" customFormat="1">
      <c r="A49" s="296"/>
      <c r="B49" s="297"/>
      <c r="C49" s="296"/>
      <c r="D49" s="297"/>
      <c r="E49" s="296"/>
      <c r="F49" s="297"/>
      <c r="G49" s="296"/>
      <c r="H49" s="297"/>
      <c r="I49" s="296"/>
      <c r="J49" s="297"/>
      <c r="K49" s="296"/>
      <c r="L49" s="297"/>
    </row>
    <row r="50" spans="1:12" s="304" customFormat="1">
      <c r="A50" s="296"/>
      <c r="B50" s="303"/>
      <c r="C50" s="296"/>
      <c r="D50" s="303"/>
      <c r="E50" s="296"/>
      <c r="F50" s="303"/>
      <c r="G50" s="296"/>
      <c r="H50" s="303"/>
      <c r="I50" s="296"/>
      <c r="J50" s="303"/>
      <c r="K50" s="296"/>
      <c r="L50" s="303"/>
    </row>
    <row r="51" spans="1:12" s="304" customFormat="1">
      <c r="A51" s="296"/>
      <c r="B51" s="297"/>
      <c r="C51" s="296"/>
      <c r="D51" s="297"/>
      <c r="E51" s="296"/>
      <c r="F51" s="297"/>
      <c r="G51" s="296"/>
      <c r="H51" s="297"/>
      <c r="I51" s="296"/>
      <c r="J51" s="297"/>
      <c r="K51" s="296"/>
      <c r="L51" s="297"/>
    </row>
    <row r="52" spans="1:12">
      <c r="A52" s="296"/>
      <c r="B52" s="303"/>
      <c r="C52" s="296"/>
      <c r="D52" s="303"/>
      <c r="E52" s="296"/>
      <c r="F52" s="303"/>
      <c r="G52" s="296"/>
      <c r="H52" s="303"/>
      <c r="I52" s="296"/>
      <c r="J52" s="303"/>
      <c r="K52" s="296"/>
      <c r="L52" s="303"/>
    </row>
    <row r="53" spans="1:12" s="298" customFormat="1">
      <c r="A53" s="458" t="s">
        <v>107</v>
      </c>
      <c r="B53" s="458"/>
      <c r="C53" s="297"/>
      <c r="D53" s="296"/>
      <c r="E53" s="297"/>
      <c r="F53" s="297"/>
      <c r="G53" s="296"/>
      <c r="H53" s="297"/>
      <c r="I53" s="297"/>
      <c r="J53" s="296"/>
      <c r="K53" s="297"/>
      <c r="L53" s="296"/>
    </row>
    <row r="54" spans="1:12" s="298" customFormat="1">
      <c r="A54" s="297"/>
      <c r="B54" s="296"/>
      <c r="C54" s="301"/>
      <c r="D54" s="302"/>
      <c r="E54" s="301"/>
      <c r="F54" s="297"/>
      <c r="G54" s="296"/>
      <c r="H54" s="300"/>
      <c r="I54" s="297"/>
      <c r="J54" s="296"/>
      <c r="K54" s="297"/>
      <c r="L54" s="296"/>
    </row>
    <row r="55" spans="1:12" s="298" customFormat="1" ht="15" customHeight="1">
      <c r="A55" s="297"/>
      <c r="B55" s="296"/>
      <c r="C55" s="451" t="s">
        <v>269</v>
      </c>
      <c r="D55" s="451"/>
      <c r="E55" s="451"/>
      <c r="F55" s="297"/>
      <c r="G55" s="296"/>
      <c r="H55" s="456" t="s">
        <v>470</v>
      </c>
      <c r="I55" s="299"/>
      <c r="J55" s="296"/>
      <c r="K55" s="297"/>
      <c r="L55" s="296"/>
    </row>
    <row r="56" spans="1:12" s="298" customFormat="1">
      <c r="A56" s="297"/>
      <c r="B56" s="296"/>
      <c r="C56" s="297"/>
      <c r="D56" s="296"/>
      <c r="E56" s="297"/>
      <c r="F56" s="297"/>
      <c r="G56" s="296"/>
      <c r="H56" s="457"/>
      <c r="I56" s="299"/>
      <c r="J56" s="296"/>
      <c r="K56" s="297"/>
      <c r="L56" s="296"/>
    </row>
    <row r="57" spans="1:12" s="295" customFormat="1">
      <c r="A57" s="297"/>
      <c r="B57" s="296"/>
      <c r="C57" s="451" t="s">
        <v>140</v>
      </c>
      <c r="D57" s="451"/>
      <c r="E57" s="451"/>
      <c r="F57" s="297"/>
      <c r="G57" s="296"/>
      <c r="H57" s="297"/>
      <c r="I57" s="297"/>
      <c r="J57" s="296"/>
      <c r="K57" s="297"/>
      <c r="L57" s="296"/>
    </row>
    <row r="58" spans="1:12" s="295" customFormat="1">
      <c r="E58" s="293"/>
    </row>
    <row r="59" spans="1:12" s="295" customFormat="1">
      <c r="E59" s="293"/>
    </row>
    <row r="60" spans="1:12" s="295" customFormat="1">
      <c r="E60" s="293"/>
    </row>
    <row r="61" spans="1:12" s="295" customFormat="1">
      <c r="E61" s="293"/>
    </row>
    <row r="62" spans="1:12" s="295" customFormat="1"/>
  </sheetData>
  <mergeCells count="9">
    <mergeCell ref="C57:E57"/>
    <mergeCell ref="A44:L45"/>
    <mergeCell ref="A46:L47"/>
    <mergeCell ref="A48:L48"/>
    <mergeCell ref="I9:K9"/>
    <mergeCell ref="H55:H56"/>
    <mergeCell ref="A53:B53"/>
    <mergeCell ref="A43:L43"/>
    <mergeCell ref="C55:E5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2:H40 F12:F23 F29:F4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4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23 B28:B40"/>
  </dataValidations>
  <printOptions gridLines="1"/>
  <pageMargins left="0.118108048993876" right="0.118108048993876" top="0.354329615048119" bottom="0.354329615048119" header="0.31496062992126" footer="0.31496062992126"/>
  <pageSetup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0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336</v>
      </c>
      <c r="B1" s="76"/>
      <c r="C1" s="461" t="s">
        <v>110</v>
      </c>
      <c r="D1" s="461"/>
      <c r="E1" s="90"/>
    </row>
    <row r="2" spans="1:5" s="6" customFormat="1">
      <c r="A2" s="73" t="s">
        <v>330</v>
      </c>
      <c r="B2" s="76"/>
      <c r="C2" s="459" t="s">
        <v>524</v>
      </c>
      <c r="D2" s="459"/>
      <c r="E2" s="90"/>
    </row>
    <row r="3" spans="1:5" s="6" customFormat="1">
      <c r="A3" s="75" t="s">
        <v>141</v>
      </c>
      <c r="B3" s="73"/>
      <c r="C3" s="161"/>
      <c r="D3" s="161"/>
      <c r="E3" s="90"/>
    </row>
    <row r="4" spans="1:5" s="6" customFormat="1">
      <c r="A4" s="75"/>
      <c r="B4" s="75"/>
      <c r="C4" s="161"/>
      <c r="D4" s="161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79" t="s">
        <v>513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60"/>
      <c r="B8" s="160"/>
      <c r="C8" s="77"/>
      <c r="D8" s="77"/>
      <c r="E8" s="90"/>
    </row>
    <row r="9" spans="1:5" s="6" customFormat="1" ht="30">
      <c r="A9" s="88" t="s">
        <v>64</v>
      </c>
      <c r="B9" s="88" t="s">
        <v>335</v>
      </c>
      <c r="C9" s="78" t="s">
        <v>10</v>
      </c>
      <c r="D9" s="78" t="s">
        <v>9</v>
      </c>
      <c r="E9" s="90"/>
    </row>
    <row r="10" spans="1:5" s="9" customFormat="1" ht="18">
      <c r="A10" s="97" t="s">
        <v>331</v>
      </c>
      <c r="B10" s="97"/>
      <c r="C10" s="4"/>
      <c r="D10" s="4"/>
      <c r="E10" s="92"/>
    </row>
    <row r="11" spans="1:5" s="9" customFormat="1" ht="18">
      <c r="A11" s="97" t="s">
        <v>331</v>
      </c>
      <c r="B11" s="97"/>
      <c r="C11" s="4"/>
      <c r="D11" s="4"/>
      <c r="E11" s="92"/>
    </row>
    <row r="12" spans="1:5" s="10" customFormat="1">
      <c r="A12" s="97" t="s">
        <v>332</v>
      </c>
      <c r="B12" s="97"/>
      <c r="C12" s="4"/>
      <c r="D12" s="4"/>
      <c r="E12" s="93"/>
    </row>
    <row r="13" spans="1:5" s="10" customFormat="1">
      <c r="A13" s="86" t="s">
        <v>280</v>
      </c>
      <c r="B13" s="86"/>
      <c r="C13" s="4"/>
      <c r="D13" s="4"/>
      <c r="E13" s="93"/>
    </row>
    <row r="14" spans="1:5" s="10" customFormat="1">
      <c r="A14" s="86" t="s">
        <v>280</v>
      </c>
      <c r="B14" s="86"/>
      <c r="C14" s="4"/>
      <c r="D14" s="4"/>
      <c r="E14" s="93"/>
    </row>
    <row r="15" spans="1:5" s="10" customFormat="1">
      <c r="A15" s="86" t="s">
        <v>280</v>
      </c>
      <c r="B15" s="86"/>
      <c r="C15" s="4"/>
      <c r="D15" s="4"/>
      <c r="E15" s="93"/>
    </row>
    <row r="16" spans="1:5" s="10" customFormat="1">
      <c r="A16" s="86" t="s">
        <v>280</v>
      </c>
      <c r="B16" s="86"/>
      <c r="C16" s="4"/>
      <c r="D16" s="4"/>
      <c r="E16" s="93"/>
    </row>
    <row r="17" spans="1:5" s="10" customFormat="1">
      <c r="A17" s="86" t="s">
        <v>280</v>
      </c>
      <c r="B17" s="86"/>
      <c r="C17" s="4"/>
      <c r="D17" s="4"/>
      <c r="E17" s="93"/>
    </row>
    <row r="18" spans="1:5" s="10" customFormat="1" ht="17.25" customHeight="1">
      <c r="A18" s="97" t="s">
        <v>333</v>
      </c>
      <c r="B18" s="86"/>
      <c r="C18" s="4"/>
      <c r="D18" s="4"/>
      <c r="E18" s="93"/>
    </row>
    <row r="19" spans="1:5" s="10" customFormat="1" ht="18" customHeight="1">
      <c r="A19" s="97" t="s">
        <v>334</v>
      </c>
      <c r="B19" s="86"/>
      <c r="C19" s="4"/>
      <c r="D19" s="4"/>
      <c r="E19" s="93"/>
    </row>
    <row r="20" spans="1:5" s="10" customFormat="1">
      <c r="A20" s="86" t="s">
        <v>280</v>
      </c>
      <c r="B20" s="86"/>
      <c r="C20" s="4"/>
      <c r="D20" s="4"/>
      <c r="E20" s="93"/>
    </row>
    <row r="21" spans="1:5" s="10" customFormat="1">
      <c r="A21" s="86" t="s">
        <v>280</v>
      </c>
      <c r="B21" s="86"/>
      <c r="C21" s="4"/>
      <c r="D21" s="4"/>
      <c r="E21" s="93"/>
    </row>
    <row r="22" spans="1:5" s="10" customFormat="1">
      <c r="A22" s="86" t="s">
        <v>280</v>
      </c>
      <c r="B22" s="86"/>
      <c r="C22" s="4"/>
      <c r="D22" s="4"/>
      <c r="E22" s="93"/>
    </row>
    <row r="23" spans="1:5" s="10" customFormat="1">
      <c r="A23" s="86" t="s">
        <v>280</v>
      </c>
      <c r="B23" s="86"/>
      <c r="C23" s="4"/>
      <c r="D23" s="4"/>
      <c r="E23" s="93"/>
    </row>
    <row r="24" spans="1:5" s="10" customFormat="1">
      <c r="A24" s="86" t="s">
        <v>280</v>
      </c>
      <c r="B24" s="86"/>
      <c r="C24" s="4"/>
      <c r="D24" s="4"/>
      <c r="E24" s="93"/>
    </row>
    <row r="25" spans="1:5" s="3" customFormat="1">
      <c r="A25" s="87"/>
      <c r="B25" s="87"/>
      <c r="C25" s="4"/>
      <c r="D25" s="4"/>
      <c r="E25" s="94"/>
    </row>
    <row r="26" spans="1:5">
      <c r="A26" s="98"/>
      <c r="B26" s="98" t="s">
        <v>337</v>
      </c>
      <c r="C26" s="85">
        <f>SUM(C10:C25)</f>
        <v>0</v>
      </c>
      <c r="D26" s="85">
        <v>0</v>
      </c>
      <c r="E26" s="95"/>
    </row>
    <row r="27" spans="1:5">
      <c r="A27" s="42"/>
      <c r="B27" s="42"/>
    </row>
    <row r="28" spans="1:5">
      <c r="A28" s="2" t="s">
        <v>437</v>
      </c>
      <c r="E28" s="5"/>
    </row>
    <row r="29" spans="1:5">
      <c r="A29" s="2" t="s">
        <v>421</v>
      </c>
    </row>
    <row r="30" spans="1:5">
      <c r="A30" s="217" t="s">
        <v>422</v>
      </c>
    </row>
    <row r="31" spans="1:5">
      <c r="A31" s="217"/>
    </row>
    <row r="32" spans="1:5">
      <c r="A32" s="217" t="s">
        <v>354</v>
      </c>
    </row>
    <row r="33" spans="1:9" s="23" customFormat="1" ht="12.75"/>
    <row r="34" spans="1:9">
      <c r="A34" s="68" t="s">
        <v>107</v>
      </c>
      <c r="E34" s="5"/>
    </row>
    <row r="35" spans="1:9">
      <c r="E35"/>
      <c r="F35"/>
      <c r="G35"/>
      <c r="H35"/>
      <c r="I35"/>
    </row>
    <row r="36" spans="1:9">
      <c r="D36" s="12"/>
      <c r="E36"/>
      <c r="F36"/>
      <c r="G36"/>
      <c r="H36"/>
      <c r="I36"/>
    </row>
    <row r="37" spans="1:9">
      <c r="A37" s="68"/>
      <c r="B37" s="68" t="s">
        <v>272</v>
      </c>
      <c r="D37" s="12"/>
      <c r="E37"/>
      <c r="F37"/>
      <c r="G37"/>
      <c r="H37"/>
      <c r="I37"/>
    </row>
    <row r="38" spans="1:9">
      <c r="B38" s="2" t="s">
        <v>271</v>
      </c>
      <c r="D38" s="12"/>
      <c r="E38"/>
      <c r="F38"/>
      <c r="G38"/>
      <c r="H38"/>
      <c r="I38"/>
    </row>
    <row r="39" spans="1:9" customFormat="1" ht="12.75">
      <c r="A39" s="64"/>
      <c r="B39" s="64" t="s">
        <v>140</v>
      </c>
    </row>
    <row r="4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6"/>
  <sheetViews>
    <sheetView view="pageBreakPreview" zoomScale="70" zoomScaleSheetLayoutView="70" workbookViewId="0">
      <selection activeCell="I2" sqref="I2:J2"/>
    </sheetView>
  </sheetViews>
  <sheetFormatPr defaultColWidth="9.140625" defaultRowHeight="12.75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18.140625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>
      <c r="A1" s="73" t="s">
        <v>479</v>
      </c>
      <c r="B1" s="73"/>
      <c r="C1" s="76"/>
      <c r="D1" s="76"/>
      <c r="E1" s="76"/>
      <c r="F1" s="76"/>
      <c r="G1" s="292"/>
      <c r="H1" s="292"/>
      <c r="I1" s="461" t="s">
        <v>110</v>
      </c>
      <c r="J1" s="461"/>
    </row>
    <row r="2" spans="1:10" ht="15">
      <c r="A2" s="75" t="s">
        <v>141</v>
      </c>
      <c r="B2" s="73"/>
      <c r="C2" s="76"/>
      <c r="D2" s="76"/>
      <c r="E2" s="76"/>
      <c r="F2" s="76"/>
      <c r="G2" s="292"/>
      <c r="H2" s="292"/>
      <c r="I2" s="459" t="s">
        <v>524</v>
      </c>
      <c r="J2" s="459"/>
    </row>
    <row r="3" spans="1:10" ht="15">
      <c r="A3" s="75"/>
      <c r="B3" s="75"/>
      <c r="C3" s="73"/>
      <c r="D3" s="73"/>
      <c r="E3" s="73"/>
      <c r="F3" s="73"/>
      <c r="G3" s="292"/>
      <c r="H3" s="292"/>
      <c r="I3" s="292"/>
    </row>
    <row r="4" spans="1:10" ht="15">
      <c r="A4" s="377" t="s">
        <v>480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79" t="s">
        <v>513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291"/>
      <c r="B7" s="291"/>
      <c r="C7" s="291"/>
      <c r="D7" s="291"/>
      <c r="E7" s="291"/>
      <c r="F7" s="291"/>
      <c r="G7" s="77"/>
      <c r="H7" s="77"/>
      <c r="I7" s="77"/>
    </row>
    <row r="8" spans="1:10" ht="45">
      <c r="A8" s="89" t="s">
        <v>64</v>
      </c>
      <c r="B8" s="89" t="s">
        <v>342</v>
      </c>
      <c r="C8" s="89" t="s">
        <v>343</v>
      </c>
      <c r="D8" s="89" t="s">
        <v>228</v>
      </c>
      <c r="E8" s="89" t="s">
        <v>347</v>
      </c>
      <c r="F8" s="89" t="s">
        <v>351</v>
      </c>
      <c r="G8" s="78" t="s">
        <v>10</v>
      </c>
      <c r="H8" s="78" t="s">
        <v>9</v>
      </c>
      <c r="I8" s="78" t="s">
        <v>398</v>
      </c>
      <c r="J8" s="232" t="s">
        <v>350</v>
      </c>
    </row>
    <row r="9" spans="1:10" ht="15">
      <c r="A9" s="97">
        <v>1</v>
      </c>
      <c r="B9" s="474" t="s">
        <v>522</v>
      </c>
      <c r="C9" s="86"/>
      <c r="D9" s="475" t="s">
        <v>523</v>
      </c>
      <c r="E9" s="86"/>
      <c r="F9" s="97" t="s">
        <v>350</v>
      </c>
      <c r="G9" s="4">
        <v>1190</v>
      </c>
      <c r="H9" s="476">
        <v>952</v>
      </c>
      <c r="I9" s="4">
        <v>238</v>
      </c>
      <c r="J9" s="232" t="s">
        <v>0</v>
      </c>
    </row>
    <row r="10" spans="1:10" ht="15">
      <c r="A10" s="97">
        <v>2</v>
      </c>
      <c r="B10" s="416"/>
      <c r="C10" s="86"/>
      <c r="D10" s="417"/>
      <c r="E10" s="86"/>
      <c r="F10" s="97"/>
      <c r="G10" s="4"/>
      <c r="H10" s="4"/>
      <c r="I10" s="4"/>
    </row>
    <row r="11" spans="1:10" ht="15">
      <c r="A11" s="97">
        <v>3</v>
      </c>
      <c r="B11" s="416"/>
      <c r="C11" s="86"/>
      <c r="D11" s="417"/>
      <c r="E11" s="86"/>
      <c r="F11" s="97"/>
      <c r="G11" s="4"/>
      <c r="H11" s="4"/>
      <c r="I11" s="4"/>
    </row>
    <row r="12" spans="1:10" ht="15">
      <c r="A12" s="97">
        <v>4</v>
      </c>
      <c r="B12" s="416"/>
      <c r="C12" s="86"/>
      <c r="D12" s="417"/>
      <c r="E12" s="86"/>
      <c r="F12" s="97"/>
      <c r="G12" s="4"/>
      <c r="H12" s="4"/>
      <c r="I12" s="4"/>
    </row>
    <row r="13" spans="1:10" ht="15">
      <c r="A13" s="86" t="s">
        <v>278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86"/>
      <c r="B14" s="98"/>
      <c r="C14" s="98"/>
      <c r="D14" s="98"/>
      <c r="E14" s="98"/>
      <c r="F14" s="86" t="s">
        <v>459</v>
      </c>
      <c r="G14" s="85">
        <f>SUM(G9:G13)</f>
        <v>1190</v>
      </c>
      <c r="H14" s="85">
        <f>SUM(H9:H13)</f>
        <v>952</v>
      </c>
      <c r="I14" s="85">
        <f>SUM(I9:I13)</f>
        <v>238</v>
      </c>
    </row>
    <row r="15" spans="1:10" ht="15">
      <c r="A15" s="230"/>
      <c r="B15" s="230"/>
      <c r="C15" s="230"/>
      <c r="D15" s="230"/>
      <c r="E15" s="230"/>
      <c r="F15" s="230"/>
      <c r="G15" s="477"/>
      <c r="H15" s="478"/>
      <c r="I15" s="479"/>
    </row>
    <row r="16" spans="1:10" ht="15">
      <c r="A16" s="231" t="s">
        <v>481</v>
      </c>
      <c r="B16" s="231"/>
      <c r="C16" s="230"/>
      <c r="D16" s="230"/>
      <c r="E16" s="230"/>
      <c r="F16" s="230"/>
      <c r="G16" s="230"/>
      <c r="H16" s="185"/>
      <c r="I16" s="185"/>
    </row>
    <row r="17" spans="1:9" ht="15">
      <c r="A17" s="231"/>
      <c r="B17" s="231"/>
      <c r="C17" s="230"/>
      <c r="D17" s="230"/>
      <c r="E17" s="230"/>
      <c r="F17" s="230"/>
      <c r="G17" s="230"/>
      <c r="H17" s="185"/>
      <c r="I17" s="185"/>
    </row>
    <row r="18" spans="1:9" ht="15">
      <c r="A18" s="231"/>
      <c r="B18" s="231"/>
      <c r="C18" s="185"/>
      <c r="D18" s="185"/>
      <c r="E18" s="185"/>
      <c r="F18" s="185"/>
      <c r="G18" s="185"/>
      <c r="H18" s="185"/>
      <c r="I18" s="185"/>
    </row>
    <row r="19" spans="1:9" ht="15">
      <c r="A19" s="231"/>
      <c r="B19" s="231"/>
      <c r="C19" s="185"/>
      <c r="D19" s="185"/>
      <c r="E19" s="185"/>
      <c r="F19" s="185"/>
      <c r="G19" s="185"/>
      <c r="H19" s="185"/>
      <c r="I19" s="185"/>
    </row>
    <row r="20" spans="1:9">
      <c r="A20" s="227"/>
      <c r="B20" s="227"/>
      <c r="C20" s="227"/>
      <c r="D20" s="227"/>
      <c r="E20" s="227"/>
      <c r="F20" s="227"/>
      <c r="G20" s="227"/>
      <c r="H20" s="227"/>
      <c r="I20" s="227"/>
    </row>
    <row r="21" spans="1:9" ht="15">
      <c r="A21" s="191" t="s">
        <v>107</v>
      </c>
      <c r="B21" s="191"/>
      <c r="C21" s="185"/>
      <c r="D21" s="185"/>
      <c r="E21" s="185"/>
      <c r="F21" s="185"/>
      <c r="G21" s="185"/>
      <c r="H21" s="185"/>
      <c r="I21" s="185"/>
    </row>
    <row r="22" spans="1:9" ht="15">
      <c r="A22" s="185"/>
      <c r="B22" s="185"/>
      <c r="C22" s="185"/>
      <c r="D22" s="185"/>
      <c r="E22" s="185"/>
      <c r="F22" s="185"/>
      <c r="G22" s="185"/>
      <c r="H22" s="185"/>
      <c r="I22" s="185"/>
    </row>
    <row r="23" spans="1:9" ht="15">
      <c r="A23" s="185"/>
      <c r="B23" s="185"/>
      <c r="C23" s="185"/>
      <c r="D23" s="185"/>
      <c r="E23" s="189"/>
      <c r="F23" s="189"/>
      <c r="G23" s="189"/>
      <c r="H23" s="185"/>
      <c r="I23" s="185"/>
    </row>
    <row r="24" spans="1:9" ht="15">
      <c r="A24" s="191"/>
      <c r="B24" s="191"/>
      <c r="C24" s="191" t="s">
        <v>397</v>
      </c>
      <c r="D24" s="191"/>
      <c r="E24" s="191"/>
      <c r="F24" s="191"/>
      <c r="G24" s="191"/>
      <c r="H24" s="185"/>
      <c r="I24" s="185"/>
    </row>
    <row r="25" spans="1:9" ht="15">
      <c r="A25" s="185"/>
      <c r="B25" s="185"/>
      <c r="C25" s="185" t="s">
        <v>396</v>
      </c>
      <c r="D25" s="185"/>
      <c r="E25" s="185"/>
      <c r="F25" s="185"/>
      <c r="G25" s="185"/>
      <c r="H25" s="185"/>
      <c r="I25" s="185"/>
    </row>
    <row r="26" spans="1:9">
      <c r="A26" s="193"/>
      <c r="B26" s="193"/>
      <c r="C26" s="193" t="s">
        <v>140</v>
      </c>
      <c r="D26" s="193"/>
      <c r="E26" s="193"/>
      <c r="F26" s="193"/>
      <c r="G26" s="193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7"/>
  <sheetViews>
    <sheetView view="pageBreakPreview" zoomScale="70" zoomScaleSheetLayoutView="70" workbookViewId="0">
      <selection activeCell="B25" sqref="B25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3" t="s">
        <v>482</v>
      </c>
      <c r="B1" s="76"/>
      <c r="C1" s="76"/>
      <c r="D1" s="76"/>
      <c r="E1" s="76"/>
      <c r="F1" s="76"/>
      <c r="G1" s="461" t="s">
        <v>110</v>
      </c>
      <c r="H1" s="461"/>
    </row>
    <row r="2" spans="1:8" ht="15">
      <c r="A2" s="75" t="s">
        <v>141</v>
      </c>
      <c r="B2" s="76"/>
      <c r="C2" s="76"/>
      <c r="D2" s="76"/>
      <c r="E2" s="76"/>
      <c r="F2" s="76"/>
      <c r="G2" s="459" t="s">
        <v>524</v>
      </c>
      <c r="H2" s="459"/>
    </row>
    <row r="3" spans="1:8" ht="15">
      <c r="A3" s="75"/>
      <c r="B3" s="75"/>
      <c r="C3" s="75"/>
      <c r="D3" s="75"/>
      <c r="E3" s="75"/>
      <c r="F3" s="75"/>
      <c r="G3" s="292"/>
      <c r="H3" s="292"/>
    </row>
    <row r="4" spans="1:8" ht="15">
      <c r="A4" s="377" t="s">
        <v>480</v>
      </c>
      <c r="B4" s="76"/>
      <c r="C4" s="76"/>
      <c r="D4" s="76"/>
      <c r="E4" s="76"/>
      <c r="F4" s="76"/>
      <c r="G4" s="75"/>
      <c r="H4" s="75"/>
    </row>
    <row r="5" spans="1:8" ht="15">
      <c r="A5" s="79" t="s">
        <v>513</v>
      </c>
      <c r="B5" s="79"/>
      <c r="C5" s="79"/>
      <c r="D5" s="79"/>
      <c r="E5" s="79"/>
      <c r="F5" s="79"/>
      <c r="G5" s="80"/>
      <c r="H5" s="80"/>
    </row>
    <row r="6" spans="1:8" ht="15">
      <c r="A6" s="76"/>
      <c r="B6" s="76"/>
      <c r="C6" s="76"/>
      <c r="D6" s="76"/>
      <c r="E6" s="76"/>
      <c r="F6" s="76"/>
      <c r="G6" s="75"/>
      <c r="H6" s="75"/>
    </row>
    <row r="7" spans="1:8" ht="15">
      <c r="A7" s="291"/>
      <c r="B7" s="291"/>
      <c r="C7" s="291"/>
      <c r="D7" s="291"/>
      <c r="E7" s="291"/>
      <c r="F7" s="291"/>
      <c r="G7" s="77"/>
      <c r="H7" s="77"/>
    </row>
    <row r="8" spans="1:8" ht="45">
      <c r="A8" s="89" t="s">
        <v>342</v>
      </c>
      <c r="B8" s="89" t="s">
        <v>343</v>
      </c>
      <c r="C8" s="89" t="s">
        <v>228</v>
      </c>
      <c r="D8" s="89" t="s">
        <v>346</v>
      </c>
      <c r="E8" s="89" t="s">
        <v>345</v>
      </c>
      <c r="F8" s="89" t="s">
        <v>392</v>
      </c>
      <c r="G8" s="78" t="s">
        <v>10</v>
      </c>
      <c r="H8" s="78" t="s">
        <v>9</v>
      </c>
    </row>
    <row r="9" spans="1:8" ht="34.5" customHeight="1">
      <c r="A9" s="505" t="s">
        <v>586</v>
      </c>
      <c r="B9" s="504"/>
      <c r="C9" s="508" t="s">
        <v>593</v>
      </c>
      <c r="D9" s="97" t="s">
        <v>583</v>
      </c>
      <c r="E9" s="97" t="s">
        <v>584</v>
      </c>
      <c r="F9" s="504">
        <v>3</v>
      </c>
      <c r="G9" s="504">
        <v>1142.69</v>
      </c>
      <c r="H9" s="504">
        <v>1142.69</v>
      </c>
    </row>
    <row r="10" spans="1:8" ht="30">
      <c r="A10" s="503" t="s">
        <v>577</v>
      </c>
      <c r="B10" s="97"/>
      <c r="C10" s="506">
        <v>62001000351</v>
      </c>
      <c r="D10" s="97" t="s">
        <v>583</v>
      </c>
      <c r="E10" s="97" t="s">
        <v>584</v>
      </c>
      <c r="F10" s="97">
        <v>3</v>
      </c>
      <c r="G10" s="4">
        <v>310</v>
      </c>
      <c r="H10" s="4">
        <v>310</v>
      </c>
    </row>
    <row r="11" spans="1:8" ht="30">
      <c r="A11" s="503" t="s">
        <v>578</v>
      </c>
      <c r="B11" s="97"/>
      <c r="C11" s="507" t="s">
        <v>587</v>
      </c>
      <c r="D11" s="97" t="s">
        <v>583</v>
      </c>
      <c r="E11" s="97" t="s">
        <v>584</v>
      </c>
      <c r="F11" s="97">
        <v>3</v>
      </c>
      <c r="G11" s="4">
        <v>310</v>
      </c>
      <c r="H11" s="4">
        <v>310</v>
      </c>
    </row>
    <row r="12" spans="1:8" ht="30">
      <c r="A12" s="503" t="s">
        <v>579</v>
      </c>
      <c r="B12" s="86"/>
      <c r="C12" s="507" t="s">
        <v>588</v>
      </c>
      <c r="D12" s="97" t="s">
        <v>583</v>
      </c>
      <c r="E12" s="97" t="s">
        <v>584</v>
      </c>
      <c r="F12" s="86">
        <v>3</v>
      </c>
      <c r="G12" s="4">
        <v>310</v>
      </c>
      <c r="H12" s="4">
        <v>310</v>
      </c>
    </row>
    <row r="13" spans="1:8" ht="30">
      <c r="A13" s="503" t="s">
        <v>580</v>
      </c>
      <c r="B13" s="86"/>
      <c r="C13" s="507" t="s">
        <v>591</v>
      </c>
      <c r="D13" s="97" t="s">
        <v>583</v>
      </c>
      <c r="E13" s="97" t="s">
        <v>584</v>
      </c>
      <c r="F13" s="86">
        <v>3</v>
      </c>
      <c r="G13" s="4">
        <v>310</v>
      </c>
      <c r="H13" s="4">
        <v>310</v>
      </c>
    </row>
    <row r="14" spans="1:8" ht="30">
      <c r="A14" s="503" t="s">
        <v>581</v>
      </c>
      <c r="B14" s="86"/>
      <c r="C14" s="507" t="s">
        <v>589</v>
      </c>
      <c r="D14" s="97" t="s">
        <v>583</v>
      </c>
      <c r="E14" s="97" t="s">
        <v>584</v>
      </c>
      <c r="F14" s="86">
        <v>3</v>
      </c>
      <c r="G14" s="4">
        <v>310</v>
      </c>
      <c r="H14" s="4">
        <v>310</v>
      </c>
    </row>
    <row r="15" spans="1:8" ht="30">
      <c r="A15" s="503" t="s">
        <v>582</v>
      </c>
      <c r="B15" s="86"/>
      <c r="C15" s="507" t="s">
        <v>590</v>
      </c>
      <c r="D15" s="97" t="s">
        <v>583</v>
      </c>
      <c r="E15" s="97" t="s">
        <v>584</v>
      </c>
      <c r="F15" s="86">
        <v>3</v>
      </c>
      <c r="G15" s="4">
        <v>310</v>
      </c>
      <c r="H15" s="4">
        <v>310</v>
      </c>
    </row>
    <row r="16" spans="1:8" ht="30">
      <c r="A16" s="503" t="s">
        <v>577</v>
      </c>
      <c r="B16" s="97"/>
      <c r="C16" s="507" t="s">
        <v>592</v>
      </c>
      <c r="D16" s="97" t="s">
        <v>583</v>
      </c>
      <c r="E16" s="97" t="s">
        <v>585</v>
      </c>
      <c r="F16" s="86">
        <v>3</v>
      </c>
      <c r="G16" s="4">
        <v>703.28</v>
      </c>
      <c r="H16" s="4">
        <v>703.28</v>
      </c>
    </row>
    <row r="17" spans="1:8" ht="15">
      <c r="A17" s="86"/>
      <c r="B17" s="86"/>
      <c r="C17" s="398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8" ht="15">
      <c r="A33" s="86"/>
      <c r="B33" s="86"/>
      <c r="C33" s="86"/>
      <c r="D33" s="86"/>
      <c r="E33" s="86"/>
      <c r="F33" s="86"/>
      <c r="G33" s="4"/>
      <c r="H33" s="4"/>
    </row>
    <row r="34" spans="1:8" ht="15">
      <c r="A34" s="86"/>
      <c r="B34" s="86"/>
      <c r="C34" s="86"/>
      <c r="D34" s="86"/>
      <c r="E34" s="86"/>
      <c r="F34" s="86"/>
      <c r="G34" s="4"/>
      <c r="H34" s="4"/>
    </row>
    <row r="35" spans="1:8" ht="15">
      <c r="A35" s="98"/>
      <c r="B35" s="98"/>
      <c r="C35" s="98"/>
      <c r="D35" s="98"/>
      <c r="E35" s="98"/>
      <c r="F35" s="98" t="s">
        <v>341</v>
      </c>
      <c r="G35" s="85">
        <f>SUM(G9:G34)</f>
        <v>3705.9700000000003</v>
      </c>
      <c r="H35" s="85">
        <f>SUM(H9:H34)</f>
        <v>3705.9700000000003</v>
      </c>
    </row>
    <row r="36" spans="1:8" ht="15">
      <c r="A36" s="42"/>
      <c r="B36" s="42"/>
      <c r="C36" s="42"/>
      <c r="D36" s="42"/>
      <c r="E36" s="42"/>
      <c r="F36" s="42"/>
      <c r="G36" s="2"/>
      <c r="H36" s="2"/>
    </row>
    <row r="37" spans="1:8" ht="15">
      <c r="A37" s="217" t="s">
        <v>483</v>
      </c>
      <c r="B37" s="42"/>
      <c r="C37" s="42"/>
      <c r="D37" s="42"/>
      <c r="E37" s="42"/>
      <c r="F37" s="42"/>
      <c r="G37" s="2"/>
      <c r="H37" s="2"/>
    </row>
    <row r="38" spans="1:8" ht="15">
      <c r="A38" s="217"/>
      <c r="B38" s="42"/>
      <c r="C38" s="42"/>
      <c r="D38" s="42"/>
      <c r="E38" s="42"/>
      <c r="F38" s="42"/>
      <c r="G38" s="2"/>
      <c r="H38" s="2"/>
    </row>
    <row r="39" spans="1:8" ht="15">
      <c r="A39" s="217"/>
      <c r="B39" s="2"/>
      <c r="C39" s="2"/>
      <c r="D39" s="2"/>
      <c r="E39" s="2"/>
      <c r="F39" s="2"/>
      <c r="G39" s="2"/>
      <c r="H39" s="2"/>
    </row>
    <row r="40" spans="1:8" ht="15">
      <c r="A40" s="217"/>
      <c r="B40" s="2"/>
      <c r="C40" s="2"/>
      <c r="D40" s="2"/>
      <c r="E40" s="2"/>
      <c r="F40" s="2"/>
      <c r="G40" s="2"/>
      <c r="H40" s="2"/>
    </row>
    <row r="41" spans="1:8">
      <c r="A41" s="23"/>
      <c r="B41" s="23"/>
      <c r="C41" s="23"/>
      <c r="D41" s="23"/>
      <c r="E41" s="23"/>
      <c r="F41" s="23"/>
      <c r="G41" s="23"/>
      <c r="H41" s="23"/>
    </row>
    <row r="42" spans="1:8" ht="15">
      <c r="A42" s="68" t="s">
        <v>107</v>
      </c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2"/>
    </row>
    <row r="44" spans="1:8" ht="15">
      <c r="A44" s="2"/>
      <c r="B44" s="2"/>
      <c r="C44" s="2"/>
      <c r="D44" s="2"/>
      <c r="E44" s="2"/>
      <c r="F44" s="2"/>
      <c r="G44" s="2"/>
      <c r="H44" s="12"/>
    </row>
    <row r="45" spans="1:8" ht="15">
      <c r="A45" s="68"/>
      <c r="B45" s="68" t="s">
        <v>272</v>
      </c>
      <c r="C45" s="68"/>
      <c r="D45" s="68"/>
      <c r="E45" s="68"/>
      <c r="F45" s="68"/>
      <c r="G45" s="2"/>
      <c r="H45" s="12"/>
    </row>
    <row r="46" spans="1:8" ht="15">
      <c r="A46" s="2"/>
      <c r="B46" s="2" t="s">
        <v>271</v>
      </c>
      <c r="C46" s="2"/>
      <c r="D46" s="2"/>
      <c r="E46" s="2"/>
      <c r="F46" s="2"/>
      <c r="G46" s="2"/>
      <c r="H46" s="12"/>
    </row>
    <row r="47" spans="1:8">
      <c r="A47" s="64"/>
      <c r="B47" s="64" t="s">
        <v>140</v>
      </c>
      <c r="C47" s="64"/>
      <c r="D47" s="64"/>
      <c r="E47" s="64"/>
      <c r="F47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40625" defaultRowHeight="12.75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>
      <c r="A1" s="73" t="s">
        <v>484</v>
      </c>
      <c r="B1" s="73"/>
      <c r="C1" s="76"/>
      <c r="D1" s="76"/>
      <c r="E1" s="76"/>
      <c r="F1" s="76"/>
      <c r="G1" s="461" t="s">
        <v>110</v>
      </c>
      <c r="H1" s="461"/>
    </row>
    <row r="2" spans="1:10" ht="15">
      <c r="A2" s="75" t="s">
        <v>141</v>
      </c>
      <c r="B2" s="73"/>
      <c r="C2" s="76"/>
      <c r="D2" s="76"/>
      <c r="E2" s="76"/>
      <c r="F2" s="76"/>
      <c r="G2" s="459" t="s">
        <v>524</v>
      </c>
      <c r="H2" s="459"/>
    </row>
    <row r="3" spans="1:10" ht="15">
      <c r="A3" s="75"/>
      <c r="B3" s="75"/>
      <c r="C3" s="75"/>
      <c r="D3" s="75"/>
      <c r="E3" s="75"/>
      <c r="F3" s="75"/>
      <c r="G3" s="292"/>
      <c r="H3" s="292"/>
    </row>
    <row r="4" spans="1:10" ht="15">
      <c r="A4" s="377" t="s">
        <v>480</v>
      </c>
      <c r="B4" s="76"/>
      <c r="C4" s="76"/>
      <c r="D4" s="76"/>
      <c r="E4" s="76"/>
      <c r="F4" s="76"/>
      <c r="G4" s="75"/>
      <c r="H4" s="75"/>
    </row>
    <row r="5" spans="1:10" ht="15">
      <c r="A5" s="79" t="s">
        <v>513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91"/>
      <c r="B7" s="291"/>
      <c r="C7" s="291"/>
      <c r="D7" s="291"/>
      <c r="E7" s="291"/>
      <c r="F7" s="291"/>
      <c r="G7" s="77"/>
      <c r="H7" s="77"/>
    </row>
    <row r="8" spans="1:10" ht="30">
      <c r="A8" s="89" t="s">
        <v>64</v>
      </c>
      <c r="B8" s="89" t="s">
        <v>342</v>
      </c>
      <c r="C8" s="89" t="s">
        <v>343</v>
      </c>
      <c r="D8" s="89" t="s">
        <v>228</v>
      </c>
      <c r="E8" s="89" t="s">
        <v>351</v>
      </c>
      <c r="F8" s="89" t="s">
        <v>344</v>
      </c>
      <c r="G8" s="78" t="s">
        <v>10</v>
      </c>
      <c r="H8" s="78" t="s">
        <v>9</v>
      </c>
      <c r="J8" s="232" t="s">
        <v>350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32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349</v>
      </c>
      <c r="G34" s="85">
        <f>SUM(G9:G33)</f>
        <v>0</v>
      </c>
      <c r="H34" s="85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5"/>
      <c r="I35" s="185"/>
    </row>
    <row r="36" spans="1:9" ht="15">
      <c r="A36" s="231" t="s">
        <v>485</v>
      </c>
      <c r="B36" s="231"/>
      <c r="C36" s="230"/>
      <c r="D36" s="230"/>
      <c r="E36" s="230"/>
      <c r="F36" s="230"/>
      <c r="G36" s="230"/>
      <c r="H36" s="185"/>
      <c r="I36" s="185"/>
    </row>
    <row r="37" spans="1:9" ht="15">
      <c r="A37" s="231"/>
      <c r="B37" s="231"/>
      <c r="C37" s="230"/>
      <c r="D37" s="230"/>
      <c r="E37" s="230"/>
      <c r="F37" s="230"/>
      <c r="G37" s="230"/>
      <c r="H37" s="185"/>
      <c r="I37" s="185"/>
    </row>
    <row r="38" spans="1:9" ht="15">
      <c r="A38" s="231"/>
      <c r="B38" s="231"/>
      <c r="C38" s="185"/>
      <c r="D38" s="185"/>
      <c r="E38" s="185"/>
      <c r="F38" s="185"/>
      <c r="G38" s="185"/>
      <c r="H38" s="185"/>
      <c r="I38" s="185"/>
    </row>
    <row r="39" spans="1:9" ht="15">
      <c r="A39" s="231"/>
      <c r="B39" s="231"/>
      <c r="C39" s="185"/>
      <c r="D39" s="185"/>
      <c r="E39" s="185"/>
      <c r="F39" s="185"/>
      <c r="G39" s="185"/>
      <c r="H39" s="185"/>
      <c r="I39" s="185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1" t="s">
        <v>107</v>
      </c>
      <c r="B41" s="191"/>
      <c r="C41" s="185"/>
      <c r="D41" s="185"/>
      <c r="E41" s="185"/>
      <c r="F41" s="185"/>
      <c r="G41" s="185"/>
      <c r="H41" s="185"/>
      <c r="I41" s="185"/>
    </row>
    <row r="42" spans="1:9" ht="15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>
      <c r="A44" s="191"/>
      <c r="B44" s="191"/>
      <c r="C44" s="191" t="s">
        <v>436</v>
      </c>
      <c r="D44" s="191"/>
      <c r="E44" s="230"/>
      <c r="F44" s="191"/>
      <c r="G44" s="191"/>
      <c r="H44" s="185"/>
      <c r="I44" s="192"/>
    </row>
    <row r="45" spans="1:9" ht="15">
      <c r="A45" s="185"/>
      <c r="B45" s="185"/>
      <c r="C45" s="185" t="s">
        <v>271</v>
      </c>
      <c r="D45" s="185"/>
      <c r="E45" s="185"/>
      <c r="F45" s="185"/>
      <c r="G45" s="185"/>
      <c r="H45" s="185"/>
      <c r="I45" s="192"/>
    </row>
    <row r="46" spans="1:9">
      <c r="A46" s="193"/>
      <c r="B46" s="193"/>
      <c r="C46" s="193" t="s">
        <v>140</v>
      </c>
      <c r="D46" s="193"/>
      <c r="E46" s="193"/>
      <c r="F46" s="193"/>
      <c r="G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2:L92"/>
  <sheetViews>
    <sheetView view="pageBreakPreview" topLeftCell="A43" zoomScale="85" zoomScaleSheetLayoutView="85" workbookViewId="0">
      <selection activeCell="K80" sqref="K80"/>
    </sheetView>
  </sheetViews>
  <sheetFormatPr defaultColWidth="9.140625" defaultRowHeight="12.75"/>
  <cols>
    <col min="1" max="1" width="5.42578125" style="186" customWidth="1"/>
    <col min="2" max="2" width="27.5703125" style="186" customWidth="1"/>
    <col min="3" max="3" width="19.28515625" style="186" customWidth="1"/>
    <col min="4" max="4" width="18.42578125" style="186" customWidth="1"/>
    <col min="5" max="5" width="13.140625" style="186" customWidth="1"/>
    <col min="6" max="6" width="17" style="186" customWidth="1"/>
    <col min="7" max="7" width="13.7109375" style="186" customWidth="1"/>
    <col min="8" max="8" width="15.42578125" style="186" customWidth="1"/>
    <col min="9" max="9" width="18.5703125" style="186" bestFit="1" customWidth="1"/>
    <col min="10" max="10" width="16.7109375" style="186" customWidth="1"/>
    <col min="11" max="11" width="17.7109375" style="186" customWidth="1"/>
    <col min="12" max="12" width="12.85546875" style="186" customWidth="1"/>
    <col min="13" max="16384" width="9.140625" style="186"/>
  </cols>
  <sheetData>
    <row r="2" spans="1:12" ht="15">
      <c r="A2" s="404" t="s">
        <v>486</v>
      </c>
      <c r="B2" s="404"/>
      <c r="C2" s="404"/>
      <c r="D2" s="404"/>
      <c r="E2" s="404"/>
      <c r="F2" s="76"/>
      <c r="G2" s="76"/>
      <c r="H2" s="76"/>
      <c r="I2" s="76"/>
      <c r="J2" s="409"/>
      <c r="K2" s="410"/>
      <c r="L2" s="410" t="s">
        <v>110</v>
      </c>
    </row>
    <row r="3" spans="1:12" ht="15">
      <c r="A3" s="75" t="s">
        <v>141</v>
      </c>
      <c r="B3" s="73"/>
      <c r="C3" s="76"/>
      <c r="D3" s="76"/>
      <c r="E3" s="76"/>
      <c r="F3" s="76"/>
      <c r="G3" s="76"/>
      <c r="H3" s="76"/>
      <c r="I3" s="76"/>
      <c r="J3" s="409"/>
      <c r="K3" s="447" t="s">
        <v>524</v>
      </c>
      <c r="L3" s="401"/>
    </row>
    <row r="4" spans="1:12" ht="15">
      <c r="A4" s="75"/>
      <c r="B4" s="75"/>
      <c r="C4" s="73"/>
      <c r="D4" s="73"/>
      <c r="E4" s="73"/>
      <c r="F4" s="73"/>
      <c r="G4" s="73"/>
      <c r="H4" s="73"/>
      <c r="I4" s="73"/>
      <c r="J4" s="409"/>
      <c r="K4" s="409"/>
      <c r="L4" s="409"/>
    </row>
    <row r="5" spans="1:12" ht="15">
      <c r="A5" s="377" t="s">
        <v>487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5">
      <c r="A6" s="79" t="s">
        <v>513</v>
      </c>
      <c r="B6" s="79"/>
      <c r="C6" s="79"/>
      <c r="D6" s="79"/>
      <c r="E6" s="79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5">
      <c r="A8" s="402"/>
      <c r="B8" s="402"/>
      <c r="C8" s="402"/>
      <c r="D8" s="402"/>
      <c r="E8" s="402"/>
      <c r="F8" s="402"/>
      <c r="G8" s="402"/>
      <c r="H8" s="402"/>
      <c r="I8" s="402"/>
      <c r="J8" s="77"/>
      <c r="K8" s="77"/>
      <c r="L8" s="77"/>
    </row>
    <row r="9" spans="1:12" ht="45">
      <c r="A9" s="89" t="s">
        <v>64</v>
      </c>
      <c r="B9" s="89" t="s">
        <v>488</v>
      </c>
      <c r="C9" s="89" t="s">
        <v>489</v>
      </c>
      <c r="D9" s="89" t="s">
        <v>490</v>
      </c>
      <c r="E9" s="89" t="s">
        <v>491</v>
      </c>
      <c r="F9" s="89" t="s">
        <v>492</v>
      </c>
      <c r="G9" s="89" t="s">
        <v>493</v>
      </c>
      <c r="H9" s="89" t="s">
        <v>494</v>
      </c>
      <c r="I9" s="89" t="s">
        <v>495</v>
      </c>
      <c r="J9" s="89" t="s">
        <v>496</v>
      </c>
      <c r="K9" s="89" t="s">
        <v>497</v>
      </c>
      <c r="L9" s="89" t="s">
        <v>320</v>
      </c>
    </row>
    <row r="10" spans="1:12" ht="15">
      <c r="A10" s="89">
        <v>1</v>
      </c>
      <c r="B10" s="518" t="s">
        <v>617</v>
      </c>
      <c r="C10" s="89" t="s">
        <v>615</v>
      </c>
      <c r="D10" s="514">
        <v>205255917</v>
      </c>
      <c r="E10" s="89"/>
      <c r="F10" s="513" t="s">
        <v>602</v>
      </c>
      <c r="G10" s="513">
        <v>27</v>
      </c>
      <c r="H10" s="89"/>
      <c r="I10" s="513" t="s">
        <v>616</v>
      </c>
      <c r="J10" s="513">
        <v>25.2241</v>
      </c>
      <c r="K10" s="513">
        <v>681.05</v>
      </c>
      <c r="L10" s="89"/>
    </row>
    <row r="11" spans="1:12" ht="15">
      <c r="A11" s="89">
        <v>2</v>
      </c>
      <c r="B11" s="518" t="s">
        <v>617</v>
      </c>
      <c r="C11" s="89" t="s">
        <v>615</v>
      </c>
      <c r="D11" s="515">
        <v>205255917</v>
      </c>
      <c r="E11" s="89"/>
      <c r="F11" s="513" t="s">
        <v>603</v>
      </c>
      <c r="G11" s="513">
        <v>108</v>
      </c>
      <c r="H11" s="89"/>
      <c r="I11" s="513" t="s">
        <v>616</v>
      </c>
      <c r="J11" s="513">
        <v>25.5107</v>
      </c>
      <c r="K11" s="513">
        <v>2755.16</v>
      </c>
      <c r="L11" s="89"/>
    </row>
    <row r="12" spans="1:12" ht="15">
      <c r="A12" s="89">
        <v>3</v>
      </c>
      <c r="B12" s="518" t="s">
        <v>617</v>
      </c>
      <c r="C12" s="89" t="s">
        <v>615</v>
      </c>
      <c r="D12" s="515">
        <v>205255917</v>
      </c>
      <c r="E12" s="89"/>
      <c r="F12" s="513" t="s">
        <v>604</v>
      </c>
      <c r="G12" s="513">
        <v>36</v>
      </c>
      <c r="H12" s="89"/>
      <c r="I12" s="513" t="s">
        <v>616</v>
      </c>
      <c r="J12" s="513">
        <v>24.9374</v>
      </c>
      <c r="K12" s="513">
        <v>897.75</v>
      </c>
      <c r="L12" s="89"/>
    </row>
    <row r="13" spans="1:12" ht="15">
      <c r="A13" s="89">
        <v>4</v>
      </c>
      <c r="B13" s="518" t="s">
        <v>617</v>
      </c>
      <c r="C13" s="89" t="s">
        <v>615</v>
      </c>
      <c r="D13" s="514">
        <v>205255917</v>
      </c>
      <c r="E13" s="89"/>
      <c r="F13" s="513" t="s">
        <v>604</v>
      </c>
      <c r="G13" s="513">
        <v>36</v>
      </c>
      <c r="H13" s="89"/>
      <c r="I13" s="513" t="s">
        <v>616</v>
      </c>
      <c r="J13" s="513">
        <v>24.9374</v>
      </c>
      <c r="K13" s="513">
        <v>897.75</v>
      </c>
      <c r="L13" s="89"/>
    </row>
    <row r="14" spans="1:12" ht="15">
      <c r="A14" s="89">
        <v>5</v>
      </c>
      <c r="B14" s="518" t="s">
        <v>617</v>
      </c>
      <c r="C14" s="89" t="s">
        <v>615</v>
      </c>
      <c r="D14" s="515">
        <v>205255917</v>
      </c>
      <c r="E14" s="89"/>
      <c r="F14" s="513" t="s">
        <v>604</v>
      </c>
      <c r="G14" s="513">
        <v>36</v>
      </c>
      <c r="H14" s="89"/>
      <c r="I14" s="513" t="s">
        <v>616</v>
      </c>
      <c r="J14" s="513">
        <v>24.9374</v>
      </c>
      <c r="K14" s="513">
        <v>897.75</v>
      </c>
      <c r="L14" s="89"/>
    </row>
    <row r="15" spans="1:12" ht="15">
      <c r="A15" s="89">
        <v>6</v>
      </c>
      <c r="B15" s="518" t="s">
        <v>617</v>
      </c>
      <c r="C15" s="89" t="s">
        <v>615</v>
      </c>
      <c r="D15" s="515">
        <v>205255917</v>
      </c>
      <c r="E15" s="89"/>
      <c r="F15" s="513" t="s">
        <v>605</v>
      </c>
      <c r="G15" s="513">
        <v>19.84</v>
      </c>
      <c r="H15" s="89"/>
      <c r="I15" s="513" t="s">
        <v>616</v>
      </c>
      <c r="J15" s="513">
        <v>25.076599999999999</v>
      </c>
      <c r="K15" s="513">
        <v>497.52</v>
      </c>
      <c r="L15" s="89"/>
    </row>
    <row r="16" spans="1:12" ht="15">
      <c r="A16" s="89">
        <v>7</v>
      </c>
      <c r="B16" s="518" t="s">
        <v>617</v>
      </c>
      <c r="C16" s="89" t="s">
        <v>615</v>
      </c>
      <c r="D16" s="514">
        <v>205255917</v>
      </c>
      <c r="E16" s="89"/>
      <c r="F16" s="513" t="s">
        <v>606</v>
      </c>
      <c r="G16" s="513">
        <v>58.88</v>
      </c>
      <c r="H16" s="89"/>
      <c r="I16" s="513" t="s">
        <v>616</v>
      </c>
      <c r="J16" s="513">
        <v>25.3492</v>
      </c>
      <c r="K16" s="513">
        <v>1492.56</v>
      </c>
      <c r="L16" s="89"/>
    </row>
    <row r="17" spans="1:12" ht="15">
      <c r="A17" s="89">
        <v>8</v>
      </c>
      <c r="B17" s="518" t="s">
        <v>617</v>
      </c>
      <c r="C17" s="89" t="s">
        <v>615</v>
      </c>
      <c r="D17" s="515">
        <v>205255917</v>
      </c>
      <c r="E17" s="89"/>
      <c r="F17" s="513" t="s">
        <v>605</v>
      </c>
      <c r="G17" s="513">
        <v>19.84</v>
      </c>
      <c r="H17" s="89"/>
      <c r="I17" s="513" t="s">
        <v>616</v>
      </c>
      <c r="J17" s="513">
        <v>25.076599999999999</v>
      </c>
      <c r="K17" s="513">
        <v>497.52</v>
      </c>
      <c r="L17" s="89"/>
    </row>
    <row r="18" spans="1:12" ht="15">
      <c r="A18" s="89">
        <v>9</v>
      </c>
      <c r="B18" s="518" t="s">
        <v>617</v>
      </c>
      <c r="C18" s="89" t="s">
        <v>615</v>
      </c>
      <c r="D18" s="515">
        <v>205255917</v>
      </c>
      <c r="E18" s="89"/>
      <c r="F18" s="513" t="s">
        <v>607</v>
      </c>
      <c r="G18" s="513">
        <v>69.23</v>
      </c>
      <c r="H18" s="89"/>
      <c r="I18" s="513" t="s">
        <v>616</v>
      </c>
      <c r="J18" s="513">
        <v>24.757400000000001</v>
      </c>
      <c r="K18" s="513">
        <v>1713.96</v>
      </c>
      <c r="L18" s="89"/>
    </row>
    <row r="19" spans="1:12" ht="15">
      <c r="A19" s="89">
        <v>10</v>
      </c>
      <c r="B19" s="518" t="s">
        <v>617</v>
      </c>
      <c r="C19" s="89" t="s">
        <v>615</v>
      </c>
      <c r="D19" s="514">
        <v>205255917</v>
      </c>
      <c r="E19" s="89"/>
      <c r="F19" s="513" t="s">
        <v>608</v>
      </c>
      <c r="G19" s="513">
        <v>24.32</v>
      </c>
      <c r="H19" s="89"/>
      <c r="I19" s="513" t="s">
        <v>616</v>
      </c>
      <c r="J19" s="513">
        <v>23.925899999999999</v>
      </c>
      <c r="K19" s="513">
        <v>581.88</v>
      </c>
      <c r="L19" s="89"/>
    </row>
    <row r="20" spans="1:12" ht="15">
      <c r="A20" s="89">
        <v>11</v>
      </c>
      <c r="B20" s="518" t="s">
        <v>617</v>
      </c>
      <c r="C20" s="89" t="s">
        <v>615</v>
      </c>
      <c r="D20" s="515">
        <v>205255917</v>
      </c>
      <c r="E20" s="89"/>
      <c r="F20" s="513" t="s">
        <v>609</v>
      </c>
      <c r="G20" s="513">
        <v>137.69999999999999</v>
      </c>
      <c r="H20" s="89"/>
      <c r="I20" s="513" t="s">
        <v>616</v>
      </c>
      <c r="J20" s="513">
        <v>25.191099999999999</v>
      </c>
      <c r="K20" s="513">
        <v>3468.82</v>
      </c>
      <c r="L20" s="89"/>
    </row>
    <row r="21" spans="1:12" ht="15">
      <c r="A21" s="89">
        <v>12</v>
      </c>
      <c r="B21" s="518" t="s">
        <v>617</v>
      </c>
      <c r="C21" s="89" t="s">
        <v>615</v>
      </c>
      <c r="D21" s="515">
        <v>205255917</v>
      </c>
      <c r="E21" s="89"/>
      <c r="F21" s="513" t="s">
        <v>610</v>
      </c>
      <c r="G21" s="513">
        <v>39.04</v>
      </c>
      <c r="H21" s="89"/>
      <c r="I21" s="513" t="s">
        <v>616</v>
      </c>
      <c r="J21" s="513">
        <v>25.4877</v>
      </c>
      <c r="K21" s="513">
        <v>995.04</v>
      </c>
      <c r="L21" s="89"/>
    </row>
    <row r="22" spans="1:12" ht="15">
      <c r="A22" s="89">
        <v>13</v>
      </c>
      <c r="B22" s="518" t="s">
        <v>617</v>
      </c>
      <c r="C22" s="89" t="s">
        <v>615</v>
      </c>
      <c r="D22" s="514">
        <v>205255917</v>
      </c>
      <c r="E22" s="89"/>
      <c r="F22" s="513" t="s">
        <v>611</v>
      </c>
      <c r="G22" s="513">
        <v>190.35</v>
      </c>
      <c r="H22" s="89"/>
      <c r="I22" s="513" t="s">
        <v>616</v>
      </c>
      <c r="J22" s="513">
        <v>35.93</v>
      </c>
      <c r="K22" s="513">
        <v>6839.28</v>
      </c>
      <c r="L22" s="89"/>
    </row>
    <row r="23" spans="1:12" ht="15">
      <c r="A23" s="89">
        <v>14</v>
      </c>
      <c r="B23" s="518" t="s">
        <v>617</v>
      </c>
      <c r="C23" s="89" t="s">
        <v>615</v>
      </c>
      <c r="D23" s="515">
        <v>205255917</v>
      </c>
      <c r="E23" s="89"/>
      <c r="F23" s="513" t="s">
        <v>605</v>
      </c>
      <c r="G23" s="513">
        <v>19.84</v>
      </c>
      <c r="H23" s="89"/>
      <c r="I23" s="513" t="s">
        <v>616</v>
      </c>
      <c r="J23" s="513">
        <v>25.076599999999999</v>
      </c>
      <c r="K23" s="513">
        <v>497.52</v>
      </c>
      <c r="L23" s="89"/>
    </row>
    <row r="24" spans="1:12" ht="15">
      <c r="A24" s="89">
        <v>15</v>
      </c>
      <c r="B24" s="518" t="s">
        <v>617</v>
      </c>
      <c r="C24" s="89" t="s">
        <v>615</v>
      </c>
      <c r="D24" s="515">
        <v>205255917</v>
      </c>
      <c r="E24" s="89"/>
      <c r="F24" s="513" t="s">
        <v>605</v>
      </c>
      <c r="G24" s="513">
        <v>19.84</v>
      </c>
      <c r="H24" s="89"/>
      <c r="I24" s="513" t="s">
        <v>616</v>
      </c>
      <c r="J24" s="513">
        <v>25.076599999999999</v>
      </c>
      <c r="K24" s="513">
        <v>497.52</v>
      </c>
      <c r="L24" s="89"/>
    </row>
    <row r="25" spans="1:12" ht="15">
      <c r="A25" s="89">
        <v>16</v>
      </c>
      <c r="B25" s="518" t="s">
        <v>617</v>
      </c>
      <c r="C25" s="89" t="s">
        <v>615</v>
      </c>
      <c r="D25" s="514">
        <v>205255917</v>
      </c>
      <c r="E25" s="89"/>
      <c r="F25" s="513" t="s">
        <v>605</v>
      </c>
      <c r="G25" s="513">
        <v>19.84</v>
      </c>
      <c r="H25" s="89"/>
      <c r="I25" s="513" t="s">
        <v>616</v>
      </c>
      <c r="J25" s="513">
        <v>25.076599999999999</v>
      </c>
      <c r="K25" s="513">
        <v>497.52</v>
      </c>
      <c r="L25" s="89"/>
    </row>
    <row r="26" spans="1:12" ht="15">
      <c r="A26" s="89">
        <v>17</v>
      </c>
      <c r="B26" s="518" t="s">
        <v>617</v>
      </c>
      <c r="C26" s="89" t="s">
        <v>615</v>
      </c>
      <c r="D26" s="515">
        <v>205255917</v>
      </c>
      <c r="E26" s="89"/>
      <c r="F26" s="513" t="s">
        <v>605</v>
      </c>
      <c r="G26" s="513">
        <v>19.84</v>
      </c>
      <c r="H26" s="89"/>
      <c r="I26" s="513" t="s">
        <v>616</v>
      </c>
      <c r="J26" s="513">
        <v>25.076599999999999</v>
      </c>
      <c r="K26" s="513">
        <v>497.52</v>
      </c>
      <c r="L26" s="89"/>
    </row>
    <row r="27" spans="1:12" ht="15">
      <c r="A27" s="89">
        <v>18</v>
      </c>
      <c r="B27" s="518" t="s">
        <v>617</v>
      </c>
      <c r="C27" s="89" t="s">
        <v>615</v>
      </c>
      <c r="D27" s="515">
        <v>205255917</v>
      </c>
      <c r="E27" s="89"/>
      <c r="F27" s="513" t="s">
        <v>605</v>
      </c>
      <c r="G27" s="513">
        <v>19.84</v>
      </c>
      <c r="H27" s="89"/>
      <c r="I27" s="513" t="s">
        <v>616</v>
      </c>
      <c r="J27" s="513">
        <v>25.076599999999999</v>
      </c>
      <c r="K27" s="513">
        <v>497.52</v>
      </c>
      <c r="L27" s="89"/>
    </row>
    <row r="28" spans="1:12" ht="15">
      <c r="A28" s="89">
        <v>19</v>
      </c>
      <c r="B28" s="518" t="s">
        <v>617</v>
      </c>
      <c r="C28" s="89" t="s">
        <v>615</v>
      </c>
      <c r="D28" s="514">
        <v>205255917</v>
      </c>
      <c r="E28" s="89"/>
      <c r="F28" s="513" t="s">
        <v>612</v>
      </c>
      <c r="G28" s="513">
        <v>79.36</v>
      </c>
      <c r="H28" s="89"/>
      <c r="I28" s="513" t="s">
        <v>616</v>
      </c>
      <c r="J28" s="513">
        <v>25.076599999999999</v>
      </c>
      <c r="K28" s="513">
        <v>1990.08</v>
      </c>
      <c r="L28" s="89"/>
    </row>
    <row r="29" spans="1:12" ht="15">
      <c r="A29" s="89">
        <v>20</v>
      </c>
      <c r="B29" s="518" t="s">
        <v>617</v>
      </c>
      <c r="C29" s="89" t="s">
        <v>615</v>
      </c>
      <c r="D29" s="515">
        <v>205255917</v>
      </c>
      <c r="E29" s="89"/>
      <c r="F29" s="513" t="s">
        <v>613</v>
      </c>
      <c r="G29" s="513">
        <v>54</v>
      </c>
      <c r="H29" s="89"/>
      <c r="I29" s="513" t="s">
        <v>616</v>
      </c>
      <c r="J29" s="513">
        <v>25.2241</v>
      </c>
      <c r="K29" s="513">
        <v>1362.1</v>
      </c>
      <c r="L29" s="89"/>
    </row>
    <row r="30" spans="1:12" ht="15">
      <c r="A30" s="89">
        <v>21</v>
      </c>
      <c r="B30" s="518" t="s">
        <v>617</v>
      </c>
      <c r="C30" s="89" t="s">
        <v>615</v>
      </c>
      <c r="D30" s="515">
        <v>205255917</v>
      </c>
      <c r="E30" s="89"/>
      <c r="F30" s="513" t="s">
        <v>614</v>
      </c>
      <c r="G30" s="513">
        <v>65.88</v>
      </c>
      <c r="H30" s="89"/>
      <c r="I30" s="513" t="s">
        <v>616</v>
      </c>
      <c r="J30" s="513">
        <v>25.172999999999998</v>
      </c>
      <c r="K30" s="513">
        <v>1658.4</v>
      </c>
      <c r="L30" s="89"/>
    </row>
    <row r="31" spans="1:12" ht="15">
      <c r="A31" s="89">
        <v>22</v>
      </c>
      <c r="B31" s="518" t="s">
        <v>617</v>
      </c>
      <c r="C31" s="89" t="s">
        <v>615</v>
      </c>
      <c r="D31" s="514">
        <v>205255917</v>
      </c>
      <c r="E31" s="89"/>
      <c r="F31" s="513" t="s">
        <v>614</v>
      </c>
      <c r="G31" s="513">
        <v>65.88</v>
      </c>
      <c r="H31" s="89"/>
      <c r="I31" s="513" t="s">
        <v>616</v>
      </c>
      <c r="J31" s="513">
        <v>25.172999999999998</v>
      </c>
      <c r="K31" s="513">
        <v>1658.4</v>
      </c>
      <c r="L31" s="89"/>
    </row>
    <row r="32" spans="1:12" ht="15">
      <c r="A32" s="89">
        <v>23</v>
      </c>
      <c r="B32" s="518" t="s">
        <v>617</v>
      </c>
      <c r="C32" s="89" t="s">
        <v>615</v>
      </c>
      <c r="D32" s="515">
        <v>205255917</v>
      </c>
      <c r="E32" s="89"/>
      <c r="F32" s="513" t="s">
        <v>614</v>
      </c>
      <c r="G32" s="513">
        <v>65.88</v>
      </c>
      <c r="H32" s="89"/>
      <c r="I32" s="513" t="s">
        <v>616</v>
      </c>
      <c r="J32" s="513">
        <v>25.172999999999998</v>
      </c>
      <c r="K32" s="513">
        <v>1658.4</v>
      </c>
      <c r="L32" s="89"/>
    </row>
    <row r="33" spans="1:12" ht="15">
      <c r="A33" s="89">
        <v>24</v>
      </c>
      <c r="B33" s="518" t="s">
        <v>617</v>
      </c>
      <c r="C33" s="89" t="s">
        <v>615</v>
      </c>
      <c r="D33" s="515">
        <v>205255917</v>
      </c>
      <c r="E33" s="89"/>
      <c r="F33" s="513" t="s">
        <v>614</v>
      </c>
      <c r="G33" s="513">
        <v>65.88</v>
      </c>
      <c r="H33" s="89"/>
      <c r="I33" s="513" t="s">
        <v>616</v>
      </c>
      <c r="J33" s="513">
        <v>25.172999999999998</v>
      </c>
      <c r="K33" s="513">
        <v>1658.4</v>
      </c>
      <c r="L33" s="89"/>
    </row>
    <row r="34" spans="1:12" ht="15">
      <c r="A34" s="89">
        <v>25</v>
      </c>
      <c r="B34" s="526" t="s">
        <v>362</v>
      </c>
      <c r="C34" s="523" t="s">
        <v>624</v>
      </c>
      <c r="D34" s="524">
        <v>205186065</v>
      </c>
      <c r="E34" s="89"/>
      <c r="F34" s="520" t="s">
        <v>618</v>
      </c>
      <c r="G34" s="396">
        <v>200</v>
      </c>
      <c r="H34" s="89"/>
      <c r="I34" s="396" t="s">
        <v>623</v>
      </c>
      <c r="J34" s="396">
        <v>7.5</v>
      </c>
      <c r="K34" s="520">
        <v>1500</v>
      </c>
      <c r="L34" s="89"/>
    </row>
    <row r="35" spans="1:12" ht="15">
      <c r="A35" s="89">
        <v>26</v>
      </c>
      <c r="B35" s="526" t="s">
        <v>362</v>
      </c>
      <c r="C35" s="97" t="s">
        <v>624</v>
      </c>
      <c r="D35" s="525">
        <v>205186065</v>
      </c>
      <c r="E35" s="97"/>
      <c r="F35" s="520" t="s">
        <v>619</v>
      </c>
      <c r="G35" s="396">
        <v>3000</v>
      </c>
      <c r="H35" s="97"/>
      <c r="I35" s="396" t="s">
        <v>623</v>
      </c>
      <c r="J35" s="396">
        <v>0.115</v>
      </c>
      <c r="K35" s="520">
        <v>345</v>
      </c>
      <c r="L35" s="97"/>
    </row>
    <row r="36" spans="1:12" ht="15">
      <c r="A36" s="89">
        <v>27</v>
      </c>
      <c r="B36" s="526" t="s">
        <v>362</v>
      </c>
      <c r="C36" s="97" t="s">
        <v>624</v>
      </c>
      <c r="D36" s="525">
        <v>205186065</v>
      </c>
      <c r="E36" s="97"/>
      <c r="F36" s="521" t="s">
        <v>619</v>
      </c>
      <c r="G36" s="519">
        <v>3000</v>
      </c>
      <c r="H36" s="97"/>
      <c r="I36" s="519" t="s">
        <v>623</v>
      </c>
      <c r="J36" s="519">
        <v>0.115</v>
      </c>
      <c r="K36" s="521">
        <v>345</v>
      </c>
      <c r="L36" s="97"/>
    </row>
    <row r="37" spans="1:12" ht="15">
      <c r="A37" s="89">
        <v>28</v>
      </c>
      <c r="B37" s="526" t="s">
        <v>362</v>
      </c>
      <c r="C37" s="523" t="s">
        <v>624</v>
      </c>
      <c r="D37" s="524">
        <v>205186065</v>
      </c>
      <c r="E37" s="86"/>
      <c r="F37" s="522" t="s">
        <v>620</v>
      </c>
      <c r="G37" s="513">
        <v>22500</v>
      </c>
      <c r="H37" s="86"/>
      <c r="I37" s="513" t="s">
        <v>623</v>
      </c>
      <c r="J37" s="513">
        <v>0.04</v>
      </c>
      <c r="K37" s="522">
        <v>900</v>
      </c>
      <c r="L37" s="86"/>
    </row>
    <row r="38" spans="1:12" ht="15">
      <c r="A38" s="89">
        <v>29</v>
      </c>
      <c r="B38" s="526" t="s">
        <v>362</v>
      </c>
      <c r="C38" s="97" t="s">
        <v>624</v>
      </c>
      <c r="D38" s="525">
        <v>205186065</v>
      </c>
      <c r="E38" s="86"/>
      <c r="F38" s="522" t="s">
        <v>619</v>
      </c>
      <c r="G38" s="513">
        <v>6000</v>
      </c>
      <c r="H38" s="86"/>
      <c r="I38" s="513" t="s">
        <v>623</v>
      </c>
      <c r="J38" s="513">
        <v>0.115</v>
      </c>
      <c r="K38" s="522">
        <v>690</v>
      </c>
      <c r="L38" s="86"/>
    </row>
    <row r="39" spans="1:12" ht="15">
      <c r="A39" s="89">
        <v>30</v>
      </c>
      <c r="B39" s="526" t="s">
        <v>362</v>
      </c>
      <c r="C39" s="97" t="s">
        <v>624</v>
      </c>
      <c r="D39" s="525">
        <v>205186065</v>
      </c>
      <c r="E39" s="86"/>
      <c r="F39" s="522" t="s">
        <v>621</v>
      </c>
      <c r="G39" s="513">
        <v>7500</v>
      </c>
      <c r="H39" s="86"/>
      <c r="I39" s="513" t="s">
        <v>623</v>
      </c>
      <c r="J39" s="513">
        <v>0.06</v>
      </c>
      <c r="K39" s="522">
        <v>450</v>
      </c>
      <c r="L39" s="86"/>
    </row>
    <row r="40" spans="1:12" ht="15">
      <c r="A40" s="89">
        <v>31</v>
      </c>
      <c r="B40" s="526" t="s">
        <v>362</v>
      </c>
      <c r="C40" s="523" t="s">
        <v>624</v>
      </c>
      <c r="D40" s="524">
        <v>205186065</v>
      </c>
      <c r="E40" s="86"/>
      <c r="F40" s="522" t="s">
        <v>619</v>
      </c>
      <c r="G40" s="513">
        <v>10000</v>
      </c>
      <c r="H40" s="86"/>
      <c r="I40" s="513" t="s">
        <v>623</v>
      </c>
      <c r="J40" s="513">
        <v>0.08</v>
      </c>
      <c r="K40" s="522">
        <v>800</v>
      </c>
      <c r="L40" s="86"/>
    </row>
    <row r="41" spans="1:12" ht="15">
      <c r="A41" s="89">
        <v>32</v>
      </c>
      <c r="B41" s="526" t="s">
        <v>362</v>
      </c>
      <c r="C41" s="97" t="s">
        <v>624</v>
      </c>
      <c r="D41" s="525">
        <v>205186065</v>
      </c>
      <c r="E41" s="86"/>
      <c r="F41" s="522" t="s">
        <v>622</v>
      </c>
      <c r="G41" s="513">
        <v>3000</v>
      </c>
      <c r="H41" s="86"/>
      <c r="I41" s="513" t="s">
        <v>623</v>
      </c>
      <c r="J41" s="513">
        <v>0.115</v>
      </c>
      <c r="K41" s="522">
        <v>345</v>
      </c>
      <c r="L41" s="86"/>
    </row>
    <row r="42" spans="1:12" ht="15">
      <c r="A42" s="89">
        <v>33</v>
      </c>
      <c r="B42" s="526" t="s">
        <v>362</v>
      </c>
      <c r="C42" s="97" t="s">
        <v>624</v>
      </c>
      <c r="D42" s="525">
        <v>205186065</v>
      </c>
      <c r="E42" s="86"/>
      <c r="F42" s="522" t="s">
        <v>620</v>
      </c>
      <c r="G42" s="513">
        <v>7500</v>
      </c>
      <c r="H42" s="86"/>
      <c r="I42" s="513" t="s">
        <v>623</v>
      </c>
      <c r="J42" s="513">
        <v>0.04</v>
      </c>
      <c r="K42" s="522">
        <v>300</v>
      </c>
      <c r="L42" s="86"/>
    </row>
    <row r="43" spans="1:12" ht="15">
      <c r="A43" s="89">
        <v>34</v>
      </c>
      <c r="B43" s="526" t="s">
        <v>362</v>
      </c>
      <c r="C43" s="523" t="s">
        <v>624</v>
      </c>
      <c r="D43" s="524">
        <v>205186065</v>
      </c>
      <c r="E43" s="86"/>
      <c r="F43" s="522" t="s">
        <v>622</v>
      </c>
      <c r="G43" s="513">
        <v>15000</v>
      </c>
      <c r="H43" s="86"/>
      <c r="I43" s="513" t="s">
        <v>623</v>
      </c>
      <c r="J43" s="513">
        <v>0.115</v>
      </c>
      <c r="K43" s="522">
        <v>1725</v>
      </c>
      <c r="L43" s="86"/>
    </row>
    <row r="44" spans="1:12" ht="15">
      <c r="A44" s="89">
        <v>35</v>
      </c>
      <c r="B44" s="526" t="s">
        <v>362</v>
      </c>
      <c r="C44" s="97" t="s">
        <v>624</v>
      </c>
      <c r="D44" s="525">
        <v>205186065</v>
      </c>
      <c r="E44" s="86"/>
      <c r="F44" s="522" t="s">
        <v>620</v>
      </c>
      <c r="G44" s="513">
        <v>10000</v>
      </c>
      <c r="H44" s="86"/>
      <c r="I44" s="513" t="s">
        <v>623</v>
      </c>
      <c r="J44" s="513">
        <v>0.04</v>
      </c>
      <c r="K44" s="522">
        <v>400</v>
      </c>
      <c r="L44" s="86"/>
    </row>
    <row r="45" spans="1:12" ht="15">
      <c r="A45" s="89">
        <v>36</v>
      </c>
      <c r="B45" s="526" t="s">
        <v>362</v>
      </c>
      <c r="C45" s="97" t="s">
        <v>624</v>
      </c>
      <c r="D45" s="525">
        <v>205186065</v>
      </c>
      <c r="E45" s="86"/>
      <c r="F45" s="522" t="s">
        <v>619</v>
      </c>
      <c r="G45" s="513">
        <v>25000</v>
      </c>
      <c r="H45" s="86"/>
      <c r="I45" s="513" t="s">
        <v>623</v>
      </c>
      <c r="J45" s="513">
        <v>0.08</v>
      </c>
      <c r="K45" s="522">
        <v>2000</v>
      </c>
      <c r="L45" s="86"/>
    </row>
    <row r="46" spans="1:12" ht="15">
      <c r="A46" s="89">
        <v>37</v>
      </c>
      <c r="B46" s="526" t="s">
        <v>362</v>
      </c>
      <c r="C46" s="523" t="s">
        <v>624</v>
      </c>
      <c r="D46" s="524">
        <v>205186065</v>
      </c>
      <c r="E46" s="86"/>
      <c r="F46" s="522" t="s">
        <v>622</v>
      </c>
      <c r="G46" s="513">
        <v>5000</v>
      </c>
      <c r="H46" s="86"/>
      <c r="I46" s="513" t="s">
        <v>623</v>
      </c>
      <c r="J46" s="513">
        <v>0.115</v>
      </c>
      <c r="K46" s="522">
        <v>575</v>
      </c>
      <c r="L46" s="86"/>
    </row>
    <row r="47" spans="1:12" ht="15">
      <c r="A47" s="89">
        <v>38</v>
      </c>
      <c r="B47" s="523" t="s">
        <v>362</v>
      </c>
      <c r="C47" s="97" t="s">
        <v>624</v>
      </c>
      <c r="D47" s="525">
        <v>205186065</v>
      </c>
      <c r="E47" s="86"/>
      <c r="F47" s="522" t="s">
        <v>620</v>
      </c>
      <c r="G47" s="513">
        <v>10000</v>
      </c>
      <c r="H47" s="86"/>
      <c r="I47" s="513" t="s">
        <v>623</v>
      </c>
      <c r="J47" s="513">
        <v>0.04</v>
      </c>
      <c r="K47" s="522">
        <v>400</v>
      </c>
      <c r="L47" s="86"/>
    </row>
    <row r="48" spans="1:12" ht="15">
      <c r="A48" s="89">
        <v>39</v>
      </c>
      <c r="B48" s="523" t="s">
        <v>362</v>
      </c>
      <c r="C48" s="97" t="s">
        <v>624</v>
      </c>
      <c r="D48" s="525">
        <v>205186065</v>
      </c>
      <c r="E48" s="86"/>
      <c r="F48" s="522" t="s">
        <v>622</v>
      </c>
      <c r="G48" s="513">
        <v>4000</v>
      </c>
      <c r="H48" s="86"/>
      <c r="I48" s="513" t="s">
        <v>623</v>
      </c>
      <c r="J48" s="513">
        <v>0.115</v>
      </c>
      <c r="K48" s="522">
        <v>460</v>
      </c>
      <c r="L48" s="86"/>
    </row>
    <row r="49" spans="1:12" ht="15">
      <c r="A49" s="89">
        <v>40</v>
      </c>
      <c r="B49" s="523" t="s">
        <v>362</v>
      </c>
      <c r="C49" s="523" t="s">
        <v>624</v>
      </c>
      <c r="D49" s="524">
        <v>205186065</v>
      </c>
      <c r="E49" s="86"/>
      <c r="F49" s="522" t="s">
        <v>622</v>
      </c>
      <c r="G49" s="513">
        <v>5000</v>
      </c>
      <c r="H49" s="86"/>
      <c r="I49" s="513" t="s">
        <v>623</v>
      </c>
      <c r="J49" s="513">
        <v>0.11</v>
      </c>
      <c r="K49" s="522">
        <v>550</v>
      </c>
      <c r="L49" s="86"/>
    </row>
    <row r="50" spans="1:12" ht="15">
      <c r="A50" s="89">
        <v>41</v>
      </c>
      <c r="B50" s="523" t="s">
        <v>362</v>
      </c>
      <c r="C50" s="97" t="s">
        <v>624</v>
      </c>
      <c r="D50" s="525">
        <v>205186065</v>
      </c>
      <c r="E50" s="86"/>
      <c r="F50" s="522" t="s">
        <v>622</v>
      </c>
      <c r="G50" s="513">
        <v>4000</v>
      </c>
      <c r="H50" s="86"/>
      <c r="I50" s="513" t="s">
        <v>623</v>
      </c>
      <c r="J50" s="513">
        <v>0.115</v>
      </c>
      <c r="K50" s="522">
        <v>460</v>
      </c>
      <c r="L50" s="86"/>
    </row>
    <row r="51" spans="1:12" ht="15">
      <c r="A51" s="89">
        <v>42</v>
      </c>
      <c r="B51" s="523" t="s">
        <v>362</v>
      </c>
      <c r="C51" s="97" t="s">
        <v>624</v>
      </c>
      <c r="D51" s="525">
        <v>205186065</v>
      </c>
      <c r="E51" s="86"/>
      <c r="F51" s="522" t="s">
        <v>619</v>
      </c>
      <c r="G51" s="513">
        <v>20000</v>
      </c>
      <c r="H51" s="86"/>
      <c r="I51" s="513" t="s">
        <v>623</v>
      </c>
      <c r="J51" s="513">
        <v>0.08</v>
      </c>
      <c r="K51" s="522">
        <v>1600</v>
      </c>
      <c r="L51" s="86"/>
    </row>
    <row r="52" spans="1:12" ht="15">
      <c r="A52" s="89">
        <v>43</v>
      </c>
      <c r="B52" s="523" t="s">
        <v>362</v>
      </c>
      <c r="C52" s="523" t="s">
        <v>624</v>
      </c>
      <c r="D52" s="524">
        <v>205186065</v>
      </c>
      <c r="E52" s="86"/>
      <c r="F52" s="522" t="s">
        <v>619</v>
      </c>
      <c r="G52" s="513">
        <v>20000</v>
      </c>
      <c r="H52" s="86"/>
      <c r="I52" s="513" t="s">
        <v>623</v>
      </c>
      <c r="J52" s="513">
        <v>0.08</v>
      </c>
      <c r="K52" s="522">
        <v>1600</v>
      </c>
      <c r="L52" s="86"/>
    </row>
    <row r="53" spans="1:12" ht="15">
      <c r="A53" s="89">
        <v>44</v>
      </c>
      <c r="B53" s="523" t="s">
        <v>362</v>
      </c>
      <c r="C53" s="97" t="s">
        <v>624</v>
      </c>
      <c r="D53" s="525">
        <v>205186065</v>
      </c>
      <c r="E53" s="86"/>
      <c r="F53" s="522" t="s">
        <v>619</v>
      </c>
      <c r="G53" s="513">
        <v>5000</v>
      </c>
      <c r="H53" s="86"/>
      <c r="I53" s="513" t="s">
        <v>623</v>
      </c>
      <c r="J53" s="513">
        <v>0.08</v>
      </c>
      <c r="K53" s="522">
        <v>400</v>
      </c>
      <c r="L53" s="86"/>
    </row>
    <row r="54" spans="1:12" ht="15">
      <c r="A54" s="89">
        <v>45</v>
      </c>
      <c r="B54" s="523" t="s">
        <v>362</v>
      </c>
      <c r="C54" s="97" t="s">
        <v>624</v>
      </c>
      <c r="D54" s="525">
        <v>205186065</v>
      </c>
      <c r="E54" s="86"/>
      <c r="F54" s="522" t="s">
        <v>622</v>
      </c>
      <c r="G54" s="513">
        <v>20000</v>
      </c>
      <c r="H54" s="86"/>
      <c r="I54" s="513" t="s">
        <v>623</v>
      </c>
      <c r="J54" s="513">
        <v>0.08</v>
      </c>
      <c r="K54" s="522">
        <v>1600</v>
      </c>
      <c r="L54" s="86"/>
    </row>
    <row r="55" spans="1:12" ht="15">
      <c r="A55" s="89">
        <v>46</v>
      </c>
      <c r="B55" s="523" t="s">
        <v>362</v>
      </c>
      <c r="C55" s="523" t="s">
        <v>624</v>
      </c>
      <c r="D55" s="524">
        <v>205186065</v>
      </c>
      <c r="E55" s="86"/>
      <c r="F55" s="522" t="s">
        <v>622</v>
      </c>
      <c r="G55" s="513">
        <v>20000</v>
      </c>
      <c r="H55" s="86"/>
      <c r="I55" s="513" t="s">
        <v>623</v>
      </c>
      <c r="J55" s="513">
        <v>0.08</v>
      </c>
      <c r="K55" s="522">
        <v>1600</v>
      </c>
      <c r="L55" s="86"/>
    </row>
    <row r="56" spans="1:12" ht="15">
      <c r="A56" s="89">
        <v>47</v>
      </c>
      <c r="B56" s="523" t="s">
        <v>362</v>
      </c>
      <c r="C56" s="97" t="s">
        <v>624</v>
      </c>
      <c r="D56" s="525">
        <v>205186065</v>
      </c>
      <c r="E56" s="86"/>
      <c r="F56" s="522" t="s">
        <v>622</v>
      </c>
      <c r="G56" s="513">
        <v>3000</v>
      </c>
      <c r="H56" s="86"/>
      <c r="I56" s="513" t="s">
        <v>623</v>
      </c>
      <c r="J56" s="513">
        <v>0.115</v>
      </c>
      <c r="K56" s="522">
        <v>345</v>
      </c>
      <c r="L56" s="86"/>
    </row>
    <row r="57" spans="1:12" ht="15">
      <c r="A57" s="89">
        <v>48</v>
      </c>
      <c r="B57" s="523" t="s">
        <v>362</v>
      </c>
      <c r="C57" s="97" t="s">
        <v>624</v>
      </c>
      <c r="D57" s="525">
        <v>205186065</v>
      </c>
      <c r="E57" s="86"/>
      <c r="F57" s="522" t="s">
        <v>619</v>
      </c>
      <c r="G57" s="513">
        <v>5000</v>
      </c>
      <c r="H57" s="86"/>
      <c r="I57" s="513" t="s">
        <v>623</v>
      </c>
      <c r="J57" s="513">
        <v>0.08</v>
      </c>
      <c r="K57" s="522">
        <v>400</v>
      </c>
      <c r="L57" s="86"/>
    </row>
    <row r="58" spans="1:12" ht="15">
      <c r="A58" s="89">
        <v>49</v>
      </c>
      <c r="B58" s="523" t="s">
        <v>362</v>
      </c>
      <c r="C58" s="527" t="s">
        <v>624</v>
      </c>
      <c r="D58" s="528">
        <v>205186065</v>
      </c>
      <c r="E58" s="415"/>
      <c r="F58" s="529" t="s">
        <v>620</v>
      </c>
      <c r="G58" s="530">
        <v>10000</v>
      </c>
      <c r="H58" s="415"/>
      <c r="I58" s="530" t="s">
        <v>623</v>
      </c>
      <c r="J58" s="530">
        <v>0.04</v>
      </c>
      <c r="K58" s="529">
        <v>400</v>
      </c>
      <c r="L58" s="415"/>
    </row>
    <row r="59" spans="1:12" ht="15">
      <c r="A59" s="89">
        <v>50</v>
      </c>
      <c r="B59" s="523" t="s">
        <v>362</v>
      </c>
      <c r="C59" s="89" t="s">
        <v>596</v>
      </c>
      <c r="D59" s="586">
        <v>202159788</v>
      </c>
      <c r="E59" s="86"/>
      <c r="F59" s="513" t="s">
        <v>943</v>
      </c>
      <c r="G59" s="522">
        <v>2000</v>
      </c>
      <c r="H59" s="86"/>
      <c r="I59" s="522" t="s">
        <v>623</v>
      </c>
      <c r="J59" s="522">
        <v>0.14000000000000001</v>
      </c>
      <c r="K59" s="513">
        <v>280</v>
      </c>
      <c r="L59" s="86"/>
    </row>
    <row r="60" spans="1:12" ht="15">
      <c r="A60" s="89">
        <v>51</v>
      </c>
      <c r="B60" s="523" t="s">
        <v>362</v>
      </c>
      <c r="C60" s="89" t="s">
        <v>596</v>
      </c>
      <c r="D60" s="586">
        <v>202159788</v>
      </c>
      <c r="E60" s="86"/>
      <c r="F60" s="513" t="s">
        <v>944</v>
      </c>
      <c r="G60" s="522">
        <v>5000</v>
      </c>
      <c r="H60" s="86"/>
      <c r="I60" s="522" t="s">
        <v>623</v>
      </c>
      <c r="J60" s="522">
        <v>7.6999999999999999E-2</v>
      </c>
      <c r="K60" s="513">
        <v>385</v>
      </c>
      <c r="L60" s="86"/>
    </row>
    <row r="61" spans="1:12" ht="15">
      <c r="A61" s="89">
        <v>52</v>
      </c>
      <c r="B61" s="523" t="s">
        <v>362</v>
      </c>
      <c r="C61" s="89" t="s">
        <v>596</v>
      </c>
      <c r="D61" s="586">
        <v>202159788</v>
      </c>
      <c r="E61" s="86"/>
      <c r="F61" s="513" t="s">
        <v>517</v>
      </c>
      <c r="G61" s="522">
        <v>25.5</v>
      </c>
      <c r="H61" s="86"/>
      <c r="I61" s="522" t="s">
        <v>616</v>
      </c>
      <c r="J61" s="522">
        <v>11.764699999999999</v>
      </c>
      <c r="K61" s="513">
        <v>300</v>
      </c>
      <c r="L61" s="86"/>
    </row>
    <row r="62" spans="1:12" ht="15">
      <c r="A62" s="89">
        <v>53</v>
      </c>
      <c r="B62" s="523" t="s">
        <v>362</v>
      </c>
      <c r="C62" s="89" t="s">
        <v>596</v>
      </c>
      <c r="D62" s="586">
        <v>202159788</v>
      </c>
      <c r="E62" s="86"/>
      <c r="F62" s="513" t="s">
        <v>944</v>
      </c>
      <c r="G62" s="522">
        <v>5000</v>
      </c>
      <c r="H62" s="86"/>
      <c r="I62" s="522" t="s">
        <v>623</v>
      </c>
      <c r="J62" s="522">
        <v>7.6999999999999999E-2</v>
      </c>
      <c r="K62" s="513">
        <v>385</v>
      </c>
      <c r="L62" s="86"/>
    </row>
    <row r="63" spans="1:12" ht="15">
      <c r="A63" s="89">
        <v>54</v>
      </c>
      <c r="B63" s="523" t="s">
        <v>362</v>
      </c>
      <c r="C63" s="89" t="s">
        <v>596</v>
      </c>
      <c r="D63" s="586">
        <v>202159788</v>
      </c>
      <c r="E63" s="86"/>
      <c r="F63" s="513" t="s">
        <v>943</v>
      </c>
      <c r="G63" s="522">
        <v>1000</v>
      </c>
      <c r="H63" s="86"/>
      <c r="I63" s="522" t="s">
        <v>623</v>
      </c>
      <c r="J63" s="522">
        <v>0.22</v>
      </c>
      <c r="K63" s="513">
        <v>220</v>
      </c>
      <c r="L63" s="86"/>
    </row>
    <row r="64" spans="1:12" ht="15">
      <c r="A64" s="89">
        <v>55</v>
      </c>
      <c r="B64" s="523" t="s">
        <v>362</v>
      </c>
      <c r="C64" s="89" t="s">
        <v>596</v>
      </c>
      <c r="D64" s="586">
        <v>202159788</v>
      </c>
      <c r="E64" s="86"/>
      <c r="F64" s="513" t="s">
        <v>945</v>
      </c>
      <c r="G64" s="522">
        <v>3000</v>
      </c>
      <c r="H64" s="86"/>
      <c r="I64" s="522" t="s">
        <v>623</v>
      </c>
      <c r="J64" s="522">
        <v>0.12330000000000001</v>
      </c>
      <c r="K64" s="513">
        <v>370</v>
      </c>
      <c r="L64" s="86"/>
    </row>
    <row r="65" spans="1:12" ht="15">
      <c r="A65" s="89">
        <v>56</v>
      </c>
      <c r="B65" s="523" t="s">
        <v>362</v>
      </c>
      <c r="C65" s="89" t="s">
        <v>596</v>
      </c>
      <c r="D65" s="586">
        <v>202159788</v>
      </c>
      <c r="E65" s="86"/>
      <c r="F65" s="513" t="s">
        <v>946</v>
      </c>
      <c r="G65" s="522">
        <v>3000</v>
      </c>
      <c r="H65" s="86"/>
      <c r="I65" s="522" t="s">
        <v>623</v>
      </c>
      <c r="J65" s="522">
        <v>3.0700000000000002E-2</v>
      </c>
      <c r="K65" s="513">
        <v>92</v>
      </c>
      <c r="L65" s="86"/>
    </row>
    <row r="66" spans="1:12" ht="15">
      <c r="A66" s="89">
        <v>57</v>
      </c>
      <c r="B66" s="523" t="s">
        <v>362</v>
      </c>
      <c r="C66" s="89" t="s">
        <v>596</v>
      </c>
      <c r="D66" s="586">
        <v>202159788</v>
      </c>
      <c r="E66" s="86"/>
      <c r="F66" s="513" t="s">
        <v>947</v>
      </c>
      <c r="G66" s="522">
        <v>5000</v>
      </c>
      <c r="H66" s="86"/>
      <c r="I66" s="522" t="s">
        <v>623</v>
      </c>
      <c r="J66" s="522">
        <v>0.114</v>
      </c>
      <c r="K66" s="513">
        <v>570</v>
      </c>
      <c r="L66" s="86"/>
    </row>
    <row r="67" spans="1:12" ht="15">
      <c r="A67" s="89">
        <v>58</v>
      </c>
      <c r="B67" s="523" t="s">
        <v>362</v>
      </c>
      <c r="C67" s="89" t="s">
        <v>596</v>
      </c>
      <c r="D67" s="586">
        <v>202159788</v>
      </c>
      <c r="E67" s="86"/>
      <c r="F67" s="513" t="s">
        <v>945</v>
      </c>
      <c r="G67" s="522">
        <v>3000</v>
      </c>
      <c r="H67" s="86"/>
      <c r="I67" s="522" t="s">
        <v>623</v>
      </c>
      <c r="J67" s="522">
        <v>0.12330000000000001</v>
      </c>
      <c r="K67" s="513">
        <v>370</v>
      </c>
      <c r="L67" s="86"/>
    </row>
    <row r="68" spans="1:12" ht="15">
      <c r="A68" s="89">
        <v>59</v>
      </c>
      <c r="B68" s="523" t="s">
        <v>362</v>
      </c>
      <c r="C68" s="89" t="s">
        <v>596</v>
      </c>
      <c r="D68" s="586">
        <v>202159788</v>
      </c>
      <c r="E68" s="86"/>
      <c r="F68" s="513" t="s">
        <v>946</v>
      </c>
      <c r="G68" s="522">
        <v>3000</v>
      </c>
      <c r="H68" s="86"/>
      <c r="I68" s="522" t="s">
        <v>623</v>
      </c>
      <c r="J68" s="522">
        <v>3.0700000000000002E-2</v>
      </c>
      <c r="K68" s="513">
        <v>92</v>
      </c>
      <c r="L68" s="86"/>
    </row>
    <row r="69" spans="1:12" ht="15">
      <c r="A69" s="89">
        <v>60</v>
      </c>
      <c r="B69" s="523" t="s">
        <v>362</v>
      </c>
      <c r="C69" s="89" t="s">
        <v>596</v>
      </c>
      <c r="D69" s="586">
        <v>202159788</v>
      </c>
      <c r="E69" s="86"/>
      <c r="F69" s="513" t="s">
        <v>944</v>
      </c>
      <c r="G69" s="522">
        <v>5000</v>
      </c>
      <c r="H69" s="86"/>
      <c r="I69" s="522" t="s">
        <v>623</v>
      </c>
      <c r="J69" s="522">
        <v>8.7999999999999995E-2</v>
      </c>
      <c r="K69" s="513">
        <v>440</v>
      </c>
      <c r="L69" s="86"/>
    </row>
    <row r="70" spans="1:12" ht="15">
      <c r="A70" s="89">
        <v>61</v>
      </c>
      <c r="B70" s="523" t="s">
        <v>362</v>
      </c>
      <c r="C70" s="523" t="s">
        <v>950</v>
      </c>
      <c r="D70" s="524">
        <v>206176109</v>
      </c>
      <c r="E70" s="86"/>
      <c r="F70" s="522" t="s">
        <v>948</v>
      </c>
      <c r="G70" s="513">
        <v>12000</v>
      </c>
      <c r="H70" s="86"/>
      <c r="I70" s="513" t="s">
        <v>623</v>
      </c>
      <c r="J70" s="513">
        <v>5.2499999999999998E-2</v>
      </c>
      <c r="K70" s="513">
        <v>630</v>
      </c>
      <c r="L70" s="86"/>
    </row>
    <row r="71" spans="1:12" ht="15">
      <c r="A71" s="89">
        <v>62</v>
      </c>
      <c r="B71" s="523" t="s">
        <v>362</v>
      </c>
      <c r="C71" s="523" t="s">
        <v>950</v>
      </c>
      <c r="D71" s="524">
        <v>206176109</v>
      </c>
      <c r="E71" s="86"/>
      <c r="F71" s="522" t="s">
        <v>943</v>
      </c>
      <c r="G71" s="513">
        <v>3000</v>
      </c>
      <c r="H71" s="86"/>
      <c r="I71" s="513" t="s">
        <v>623</v>
      </c>
      <c r="J71" s="513">
        <v>0.15670000000000001</v>
      </c>
      <c r="K71" s="513">
        <v>470</v>
      </c>
      <c r="L71" s="86"/>
    </row>
    <row r="72" spans="1:12" ht="15">
      <c r="A72" s="89">
        <v>63</v>
      </c>
      <c r="B72" s="523" t="s">
        <v>362</v>
      </c>
      <c r="C72" s="523" t="s">
        <v>950</v>
      </c>
      <c r="D72" s="524">
        <v>206176109</v>
      </c>
      <c r="E72" s="86"/>
      <c r="F72" s="522" t="s">
        <v>949</v>
      </c>
      <c r="G72" s="513">
        <v>12000</v>
      </c>
      <c r="H72" s="86"/>
      <c r="I72" s="513" t="s">
        <v>623</v>
      </c>
      <c r="J72" s="513">
        <v>7.9200000000000007E-2</v>
      </c>
      <c r="K72" s="513">
        <v>950</v>
      </c>
      <c r="L72" s="86"/>
    </row>
    <row r="73" spans="1:12" ht="15">
      <c r="A73" s="89">
        <v>64</v>
      </c>
      <c r="B73" s="523" t="s">
        <v>362</v>
      </c>
      <c r="C73" s="523" t="s">
        <v>950</v>
      </c>
      <c r="D73" s="524">
        <v>206176109</v>
      </c>
      <c r="E73" s="86"/>
      <c r="F73" s="522" t="s">
        <v>943</v>
      </c>
      <c r="G73" s="513">
        <v>2000</v>
      </c>
      <c r="H73" s="86"/>
      <c r="I73" s="513" t="s">
        <v>623</v>
      </c>
      <c r="J73" s="513">
        <v>0.28000000000000003</v>
      </c>
      <c r="K73" s="513">
        <v>560</v>
      </c>
      <c r="L73" s="86"/>
    </row>
    <row r="74" spans="1:12" ht="15">
      <c r="A74" s="89">
        <v>66</v>
      </c>
      <c r="B74" s="523" t="s">
        <v>362</v>
      </c>
      <c r="C74" s="523" t="s">
        <v>952</v>
      </c>
      <c r="D74" s="524">
        <v>404444366</v>
      </c>
      <c r="E74" s="86"/>
      <c r="F74" s="520" t="s">
        <v>951</v>
      </c>
      <c r="G74" s="513">
        <v>3000</v>
      </c>
      <c r="H74" s="86"/>
      <c r="I74" s="522" t="s">
        <v>623</v>
      </c>
      <c r="J74" s="513">
        <v>0.19</v>
      </c>
      <c r="K74" s="513">
        <v>570</v>
      </c>
      <c r="L74" s="86"/>
    </row>
    <row r="75" spans="1:12" ht="15">
      <c r="A75" s="89">
        <v>67</v>
      </c>
      <c r="B75" s="523" t="s">
        <v>362</v>
      </c>
      <c r="C75" s="523" t="s">
        <v>954</v>
      </c>
      <c r="D75" s="524">
        <v>60001008932</v>
      </c>
      <c r="E75" s="86"/>
      <c r="F75" s="513" t="s">
        <v>953</v>
      </c>
      <c r="G75" s="396">
        <v>7000</v>
      </c>
      <c r="H75" s="86"/>
      <c r="I75" s="513" t="s">
        <v>623</v>
      </c>
      <c r="J75" s="513">
        <v>6.4299999999999996E-2</v>
      </c>
      <c r="K75" s="513">
        <v>450</v>
      </c>
      <c r="L75" s="86"/>
    </row>
    <row r="76" spans="1:12" ht="45">
      <c r="A76" s="89">
        <v>68</v>
      </c>
      <c r="B76" s="523" t="s">
        <v>362</v>
      </c>
      <c r="C76" s="523" t="s">
        <v>956</v>
      </c>
      <c r="D76" s="587" t="s">
        <v>572</v>
      </c>
      <c r="E76" s="86"/>
      <c r="F76" s="491" t="s">
        <v>573</v>
      </c>
      <c r="G76" s="396"/>
      <c r="H76" s="86"/>
      <c r="I76" s="513"/>
      <c r="J76" s="396"/>
      <c r="K76" s="520">
        <v>2280</v>
      </c>
      <c r="L76" s="86"/>
    </row>
    <row r="77" spans="1:12" ht="45">
      <c r="A77" s="89">
        <v>69</v>
      </c>
      <c r="B77" s="588" t="s">
        <v>617</v>
      </c>
      <c r="C77" s="523" t="s">
        <v>955</v>
      </c>
      <c r="D77" s="524">
        <v>202886788</v>
      </c>
      <c r="E77" s="86"/>
      <c r="F77" s="520"/>
      <c r="G77" s="396"/>
      <c r="H77" s="86"/>
      <c r="I77" s="396"/>
      <c r="J77" s="396"/>
      <c r="K77" s="520">
        <v>5246.87</v>
      </c>
      <c r="L77" s="86"/>
    </row>
    <row r="78" spans="1:12" ht="15">
      <c r="A78" s="86" t="s">
        <v>278</v>
      </c>
      <c r="B78" s="378"/>
      <c r="C78" s="86"/>
      <c r="D78" s="516"/>
      <c r="E78" s="86"/>
      <c r="F78" s="86"/>
      <c r="G78" s="86"/>
      <c r="H78" s="86"/>
      <c r="I78" s="86"/>
      <c r="J78" s="4"/>
      <c r="K78" s="4"/>
      <c r="L78" s="86"/>
    </row>
    <row r="79" spans="1:12" ht="15">
      <c r="A79" s="86"/>
      <c r="B79" s="378"/>
      <c r="C79" s="98"/>
      <c r="D79" s="517"/>
      <c r="E79" s="98"/>
      <c r="F79" s="98"/>
      <c r="G79" s="86"/>
      <c r="H79" s="86"/>
      <c r="I79" s="86"/>
      <c r="J79" s="86" t="s">
        <v>498</v>
      </c>
      <c r="K79" s="85">
        <f>SUM(K10:K78)</f>
        <v>69540.290000000008</v>
      </c>
      <c r="L79" s="86"/>
    </row>
    <row r="80" spans="1:12" ht="15">
      <c r="A80" s="230"/>
      <c r="B80" s="230"/>
      <c r="C80" s="230"/>
      <c r="D80" s="230"/>
      <c r="E80" s="230"/>
      <c r="F80" s="230"/>
      <c r="G80" s="230"/>
      <c r="H80" s="230"/>
      <c r="I80" s="230"/>
      <c r="J80" s="230"/>
      <c r="K80" s="185"/>
    </row>
    <row r="81" spans="1:11" ht="15">
      <c r="A81" s="231" t="s">
        <v>499</v>
      </c>
      <c r="B81" s="231"/>
      <c r="C81" s="230"/>
      <c r="D81" s="230"/>
      <c r="E81" s="230"/>
      <c r="F81" s="230"/>
      <c r="G81" s="230"/>
      <c r="H81" s="230"/>
      <c r="I81" s="230"/>
      <c r="J81" s="230"/>
      <c r="K81" s="185"/>
    </row>
    <row r="82" spans="1:11" ht="15">
      <c r="A82" s="231" t="s">
        <v>500</v>
      </c>
      <c r="B82" s="231"/>
      <c r="C82" s="230"/>
      <c r="D82" s="230"/>
      <c r="E82" s="230"/>
      <c r="F82" s="230"/>
      <c r="G82" s="230"/>
      <c r="H82" s="230"/>
      <c r="I82" s="230"/>
      <c r="J82" s="230"/>
      <c r="K82" s="185"/>
    </row>
    <row r="83" spans="1:11" ht="15">
      <c r="A83" s="217" t="s">
        <v>501</v>
      </c>
      <c r="B83" s="231"/>
      <c r="C83" s="185"/>
      <c r="D83" s="185"/>
      <c r="E83" s="185"/>
      <c r="F83" s="185"/>
      <c r="G83" s="185"/>
      <c r="H83" s="185"/>
      <c r="I83" s="185"/>
      <c r="J83" s="185"/>
      <c r="K83" s="185"/>
    </row>
    <row r="84" spans="1:11" ht="15">
      <c r="A84" s="217" t="s">
        <v>502</v>
      </c>
      <c r="B84" s="231"/>
      <c r="C84" s="185"/>
      <c r="D84" s="185"/>
      <c r="E84" s="185"/>
      <c r="F84" s="185"/>
      <c r="G84" s="185"/>
      <c r="H84" s="185"/>
      <c r="I84" s="185"/>
      <c r="J84" s="185"/>
      <c r="K84" s="185"/>
    </row>
    <row r="85" spans="1:11" ht="15">
      <c r="A85" s="217"/>
      <c r="B85" s="231"/>
      <c r="C85" s="185"/>
      <c r="D85" s="185"/>
      <c r="E85" s="185"/>
      <c r="F85" s="185"/>
      <c r="G85" s="185"/>
      <c r="H85" s="185"/>
      <c r="I85" s="185"/>
      <c r="J85" s="185"/>
      <c r="K85" s="185"/>
    </row>
    <row r="86" spans="1:11" ht="15">
      <c r="A86" s="217"/>
      <c r="B86" s="231"/>
      <c r="C86" s="185"/>
      <c r="D86" s="185"/>
      <c r="E86" s="185"/>
      <c r="F86" s="185"/>
      <c r="G86" s="185"/>
      <c r="H86" s="185"/>
      <c r="I86" s="185"/>
      <c r="J86" s="185"/>
      <c r="K86" s="185"/>
    </row>
    <row r="87" spans="1:11">
      <c r="A87" s="227"/>
      <c r="B87" s="227"/>
      <c r="C87" s="227"/>
      <c r="D87" s="227"/>
      <c r="E87" s="227"/>
      <c r="F87" s="227"/>
      <c r="G87" s="227"/>
      <c r="H87" s="227"/>
      <c r="I87" s="227"/>
      <c r="J87" s="227"/>
      <c r="K87" s="227"/>
    </row>
    <row r="88" spans="1:11" ht="15" customHeight="1">
      <c r="A88" s="405" t="s">
        <v>107</v>
      </c>
      <c r="B88" s="405"/>
      <c r="C88" s="379"/>
      <c r="D88" s="380"/>
      <c r="E88" s="380"/>
      <c r="F88" s="379"/>
      <c r="G88" s="379"/>
      <c r="H88" s="379"/>
      <c r="I88" s="379"/>
      <c r="J88" s="379"/>
      <c r="K88" s="185"/>
    </row>
    <row r="89" spans="1:11" ht="15">
      <c r="A89" s="379"/>
      <c r="B89" s="380"/>
      <c r="C89" s="379"/>
      <c r="D89" s="380"/>
      <c r="E89" s="380"/>
      <c r="F89" s="379"/>
      <c r="G89" s="379"/>
      <c r="H89" s="379"/>
      <c r="I89" s="379"/>
      <c r="J89" s="381"/>
      <c r="K89" s="185"/>
    </row>
    <row r="90" spans="1:11" ht="15" customHeight="1">
      <c r="A90" s="379"/>
      <c r="B90" s="380"/>
      <c r="C90" s="406" t="s">
        <v>269</v>
      </c>
      <c r="D90" s="406"/>
      <c r="E90" s="403"/>
      <c r="F90" s="382"/>
      <c r="G90" s="407" t="s">
        <v>503</v>
      </c>
      <c r="H90" s="407"/>
      <c r="I90" s="407"/>
      <c r="J90" s="383"/>
      <c r="K90" s="185"/>
    </row>
    <row r="91" spans="1:11" ht="15">
      <c r="A91" s="379"/>
      <c r="B91" s="380"/>
      <c r="C91" s="379"/>
      <c r="D91" s="380"/>
      <c r="E91" s="380"/>
      <c r="F91" s="379"/>
      <c r="G91" s="408"/>
      <c r="H91" s="408"/>
      <c r="I91" s="408"/>
      <c r="J91" s="383"/>
      <c r="K91" s="185"/>
    </row>
    <row r="92" spans="1:11" ht="15">
      <c r="A92" s="379"/>
      <c r="B92" s="380"/>
      <c r="C92" s="403" t="s">
        <v>140</v>
      </c>
      <c r="D92" s="403"/>
      <c r="E92" s="403"/>
      <c r="F92" s="382"/>
      <c r="G92" s="379"/>
      <c r="H92" s="379"/>
      <c r="I92" s="379"/>
      <c r="J92" s="379"/>
      <c r="K92" s="185"/>
    </row>
  </sheetData>
  <dataValidations count="1">
    <dataValidation type="list" allowBlank="1" showInputMessage="1" showErrorMessage="1" sqref="B78:B7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38" header="0.15748031496063" footer="0.15748031496063"/>
  <pageSetup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3" t="s">
        <v>461</v>
      </c>
      <c r="B1" s="75"/>
      <c r="C1" s="465" t="s">
        <v>110</v>
      </c>
      <c r="D1" s="465"/>
    </row>
    <row r="2" spans="1:5">
      <c r="A2" s="73" t="s">
        <v>462</v>
      </c>
      <c r="B2" s="75"/>
      <c r="C2" s="459" t="s">
        <v>524</v>
      </c>
      <c r="D2" s="460"/>
    </row>
    <row r="3" spans="1:5">
      <c r="A3" s="75" t="s">
        <v>141</v>
      </c>
      <c r="B3" s="75"/>
      <c r="C3" s="74"/>
      <c r="D3" s="74"/>
    </row>
    <row r="4" spans="1:5">
      <c r="A4" s="73"/>
      <c r="B4" s="75"/>
      <c r="C4" s="74"/>
      <c r="D4" s="74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6"/>
      <c r="D5" s="75"/>
      <c r="E5" s="5"/>
    </row>
    <row r="6" spans="1:5">
      <c r="A6" s="119" t="s">
        <v>513</v>
      </c>
      <c r="B6" s="120"/>
      <c r="C6" s="120"/>
      <c r="D6" s="57"/>
      <c r="E6" s="5"/>
    </row>
    <row r="7" spans="1:5">
      <c r="A7" s="76"/>
      <c r="B7" s="76"/>
      <c r="C7" s="76"/>
      <c r="D7" s="75"/>
      <c r="E7" s="5"/>
    </row>
    <row r="8" spans="1:5" s="6" customFormat="1">
      <c r="A8" s="99"/>
      <c r="B8" s="99"/>
      <c r="C8" s="77"/>
      <c r="D8" s="77"/>
    </row>
    <row r="9" spans="1:5" s="6" customFormat="1" ht="30">
      <c r="A9" s="105" t="s">
        <v>64</v>
      </c>
      <c r="B9" s="78" t="s">
        <v>11</v>
      </c>
      <c r="C9" s="78" t="s">
        <v>10</v>
      </c>
      <c r="D9" s="78" t="s">
        <v>9</v>
      </c>
    </row>
    <row r="10" spans="1:5" s="7" customFormat="1">
      <c r="A10" s="13">
        <v>1</v>
      </c>
      <c r="B10" s="13" t="s">
        <v>108</v>
      </c>
      <c r="C10" s="81">
        <f>SUM(C11,C14,C17,C20:C22)</f>
        <v>0</v>
      </c>
      <c r="D10" s="81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1">
        <f>SUM(C12:C13)</f>
        <v>0</v>
      </c>
      <c r="D11" s="81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1">
        <f>SUM(C15:C16)</f>
        <v>0</v>
      </c>
      <c r="D14" s="81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1">
        <f>SUM(C18:C19)</f>
        <v>0</v>
      </c>
      <c r="D17" s="81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68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8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4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463</v>
      </c>
      <c r="B1" s="76"/>
      <c r="C1" s="461" t="s">
        <v>110</v>
      </c>
      <c r="D1" s="461"/>
      <c r="E1" s="90"/>
    </row>
    <row r="2" spans="1:5" s="6" customFormat="1">
      <c r="A2" s="73" t="s">
        <v>460</v>
      </c>
      <c r="B2" s="76"/>
      <c r="C2" s="459" t="s">
        <v>524</v>
      </c>
      <c r="D2" s="459"/>
      <c r="E2" s="90"/>
    </row>
    <row r="3" spans="1:5" s="6" customFormat="1">
      <c r="A3" s="75" t="s">
        <v>141</v>
      </c>
      <c r="B3" s="73"/>
      <c r="C3" s="161"/>
      <c r="D3" s="161"/>
      <c r="E3" s="90"/>
    </row>
    <row r="4" spans="1:5" s="6" customFormat="1">
      <c r="A4" s="75"/>
      <c r="B4" s="75"/>
      <c r="C4" s="161"/>
      <c r="D4" s="161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79" t="s">
        <v>513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60"/>
      <c r="B8" s="160"/>
      <c r="C8" s="77"/>
      <c r="D8" s="77"/>
      <c r="E8" s="90"/>
    </row>
    <row r="9" spans="1:5" s="6" customFormat="1" ht="30">
      <c r="A9" s="88" t="s">
        <v>64</v>
      </c>
      <c r="B9" s="88" t="s">
        <v>335</v>
      </c>
      <c r="C9" s="78" t="s">
        <v>10</v>
      </c>
      <c r="D9" s="78" t="s">
        <v>9</v>
      </c>
      <c r="E9" s="90"/>
    </row>
    <row r="10" spans="1:5" s="9" customFormat="1" ht="18">
      <c r="A10" s="97" t="s">
        <v>299</v>
      </c>
      <c r="B10" s="97"/>
      <c r="C10" s="4"/>
      <c r="D10" s="4"/>
      <c r="E10" s="92"/>
    </row>
    <row r="11" spans="1:5" s="10" customFormat="1">
      <c r="A11" s="97" t="s">
        <v>300</v>
      </c>
      <c r="B11" s="97"/>
      <c r="C11" s="4"/>
      <c r="D11" s="4"/>
      <c r="E11" s="93"/>
    </row>
    <row r="12" spans="1:5" s="10" customFormat="1">
      <c r="A12" s="97" t="s">
        <v>301</v>
      </c>
      <c r="B12" s="86"/>
      <c r="C12" s="4"/>
      <c r="D12" s="4"/>
      <c r="E12" s="93"/>
    </row>
    <row r="13" spans="1:5" s="10" customFormat="1">
      <c r="A13" s="86" t="s">
        <v>280</v>
      </c>
      <c r="B13" s="86"/>
      <c r="C13" s="4"/>
      <c r="D13" s="4"/>
      <c r="E13" s="93"/>
    </row>
    <row r="14" spans="1:5" s="10" customFormat="1">
      <c r="A14" s="86" t="s">
        <v>280</v>
      </c>
      <c r="B14" s="86"/>
      <c r="C14" s="4"/>
      <c r="D14" s="4"/>
      <c r="E14" s="93"/>
    </row>
    <row r="15" spans="1:5" s="10" customFormat="1">
      <c r="A15" s="86" t="s">
        <v>280</v>
      </c>
      <c r="B15" s="86"/>
      <c r="C15" s="4"/>
      <c r="D15" s="4"/>
      <c r="E15" s="93"/>
    </row>
    <row r="16" spans="1:5" s="10" customFormat="1">
      <c r="A16" s="86" t="s">
        <v>280</v>
      </c>
      <c r="B16" s="86"/>
      <c r="C16" s="4"/>
      <c r="D16" s="4"/>
      <c r="E16" s="93"/>
    </row>
    <row r="17" spans="1:9">
      <c r="A17" s="98"/>
      <c r="B17" s="98" t="s">
        <v>337</v>
      </c>
      <c r="C17" s="85">
        <f>SUM(C10:C16)</f>
        <v>0</v>
      </c>
      <c r="D17" s="85">
        <f>SUM(D10:D16)</f>
        <v>0</v>
      </c>
      <c r="E17" s="95"/>
    </row>
    <row r="18" spans="1:9">
      <c r="A18" s="42"/>
      <c r="B18" s="42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17"/>
    </row>
    <row r="22" spans="1:9">
      <c r="A22" s="217" t="s">
        <v>405</v>
      </c>
    </row>
    <row r="23" spans="1:9" s="23" customFormat="1" ht="12.75"/>
    <row r="24" spans="1:9">
      <c r="A24" s="68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8"/>
      <c r="B27" s="68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4"/>
      <c r="B29" s="64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" zoomScale="70" zoomScaleSheetLayoutView="70" workbookViewId="0">
      <selection activeCell="D47" sqref="D47"/>
    </sheetView>
  </sheetViews>
  <sheetFormatPr defaultColWidth="9.140625"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3" t="s">
        <v>225</v>
      </c>
      <c r="B1" s="121"/>
      <c r="C1" s="466" t="s">
        <v>199</v>
      </c>
      <c r="D1" s="466"/>
      <c r="E1" s="104"/>
    </row>
    <row r="2" spans="1:5">
      <c r="A2" s="75" t="s">
        <v>141</v>
      </c>
      <c r="B2" s="121"/>
      <c r="C2" s="76" t="s">
        <v>524</v>
      </c>
      <c r="D2" s="226"/>
      <c r="E2" s="104"/>
    </row>
    <row r="3" spans="1:5">
      <c r="A3" s="116"/>
      <c r="B3" s="121"/>
      <c r="C3" s="76"/>
      <c r="D3" s="76"/>
      <c r="E3" s="104"/>
    </row>
    <row r="4" spans="1: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>
      <c r="A5" s="119" t="s">
        <v>513</v>
      </c>
      <c r="B5" s="120"/>
      <c r="C5" s="120"/>
      <c r="D5" s="57"/>
      <c r="E5" s="107"/>
    </row>
    <row r="6" spans="1:5">
      <c r="A6" s="76"/>
      <c r="B6" s="75"/>
      <c r="C6" s="75"/>
      <c r="D6" s="75"/>
      <c r="E6" s="107"/>
    </row>
    <row r="7" spans="1:5">
      <c r="A7" s="115"/>
      <c r="B7" s="122"/>
      <c r="C7" s="123"/>
      <c r="D7" s="123"/>
      <c r="E7" s="104"/>
    </row>
    <row r="8" spans="1:5" ht="45">
      <c r="A8" s="124" t="s">
        <v>114</v>
      </c>
      <c r="B8" s="124" t="s">
        <v>191</v>
      </c>
      <c r="C8" s="124" t="s">
        <v>305</v>
      </c>
      <c r="D8" s="124" t="s">
        <v>258</v>
      </c>
      <c r="E8" s="104"/>
    </row>
    <row r="9" spans="1:5">
      <c r="A9" s="47"/>
      <c r="B9" s="48"/>
      <c r="C9" s="156"/>
      <c r="D9" s="156"/>
      <c r="E9" s="104"/>
    </row>
    <row r="10" spans="1:5">
      <c r="A10" s="49" t="s">
        <v>192</v>
      </c>
      <c r="B10" s="50"/>
      <c r="C10" s="125">
        <f>SUM(C11,C34)</f>
        <v>66388.299999999988</v>
      </c>
      <c r="D10" s="125">
        <f>SUM(D11,D34)</f>
        <v>174522.29</v>
      </c>
      <c r="E10" s="104"/>
    </row>
    <row r="11" spans="1:5">
      <c r="A11" s="51" t="s">
        <v>193</v>
      </c>
      <c r="B11" s="52"/>
      <c r="C11" s="84">
        <f>SUM(C12:C32)</f>
        <v>38045.479999999996</v>
      </c>
      <c r="D11" s="84">
        <f>SUM(D12:D33)</f>
        <v>146179.47</v>
      </c>
      <c r="E11" s="104"/>
    </row>
    <row r="12" spans="1:5">
      <c r="A12" s="55">
        <v>1110</v>
      </c>
      <c r="B12" s="54" t="s">
        <v>143</v>
      </c>
      <c r="C12" s="8"/>
      <c r="D12" s="8"/>
      <c r="E12" s="104"/>
    </row>
    <row r="13" spans="1:5">
      <c r="A13" s="55">
        <v>1120</v>
      </c>
      <c r="B13" s="54" t="s">
        <v>144</v>
      </c>
      <c r="C13" s="8"/>
      <c r="D13" s="8"/>
      <c r="E13" s="104"/>
    </row>
    <row r="14" spans="1:5">
      <c r="A14" s="55">
        <v>1211</v>
      </c>
      <c r="B14" s="54" t="s">
        <v>145</v>
      </c>
      <c r="C14" s="8">
        <v>218.94</v>
      </c>
      <c r="D14" s="8">
        <v>5065.79</v>
      </c>
      <c r="E14" s="104"/>
    </row>
    <row r="15" spans="1:5">
      <c r="A15" s="55">
        <v>1212</v>
      </c>
      <c r="B15" s="54" t="s">
        <v>146</v>
      </c>
      <c r="C15" s="8"/>
      <c r="D15" s="8"/>
      <c r="E15" s="104"/>
    </row>
    <row r="16" spans="1:5">
      <c r="A16" s="55">
        <v>1213</v>
      </c>
      <c r="B16" s="54" t="s">
        <v>147</v>
      </c>
      <c r="C16" s="8"/>
      <c r="D16" s="8"/>
      <c r="E16" s="104"/>
    </row>
    <row r="17" spans="1:5">
      <c r="A17" s="55">
        <v>1214</v>
      </c>
      <c r="B17" s="54" t="s">
        <v>148</v>
      </c>
      <c r="C17" s="8"/>
      <c r="D17" s="8"/>
      <c r="E17" s="104"/>
    </row>
    <row r="18" spans="1:5">
      <c r="A18" s="55">
        <v>1215</v>
      </c>
      <c r="B18" s="54" t="s">
        <v>149</v>
      </c>
      <c r="C18" s="8"/>
      <c r="D18" s="8"/>
      <c r="E18" s="104"/>
    </row>
    <row r="19" spans="1:5">
      <c r="A19" s="55">
        <v>1300</v>
      </c>
      <c r="B19" s="54" t="s">
        <v>150</v>
      </c>
      <c r="C19" s="8"/>
      <c r="D19" s="8"/>
      <c r="E19" s="104"/>
    </row>
    <row r="20" spans="1:5">
      <c r="A20" s="55">
        <v>1410</v>
      </c>
      <c r="B20" s="54" t="s">
        <v>151</v>
      </c>
      <c r="C20" s="8"/>
      <c r="D20" s="8"/>
      <c r="E20" s="104"/>
    </row>
    <row r="21" spans="1:5">
      <c r="A21" s="55">
        <v>1421</v>
      </c>
      <c r="B21" s="54" t="s">
        <v>152</v>
      </c>
      <c r="C21" s="8"/>
      <c r="D21" s="8"/>
      <c r="E21" s="104"/>
    </row>
    <row r="22" spans="1:5">
      <c r="A22" s="55">
        <v>1422</v>
      </c>
      <c r="B22" s="54" t="s">
        <v>153</v>
      </c>
      <c r="C22" s="8"/>
      <c r="D22" s="8"/>
      <c r="E22" s="104"/>
    </row>
    <row r="23" spans="1:5">
      <c r="A23" s="55">
        <v>1423</v>
      </c>
      <c r="B23" s="54" t="s">
        <v>154</v>
      </c>
      <c r="C23" s="8"/>
      <c r="D23" s="8"/>
      <c r="E23" s="104"/>
    </row>
    <row r="24" spans="1:5">
      <c r="A24" s="55">
        <v>1431</v>
      </c>
      <c r="B24" s="54" t="s">
        <v>155</v>
      </c>
      <c r="C24" s="8"/>
      <c r="D24" s="8"/>
      <c r="E24" s="104"/>
    </row>
    <row r="25" spans="1:5">
      <c r="A25" s="55">
        <v>1432</v>
      </c>
      <c r="B25" s="54" t="s">
        <v>156</v>
      </c>
      <c r="C25" s="8"/>
      <c r="D25" s="8"/>
      <c r="E25" s="104"/>
    </row>
    <row r="26" spans="1:5">
      <c r="A26" s="55">
        <v>1433</v>
      </c>
      <c r="B26" s="54" t="s">
        <v>157</v>
      </c>
      <c r="C26" s="8"/>
      <c r="D26" s="8"/>
      <c r="E26" s="104"/>
    </row>
    <row r="27" spans="1:5">
      <c r="A27" s="55">
        <v>1441</v>
      </c>
      <c r="B27" s="54" t="s">
        <v>158</v>
      </c>
      <c r="C27" s="8"/>
      <c r="D27" s="8"/>
      <c r="E27" s="104"/>
    </row>
    <row r="28" spans="1:5">
      <c r="A28" s="55">
        <v>1442</v>
      </c>
      <c r="B28" s="54" t="s">
        <v>159</v>
      </c>
      <c r="C28" s="8">
        <v>1022.73</v>
      </c>
      <c r="D28" s="8">
        <f>1022.73+118+1500+1600+1500+5250+240+250+66228.67+12915.38</f>
        <v>90624.78</v>
      </c>
      <c r="E28" s="104"/>
    </row>
    <row r="29" spans="1:5">
      <c r="A29" s="55">
        <v>1443</v>
      </c>
      <c r="B29" s="54" t="s">
        <v>160</v>
      </c>
      <c r="C29" s="8"/>
      <c r="D29" s="8"/>
      <c r="E29" s="104"/>
    </row>
    <row r="30" spans="1:5">
      <c r="A30" s="55">
        <v>1444</v>
      </c>
      <c r="B30" s="54" t="s">
        <v>161</v>
      </c>
      <c r="C30" s="8"/>
      <c r="D30" s="8"/>
      <c r="E30" s="104"/>
    </row>
    <row r="31" spans="1:5">
      <c r="A31" s="55">
        <v>1445</v>
      </c>
      <c r="B31" s="54" t="s">
        <v>162</v>
      </c>
      <c r="C31" s="8">
        <v>36803.81</v>
      </c>
      <c r="D31" s="8">
        <f>174522.29-124033.39</f>
        <v>50488.900000000009</v>
      </c>
      <c r="E31" s="104"/>
    </row>
    <row r="32" spans="1:5">
      <c r="A32" s="55">
        <v>1446</v>
      </c>
      <c r="B32" s="54" t="s">
        <v>163</v>
      </c>
      <c r="C32" s="8"/>
      <c r="D32" s="8"/>
      <c r="E32" s="104"/>
    </row>
    <row r="33" spans="1:5">
      <c r="A33" s="30"/>
      <c r="E33" s="104"/>
    </row>
    <row r="34" spans="1:5">
      <c r="A34" s="56" t="s">
        <v>194</v>
      </c>
      <c r="B34" s="54"/>
      <c r="C34" s="84">
        <f>SUM(C35:C42)</f>
        <v>28342.82</v>
      </c>
      <c r="D34" s="84">
        <f>SUM(D35:D42)</f>
        <v>28342.82</v>
      </c>
      <c r="E34" s="104"/>
    </row>
    <row r="35" spans="1:5">
      <c r="A35" s="55">
        <v>2110</v>
      </c>
      <c r="B35" s="54" t="s">
        <v>100</v>
      </c>
      <c r="C35" s="8"/>
      <c r="D35" s="8"/>
      <c r="E35" s="104"/>
    </row>
    <row r="36" spans="1:5">
      <c r="A36" s="55">
        <v>2120</v>
      </c>
      <c r="B36" s="54" t="s">
        <v>164</v>
      </c>
      <c r="C36" s="8">
        <v>28342.82</v>
      </c>
      <c r="D36" s="8">
        <f>C36</f>
        <v>28342.82</v>
      </c>
      <c r="E36" s="104"/>
    </row>
    <row r="37" spans="1:5">
      <c r="A37" s="55">
        <v>2130</v>
      </c>
      <c r="B37" s="54" t="s">
        <v>101</v>
      </c>
      <c r="C37" s="8"/>
      <c r="D37" s="8"/>
      <c r="E37" s="104"/>
    </row>
    <row r="38" spans="1:5">
      <c r="A38" s="55">
        <v>2140</v>
      </c>
      <c r="B38" s="54" t="s">
        <v>414</v>
      </c>
      <c r="C38" s="8"/>
      <c r="D38" s="8"/>
      <c r="E38" s="104"/>
    </row>
    <row r="39" spans="1:5">
      <c r="A39" s="55">
        <v>2150</v>
      </c>
      <c r="B39" s="54" t="s">
        <v>418</v>
      </c>
      <c r="C39" s="8"/>
      <c r="D39" s="8"/>
      <c r="E39" s="104"/>
    </row>
    <row r="40" spans="1:5">
      <c r="A40" s="55">
        <v>2220</v>
      </c>
      <c r="B40" s="54" t="s">
        <v>102</v>
      </c>
      <c r="C40" s="8"/>
      <c r="D40" s="8"/>
      <c r="E40" s="104"/>
    </row>
    <row r="41" spans="1:5">
      <c r="A41" s="55">
        <v>2300</v>
      </c>
      <c r="B41" s="54" t="s">
        <v>165</v>
      </c>
      <c r="C41" s="8"/>
      <c r="D41" s="8"/>
      <c r="E41" s="104"/>
    </row>
    <row r="42" spans="1:5">
      <c r="A42" s="55">
        <v>2400</v>
      </c>
      <c r="B42" s="54" t="s">
        <v>166</v>
      </c>
      <c r="C42" s="8"/>
      <c r="D42" s="8"/>
      <c r="E42" s="104"/>
    </row>
    <row r="43" spans="1:5">
      <c r="A43" s="31"/>
      <c r="E43" s="104"/>
    </row>
    <row r="44" spans="1:5">
      <c r="A44" s="53" t="s">
        <v>198</v>
      </c>
      <c r="B44" s="54"/>
      <c r="C44" s="84">
        <f>SUM(C45,C64)</f>
        <v>66388.3</v>
      </c>
      <c r="D44" s="84">
        <f>SUM(D45,D64)</f>
        <v>174522.28999999998</v>
      </c>
      <c r="E44" s="104"/>
    </row>
    <row r="45" spans="1:5">
      <c r="A45" s="56" t="s">
        <v>195</v>
      </c>
      <c r="B45" s="54"/>
      <c r="C45" s="84">
        <f>SUM(C46:C61)</f>
        <v>66388.3</v>
      </c>
      <c r="D45" s="84">
        <f>SUM(D46:D61)</f>
        <v>174522.28999999998</v>
      </c>
      <c r="E45" s="104"/>
    </row>
    <row r="46" spans="1:5">
      <c r="A46" s="55">
        <v>3100</v>
      </c>
      <c r="B46" s="54" t="s">
        <v>167</v>
      </c>
      <c r="C46" s="8"/>
      <c r="D46" s="8"/>
      <c r="E46" s="104"/>
    </row>
    <row r="47" spans="1:5">
      <c r="A47" s="55">
        <v>3210</v>
      </c>
      <c r="B47" s="54" t="s">
        <v>168</v>
      </c>
      <c r="C47" s="8">
        <v>66388.3</v>
      </c>
      <c r="D47" s="8">
        <f>738+63859.3+1791+3690+9254+53.9+95136.09</f>
        <v>174522.28999999998</v>
      </c>
      <c r="E47" s="104"/>
    </row>
    <row r="48" spans="1:5">
      <c r="A48" s="55">
        <v>3221</v>
      </c>
      <c r="B48" s="54" t="s">
        <v>169</v>
      </c>
      <c r="C48" s="8"/>
      <c r="D48" s="8"/>
      <c r="E48" s="104"/>
    </row>
    <row r="49" spans="1:5">
      <c r="A49" s="55">
        <v>3222</v>
      </c>
      <c r="B49" s="54" t="s">
        <v>170</v>
      </c>
      <c r="C49" s="8"/>
      <c r="D49" s="8"/>
      <c r="E49" s="104"/>
    </row>
    <row r="50" spans="1:5">
      <c r="A50" s="55">
        <v>3223</v>
      </c>
      <c r="B50" s="54" t="s">
        <v>171</v>
      </c>
      <c r="C50" s="8"/>
      <c r="D50" s="8"/>
      <c r="E50" s="104"/>
    </row>
    <row r="51" spans="1:5">
      <c r="A51" s="55">
        <v>3224</v>
      </c>
      <c r="B51" s="54" t="s">
        <v>172</v>
      </c>
      <c r="C51" s="8"/>
      <c r="D51" s="8"/>
      <c r="E51" s="104"/>
    </row>
    <row r="52" spans="1:5">
      <c r="A52" s="55">
        <v>3231</v>
      </c>
      <c r="B52" s="54" t="s">
        <v>173</v>
      </c>
      <c r="C52" s="8"/>
      <c r="D52" s="8"/>
      <c r="E52" s="104"/>
    </row>
    <row r="53" spans="1:5">
      <c r="A53" s="55">
        <v>3232</v>
      </c>
      <c r="B53" s="54" t="s">
        <v>174</v>
      </c>
      <c r="C53" s="8"/>
      <c r="D53" s="8"/>
      <c r="E53" s="104"/>
    </row>
    <row r="54" spans="1:5">
      <c r="A54" s="55">
        <v>3234</v>
      </c>
      <c r="B54" s="54" t="s">
        <v>175</v>
      </c>
      <c r="C54" s="8"/>
      <c r="D54" s="8"/>
      <c r="E54" s="104"/>
    </row>
    <row r="55" spans="1:5" ht="30">
      <c r="A55" s="55">
        <v>3236</v>
      </c>
      <c r="B55" s="54" t="s">
        <v>190</v>
      </c>
      <c r="C55" s="8"/>
      <c r="D55" s="8"/>
      <c r="E55" s="104"/>
    </row>
    <row r="56" spans="1:5" ht="45">
      <c r="A56" s="55">
        <v>3237</v>
      </c>
      <c r="B56" s="54" t="s">
        <v>176</v>
      </c>
      <c r="C56" s="8"/>
      <c r="D56" s="8"/>
      <c r="E56" s="104"/>
    </row>
    <row r="57" spans="1:5">
      <c r="A57" s="55">
        <v>3241</v>
      </c>
      <c r="B57" s="54" t="s">
        <v>177</v>
      </c>
      <c r="C57" s="8"/>
      <c r="D57" s="8"/>
      <c r="E57" s="104"/>
    </row>
    <row r="58" spans="1:5">
      <c r="A58" s="55">
        <v>3242</v>
      </c>
      <c r="B58" s="54" t="s">
        <v>178</v>
      </c>
      <c r="C58" s="8"/>
      <c r="D58" s="8"/>
      <c r="E58" s="104"/>
    </row>
    <row r="59" spans="1:5">
      <c r="A59" s="55">
        <v>3243</v>
      </c>
      <c r="B59" s="54" t="s">
        <v>179</v>
      </c>
      <c r="C59" s="8"/>
      <c r="D59" s="8"/>
      <c r="E59" s="104"/>
    </row>
    <row r="60" spans="1:5">
      <c r="A60" s="55">
        <v>3245</v>
      </c>
      <c r="B60" s="54" t="s">
        <v>180</v>
      </c>
      <c r="C60" s="8"/>
      <c r="D60" s="8"/>
      <c r="E60" s="104"/>
    </row>
    <row r="61" spans="1:5">
      <c r="A61" s="55">
        <v>3246</v>
      </c>
      <c r="B61" s="54" t="s">
        <v>181</v>
      </c>
      <c r="C61" s="8"/>
      <c r="D61" s="8"/>
      <c r="E61" s="104"/>
    </row>
    <row r="62" spans="1:5">
      <c r="A62" s="31"/>
      <c r="E62" s="104"/>
    </row>
    <row r="63" spans="1:5">
      <c r="A63" s="32"/>
      <c r="E63" s="104"/>
    </row>
    <row r="64" spans="1:5">
      <c r="A64" s="56" t="s">
        <v>196</v>
      </c>
      <c r="B64" s="54"/>
      <c r="C64" s="84">
        <f>SUM(C65:C67)</f>
        <v>0</v>
      </c>
      <c r="D64" s="84">
        <f>SUM(D65:D67)</f>
        <v>0</v>
      </c>
      <c r="E64" s="104"/>
    </row>
    <row r="65" spans="1:5">
      <c r="A65" s="55">
        <v>5100</v>
      </c>
      <c r="B65" s="54" t="s">
        <v>256</v>
      </c>
      <c r="C65" s="8"/>
      <c r="D65" s="8"/>
      <c r="E65" s="104"/>
    </row>
    <row r="66" spans="1:5">
      <c r="A66" s="55">
        <v>5220</v>
      </c>
      <c r="B66" s="54" t="s">
        <v>438</v>
      </c>
      <c r="C66" s="8"/>
      <c r="D66" s="8"/>
      <c r="E66" s="104"/>
    </row>
    <row r="67" spans="1:5">
      <c r="A67" s="55">
        <v>5230</v>
      </c>
      <c r="B67" s="54" t="s">
        <v>439</v>
      </c>
      <c r="C67" s="8"/>
      <c r="D67" s="8"/>
      <c r="E67" s="104"/>
    </row>
    <row r="68" spans="1:5">
      <c r="A68" s="31"/>
      <c r="E68" s="104"/>
    </row>
    <row r="69" spans="1:5">
      <c r="A69" s="2"/>
      <c r="E69" s="104"/>
    </row>
    <row r="70" spans="1:5">
      <c r="A70" s="53" t="s">
        <v>197</v>
      </c>
      <c r="B70" s="54"/>
      <c r="C70" s="8"/>
      <c r="D70" s="8"/>
      <c r="E70" s="104"/>
    </row>
    <row r="71" spans="1:5" ht="30">
      <c r="A71" s="55">
        <v>1</v>
      </c>
      <c r="B71" s="54" t="s">
        <v>182</v>
      </c>
      <c r="C71" s="8"/>
      <c r="D71" s="8"/>
      <c r="E71" s="104"/>
    </row>
    <row r="72" spans="1:5">
      <c r="A72" s="55">
        <v>2</v>
      </c>
      <c r="B72" s="54" t="s">
        <v>183</v>
      </c>
      <c r="C72" s="8"/>
      <c r="D72" s="8"/>
      <c r="E72" s="104"/>
    </row>
    <row r="73" spans="1:5">
      <c r="A73" s="55">
        <v>3</v>
      </c>
      <c r="B73" s="54" t="s">
        <v>184</v>
      </c>
      <c r="C73" s="8"/>
      <c r="D73" s="8"/>
      <c r="E73" s="104"/>
    </row>
    <row r="74" spans="1:5">
      <c r="A74" s="55">
        <v>4</v>
      </c>
      <c r="B74" s="54" t="s">
        <v>369</v>
      </c>
      <c r="C74" s="8"/>
      <c r="D74" s="8"/>
      <c r="E74" s="104"/>
    </row>
    <row r="75" spans="1:5">
      <c r="A75" s="55">
        <v>5</v>
      </c>
      <c r="B75" s="54" t="s">
        <v>185</v>
      </c>
      <c r="C75" s="8"/>
      <c r="D75" s="8"/>
      <c r="E75" s="104"/>
    </row>
    <row r="76" spans="1:5">
      <c r="A76" s="55">
        <v>6</v>
      </c>
      <c r="B76" s="54" t="s">
        <v>186</v>
      </c>
      <c r="C76" s="8"/>
      <c r="D76" s="8"/>
      <c r="E76" s="104"/>
    </row>
    <row r="77" spans="1:5">
      <c r="A77" s="55">
        <v>7</v>
      </c>
      <c r="B77" s="54" t="s">
        <v>187</v>
      </c>
      <c r="C77" s="8"/>
      <c r="D77" s="8"/>
      <c r="E77" s="104"/>
    </row>
    <row r="78" spans="1:5">
      <c r="A78" s="55">
        <v>8</v>
      </c>
      <c r="B78" s="54" t="s">
        <v>188</v>
      </c>
      <c r="C78" s="8"/>
      <c r="D78" s="8"/>
      <c r="E78" s="104"/>
    </row>
    <row r="79" spans="1:5">
      <c r="A79" s="55">
        <v>9</v>
      </c>
      <c r="B79" s="54" t="s">
        <v>189</v>
      </c>
      <c r="C79" s="8"/>
      <c r="D79" s="8"/>
      <c r="E79" s="104"/>
    </row>
    <row r="83" spans="1:9">
      <c r="A83" s="2"/>
      <c r="B83" s="2"/>
    </row>
    <row r="84" spans="1:9">
      <c r="A84" s="68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8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4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>
    <tabColor theme="0"/>
  </sheetPr>
  <dimension ref="A1:K25"/>
  <sheetViews>
    <sheetView showGridLines="0" view="pageBreakPreview" zoomScale="70" zoomScaleSheetLayoutView="70" workbookViewId="0">
      <selection activeCell="I2" sqref="I2:J2"/>
    </sheetView>
  </sheetViews>
  <sheetFormatPr defaultColWidth="9.140625"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457</v>
      </c>
      <c r="B1" s="75"/>
      <c r="C1" s="75"/>
      <c r="D1" s="75"/>
      <c r="E1" s="75"/>
      <c r="F1" s="75"/>
      <c r="G1" s="75"/>
      <c r="H1" s="75"/>
      <c r="I1" s="461" t="s">
        <v>110</v>
      </c>
      <c r="J1" s="461"/>
      <c r="K1" s="104"/>
    </row>
    <row r="2" spans="1:11">
      <c r="A2" s="75" t="s">
        <v>141</v>
      </c>
      <c r="B2" s="75"/>
      <c r="C2" s="75"/>
      <c r="D2" s="75"/>
      <c r="E2" s="75"/>
      <c r="F2" s="75"/>
      <c r="G2" s="75"/>
      <c r="H2" s="75"/>
      <c r="I2" s="459" t="s">
        <v>524</v>
      </c>
      <c r="J2" s="460"/>
      <c r="K2" s="104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6"/>
      <c r="G4" s="75"/>
      <c r="H4" s="75"/>
      <c r="I4" s="75"/>
      <c r="J4" s="75"/>
      <c r="K4" s="104"/>
    </row>
    <row r="5" spans="1:11">
      <c r="A5" s="239"/>
      <c r="B5" s="240"/>
      <c r="C5" s="240"/>
      <c r="D5" s="240"/>
      <c r="E5" s="240"/>
      <c r="F5" s="241"/>
      <c r="G5" s="240"/>
      <c r="H5" s="240"/>
      <c r="I5" s="240"/>
      <c r="J5" s="240"/>
      <c r="K5" s="104"/>
    </row>
    <row r="6" spans="1:11">
      <c r="A6" s="76"/>
      <c r="B6" s="76" t="s">
        <v>513</v>
      </c>
      <c r="C6" s="75"/>
      <c r="D6" s="75"/>
      <c r="E6" s="75"/>
      <c r="F6" s="126"/>
      <c r="G6" s="75"/>
      <c r="H6" s="75"/>
      <c r="I6" s="75"/>
      <c r="J6" s="75"/>
      <c r="K6" s="104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4"/>
    </row>
    <row r="8" spans="1:11" s="27" customFormat="1" ht="45">
      <c r="A8" s="129" t="s">
        <v>64</v>
      </c>
      <c r="B8" s="129" t="s">
        <v>112</v>
      </c>
      <c r="C8" s="130" t="s">
        <v>114</v>
      </c>
      <c r="D8" s="130" t="s">
        <v>276</v>
      </c>
      <c r="E8" s="130" t="s">
        <v>113</v>
      </c>
      <c r="F8" s="128" t="s">
        <v>257</v>
      </c>
      <c r="G8" s="128" t="s">
        <v>296</v>
      </c>
      <c r="H8" s="128" t="s">
        <v>297</v>
      </c>
      <c r="I8" s="128" t="s">
        <v>258</v>
      </c>
      <c r="J8" s="131" t="s">
        <v>115</v>
      </c>
      <c r="K8" s="104"/>
    </row>
    <row r="9" spans="1:11" s="27" customFormat="1">
      <c r="A9" s="158">
        <v>1</v>
      </c>
      <c r="B9" s="158">
        <v>2</v>
      </c>
      <c r="C9" s="159">
        <v>3</v>
      </c>
      <c r="D9" s="159">
        <v>4</v>
      </c>
      <c r="E9" s="159">
        <v>5</v>
      </c>
      <c r="F9" s="159">
        <v>6</v>
      </c>
      <c r="G9" s="159">
        <v>7</v>
      </c>
      <c r="H9" s="159">
        <v>8</v>
      </c>
      <c r="I9" s="159">
        <v>9</v>
      </c>
      <c r="J9" s="159">
        <v>10</v>
      </c>
      <c r="K9" s="104"/>
    </row>
    <row r="10" spans="1:11" s="27" customFormat="1" ht="30">
      <c r="A10" s="157">
        <v>1</v>
      </c>
      <c r="B10" s="419" t="s">
        <v>509</v>
      </c>
      <c r="C10" s="420" t="s">
        <v>514</v>
      </c>
      <c r="D10" s="421" t="s">
        <v>510</v>
      </c>
      <c r="E10" s="155">
        <v>39836</v>
      </c>
      <c r="F10" s="422">
        <v>218.94</v>
      </c>
      <c r="G10" s="422">
        <v>120870</v>
      </c>
      <c r="H10" s="422">
        <v>116023.15</v>
      </c>
      <c r="I10" s="422">
        <f>F10+G10-H10</f>
        <v>5065.7900000000081</v>
      </c>
      <c r="J10" s="422"/>
      <c r="K10" s="104"/>
    </row>
    <row r="11" spans="1:11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1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1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>
      <c r="A15" s="103"/>
      <c r="B15" s="235" t="s">
        <v>107</v>
      </c>
      <c r="C15" s="103"/>
      <c r="D15" s="103"/>
      <c r="E15" s="103"/>
      <c r="F15" s="236"/>
      <c r="G15" s="103"/>
      <c r="H15" s="103"/>
      <c r="I15" s="103"/>
      <c r="J15" s="103"/>
    </row>
    <row r="16" spans="1:11">
      <c r="A16" s="103"/>
      <c r="B16" s="103"/>
      <c r="C16" s="103"/>
      <c r="D16" s="103"/>
      <c r="E16" s="103"/>
      <c r="F16" s="100"/>
      <c r="G16" s="100"/>
      <c r="H16" s="100"/>
      <c r="I16" s="100"/>
      <c r="J16" s="100"/>
    </row>
    <row r="17" spans="1:10">
      <c r="A17" s="103"/>
      <c r="B17" s="103"/>
      <c r="C17" s="289"/>
      <c r="D17" s="103"/>
      <c r="E17" s="103"/>
      <c r="F17" s="289"/>
      <c r="G17" s="290"/>
      <c r="H17" s="290"/>
      <c r="I17" s="100"/>
      <c r="J17" s="100"/>
    </row>
    <row r="18" spans="1:10">
      <c r="A18" s="100"/>
      <c r="B18" s="103"/>
      <c r="C18" s="237" t="s">
        <v>269</v>
      </c>
      <c r="D18" s="237"/>
      <c r="E18" s="103"/>
      <c r="F18" s="103" t="s">
        <v>274</v>
      </c>
      <c r="G18" s="100"/>
      <c r="H18" s="100"/>
      <c r="I18" s="100"/>
      <c r="J18" s="100"/>
    </row>
    <row r="19" spans="1:10">
      <c r="A19" s="100"/>
      <c r="B19" s="103"/>
      <c r="C19" s="238" t="s">
        <v>140</v>
      </c>
      <c r="D19" s="103"/>
      <c r="E19" s="103"/>
      <c r="F19" s="103" t="s">
        <v>270</v>
      </c>
      <c r="G19" s="100"/>
      <c r="H19" s="100"/>
      <c r="I19" s="100"/>
      <c r="J19" s="100"/>
    </row>
    <row r="20" spans="1:10" customFormat="1">
      <c r="A20" s="100"/>
      <c r="B20" s="103"/>
      <c r="C20" s="103"/>
      <c r="D20" s="238"/>
      <c r="E20" s="100"/>
      <c r="F20" s="100"/>
      <c r="G20" s="100"/>
      <c r="H20" s="100"/>
      <c r="I20" s="100"/>
      <c r="J20" s="100"/>
    </row>
    <row r="21" spans="1:10" customFormat="1" ht="12.75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ColWidth="9.140625" defaultRowHeight="15"/>
  <cols>
    <col min="1" max="1" width="12" style="185" customWidth="1"/>
    <col min="2" max="2" width="13.28515625" style="185" customWidth="1"/>
    <col min="3" max="3" width="21.42578125" style="185" customWidth="1"/>
    <col min="4" max="4" width="17.85546875" style="185" customWidth="1"/>
    <col min="5" max="5" width="12.7109375" style="185" customWidth="1"/>
    <col min="6" max="6" width="36.85546875" style="185" customWidth="1"/>
    <col min="7" max="7" width="22.28515625" style="185" customWidth="1"/>
    <col min="8" max="8" width="0.5703125" style="185" customWidth="1"/>
    <col min="9" max="16384" width="9.140625" style="185"/>
  </cols>
  <sheetData>
    <row r="1" spans="1:8">
      <c r="A1" s="73" t="s">
        <v>372</v>
      </c>
      <c r="B1" s="75"/>
      <c r="C1" s="75"/>
      <c r="D1" s="75"/>
      <c r="E1" s="75"/>
      <c r="F1" s="75"/>
      <c r="G1" s="164" t="s">
        <v>110</v>
      </c>
      <c r="H1" s="165"/>
    </row>
    <row r="2" spans="1:8">
      <c r="A2" s="75" t="s">
        <v>141</v>
      </c>
      <c r="B2" s="75"/>
      <c r="C2" s="75"/>
      <c r="D2" s="75"/>
      <c r="E2" s="75"/>
      <c r="F2" s="75"/>
      <c r="G2" s="166" t="s">
        <v>524</v>
      </c>
      <c r="H2" s="165"/>
    </row>
    <row r="3" spans="1:8">
      <c r="A3" s="75"/>
      <c r="B3" s="75"/>
      <c r="C3" s="75"/>
      <c r="D3" s="75"/>
      <c r="E3" s="75"/>
      <c r="F3" s="75"/>
      <c r="G3" s="101"/>
      <c r="H3" s="165"/>
    </row>
    <row r="4" spans="1:8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>
      <c r="A5" s="223" t="s">
        <v>513</v>
      </c>
      <c r="B5" s="223"/>
      <c r="C5" s="223"/>
      <c r="D5" s="223"/>
      <c r="E5" s="223"/>
      <c r="F5" s="223"/>
      <c r="G5" s="223"/>
      <c r="H5" s="103"/>
    </row>
    <row r="6" spans="1:8">
      <c r="A6" s="76"/>
      <c r="B6" s="75"/>
      <c r="C6" s="75"/>
      <c r="D6" s="75"/>
      <c r="E6" s="75"/>
      <c r="F6" s="75"/>
      <c r="G6" s="75"/>
      <c r="H6" s="103"/>
    </row>
    <row r="7" spans="1:8">
      <c r="A7" s="75"/>
      <c r="B7" s="75"/>
      <c r="C7" s="75"/>
      <c r="D7" s="75"/>
      <c r="E7" s="75"/>
      <c r="F7" s="75"/>
      <c r="G7" s="75"/>
      <c r="H7" s="104"/>
    </row>
    <row r="8" spans="1:8" ht="45.75" customHeight="1">
      <c r="A8" s="167" t="s">
        <v>315</v>
      </c>
      <c r="B8" s="167" t="s">
        <v>142</v>
      </c>
      <c r="C8" s="168" t="s">
        <v>370</v>
      </c>
      <c r="D8" s="168" t="s">
        <v>371</v>
      </c>
      <c r="E8" s="168" t="s">
        <v>276</v>
      </c>
      <c r="F8" s="167" t="s">
        <v>322</v>
      </c>
      <c r="G8" s="168" t="s">
        <v>316</v>
      </c>
      <c r="H8" s="104"/>
    </row>
    <row r="9" spans="1:8">
      <c r="A9" s="169" t="s">
        <v>317</v>
      </c>
      <c r="B9" s="170"/>
      <c r="C9" s="171"/>
      <c r="D9" s="172"/>
      <c r="E9" s="172"/>
      <c r="F9" s="172"/>
      <c r="G9" s="173"/>
      <c r="H9" s="104"/>
    </row>
    <row r="10" spans="1:8" ht="15.75">
      <c r="A10" s="170">
        <v>1</v>
      </c>
      <c r="B10" s="155"/>
      <c r="C10" s="174"/>
      <c r="D10" s="175"/>
      <c r="E10" s="175"/>
      <c r="F10" s="175"/>
      <c r="G10" s="176" t="str">
        <f>IF(ISBLANK(B10),"",G9+C10-D10)</f>
        <v/>
      </c>
      <c r="H10" s="104"/>
    </row>
    <row r="11" spans="1:8" ht="15.75">
      <c r="A11" s="170">
        <v>2</v>
      </c>
      <c r="B11" s="155"/>
      <c r="C11" s="174"/>
      <c r="D11" s="175"/>
      <c r="E11" s="175"/>
      <c r="F11" s="175"/>
      <c r="G11" s="176" t="str">
        <f t="shared" ref="G11:G38" si="0">IF(ISBLANK(B11),"",G10+C11-D11)</f>
        <v/>
      </c>
      <c r="H11" s="104"/>
    </row>
    <row r="12" spans="1:8" ht="15.75">
      <c r="A12" s="170">
        <v>3</v>
      </c>
      <c r="B12" s="155"/>
      <c r="C12" s="174"/>
      <c r="D12" s="175"/>
      <c r="E12" s="175"/>
      <c r="F12" s="175"/>
      <c r="G12" s="176" t="str">
        <f t="shared" si="0"/>
        <v/>
      </c>
      <c r="H12" s="104"/>
    </row>
    <row r="13" spans="1:8" ht="15.75">
      <c r="A13" s="170">
        <v>4</v>
      </c>
      <c r="B13" s="155"/>
      <c r="C13" s="174"/>
      <c r="D13" s="175"/>
      <c r="E13" s="175"/>
      <c r="F13" s="175"/>
      <c r="G13" s="176" t="str">
        <f t="shared" si="0"/>
        <v/>
      </c>
      <c r="H13" s="104"/>
    </row>
    <row r="14" spans="1:8" ht="15.75">
      <c r="A14" s="170">
        <v>5</v>
      </c>
      <c r="B14" s="155"/>
      <c r="C14" s="174"/>
      <c r="D14" s="175"/>
      <c r="E14" s="175"/>
      <c r="F14" s="175"/>
      <c r="G14" s="176" t="str">
        <f t="shared" si="0"/>
        <v/>
      </c>
      <c r="H14" s="104"/>
    </row>
    <row r="15" spans="1:8" ht="15.75">
      <c r="A15" s="170">
        <v>6</v>
      </c>
      <c r="B15" s="155"/>
      <c r="C15" s="174"/>
      <c r="D15" s="175"/>
      <c r="E15" s="175"/>
      <c r="F15" s="175"/>
      <c r="G15" s="176" t="str">
        <f t="shared" si="0"/>
        <v/>
      </c>
      <c r="H15" s="104"/>
    </row>
    <row r="16" spans="1:8" ht="15.75">
      <c r="A16" s="170">
        <v>7</v>
      </c>
      <c r="B16" s="155"/>
      <c r="C16" s="174"/>
      <c r="D16" s="175"/>
      <c r="E16" s="175"/>
      <c r="F16" s="175"/>
      <c r="G16" s="176" t="str">
        <f t="shared" si="0"/>
        <v/>
      </c>
      <c r="H16" s="104"/>
    </row>
    <row r="17" spans="1:8" ht="15.75">
      <c r="A17" s="170">
        <v>8</v>
      </c>
      <c r="B17" s="155"/>
      <c r="C17" s="174"/>
      <c r="D17" s="175"/>
      <c r="E17" s="175"/>
      <c r="F17" s="175"/>
      <c r="G17" s="176" t="str">
        <f t="shared" si="0"/>
        <v/>
      </c>
      <c r="H17" s="104"/>
    </row>
    <row r="18" spans="1:8" ht="15.75">
      <c r="A18" s="170">
        <v>9</v>
      </c>
      <c r="B18" s="155"/>
      <c r="C18" s="174"/>
      <c r="D18" s="175"/>
      <c r="E18" s="175"/>
      <c r="F18" s="175"/>
      <c r="G18" s="176" t="str">
        <f t="shared" si="0"/>
        <v/>
      </c>
      <c r="H18" s="104"/>
    </row>
    <row r="19" spans="1:8" ht="15.75">
      <c r="A19" s="170">
        <v>10</v>
      </c>
      <c r="B19" s="155"/>
      <c r="C19" s="174"/>
      <c r="D19" s="175"/>
      <c r="E19" s="175"/>
      <c r="F19" s="175"/>
      <c r="G19" s="176" t="str">
        <f t="shared" si="0"/>
        <v/>
      </c>
      <c r="H19" s="104"/>
    </row>
    <row r="20" spans="1:8" ht="15.75">
      <c r="A20" s="170">
        <v>11</v>
      </c>
      <c r="B20" s="155"/>
      <c r="C20" s="174"/>
      <c r="D20" s="175"/>
      <c r="E20" s="175"/>
      <c r="F20" s="175"/>
      <c r="G20" s="176" t="str">
        <f t="shared" si="0"/>
        <v/>
      </c>
      <c r="H20" s="104"/>
    </row>
    <row r="21" spans="1:8" ht="15.75">
      <c r="A21" s="170">
        <v>12</v>
      </c>
      <c r="B21" s="155"/>
      <c r="C21" s="174"/>
      <c r="D21" s="175"/>
      <c r="E21" s="175"/>
      <c r="F21" s="175"/>
      <c r="G21" s="176" t="str">
        <f t="shared" si="0"/>
        <v/>
      </c>
      <c r="H21" s="104"/>
    </row>
    <row r="22" spans="1:8" ht="15.75">
      <c r="A22" s="170">
        <v>13</v>
      </c>
      <c r="B22" s="155"/>
      <c r="C22" s="174"/>
      <c r="D22" s="175"/>
      <c r="E22" s="175"/>
      <c r="F22" s="175"/>
      <c r="G22" s="176" t="str">
        <f t="shared" si="0"/>
        <v/>
      </c>
      <c r="H22" s="104"/>
    </row>
    <row r="23" spans="1:8" ht="15.75">
      <c r="A23" s="170">
        <v>14</v>
      </c>
      <c r="B23" s="155"/>
      <c r="C23" s="174"/>
      <c r="D23" s="175"/>
      <c r="E23" s="175"/>
      <c r="F23" s="175"/>
      <c r="G23" s="176" t="str">
        <f t="shared" si="0"/>
        <v/>
      </c>
      <c r="H23" s="104"/>
    </row>
    <row r="24" spans="1:8" ht="15.75">
      <c r="A24" s="170">
        <v>15</v>
      </c>
      <c r="B24" s="155"/>
      <c r="C24" s="174"/>
      <c r="D24" s="175"/>
      <c r="E24" s="175"/>
      <c r="F24" s="175"/>
      <c r="G24" s="176" t="str">
        <f t="shared" si="0"/>
        <v/>
      </c>
      <c r="H24" s="104"/>
    </row>
    <row r="25" spans="1:8" ht="15.75">
      <c r="A25" s="170">
        <v>16</v>
      </c>
      <c r="B25" s="155"/>
      <c r="C25" s="174"/>
      <c r="D25" s="175"/>
      <c r="E25" s="175"/>
      <c r="F25" s="175"/>
      <c r="G25" s="176" t="str">
        <f t="shared" si="0"/>
        <v/>
      </c>
      <c r="H25" s="104"/>
    </row>
    <row r="26" spans="1:8" ht="15.75">
      <c r="A26" s="170">
        <v>17</v>
      </c>
      <c r="B26" s="155"/>
      <c r="C26" s="174"/>
      <c r="D26" s="175"/>
      <c r="E26" s="175"/>
      <c r="F26" s="175"/>
      <c r="G26" s="176" t="str">
        <f t="shared" si="0"/>
        <v/>
      </c>
      <c r="H26" s="104"/>
    </row>
    <row r="27" spans="1:8" ht="15.75">
      <c r="A27" s="170">
        <v>18</v>
      </c>
      <c r="B27" s="155"/>
      <c r="C27" s="174"/>
      <c r="D27" s="175"/>
      <c r="E27" s="175"/>
      <c r="F27" s="175"/>
      <c r="G27" s="176" t="str">
        <f t="shared" si="0"/>
        <v/>
      </c>
      <c r="H27" s="104"/>
    </row>
    <row r="28" spans="1:8" ht="15.75">
      <c r="A28" s="170">
        <v>19</v>
      </c>
      <c r="B28" s="155"/>
      <c r="C28" s="174"/>
      <c r="D28" s="175"/>
      <c r="E28" s="175"/>
      <c r="F28" s="175"/>
      <c r="G28" s="176" t="str">
        <f t="shared" si="0"/>
        <v/>
      </c>
      <c r="H28" s="104"/>
    </row>
    <row r="29" spans="1:8" ht="15.75">
      <c r="A29" s="170">
        <v>20</v>
      </c>
      <c r="B29" s="155"/>
      <c r="C29" s="174"/>
      <c r="D29" s="175"/>
      <c r="E29" s="175"/>
      <c r="F29" s="175"/>
      <c r="G29" s="176" t="str">
        <f t="shared" si="0"/>
        <v/>
      </c>
      <c r="H29" s="104"/>
    </row>
    <row r="30" spans="1:8" ht="15.75">
      <c r="A30" s="170">
        <v>21</v>
      </c>
      <c r="B30" s="155"/>
      <c r="C30" s="177"/>
      <c r="D30" s="178"/>
      <c r="E30" s="178"/>
      <c r="F30" s="178"/>
      <c r="G30" s="176" t="str">
        <f t="shared" si="0"/>
        <v/>
      </c>
      <c r="H30" s="104"/>
    </row>
    <row r="31" spans="1:8" ht="15.75">
      <c r="A31" s="170">
        <v>22</v>
      </c>
      <c r="B31" s="155"/>
      <c r="C31" s="177"/>
      <c r="D31" s="178"/>
      <c r="E31" s="178"/>
      <c r="F31" s="178"/>
      <c r="G31" s="176" t="str">
        <f t="shared" si="0"/>
        <v/>
      </c>
      <c r="H31" s="104"/>
    </row>
    <row r="32" spans="1:8" ht="15.75">
      <c r="A32" s="170">
        <v>23</v>
      </c>
      <c r="B32" s="155"/>
      <c r="C32" s="177"/>
      <c r="D32" s="178"/>
      <c r="E32" s="178"/>
      <c r="F32" s="178"/>
      <c r="G32" s="176" t="str">
        <f t="shared" si="0"/>
        <v/>
      </c>
      <c r="H32" s="104"/>
    </row>
    <row r="33" spans="1:10" ht="15.75">
      <c r="A33" s="170">
        <v>24</v>
      </c>
      <c r="B33" s="155"/>
      <c r="C33" s="177"/>
      <c r="D33" s="178"/>
      <c r="E33" s="178"/>
      <c r="F33" s="178"/>
      <c r="G33" s="176" t="str">
        <f t="shared" si="0"/>
        <v/>
      </c>
      <c r="H33" s="104"/>
    </row>
    <row r="34" spans="1:10" ht="15.75">
      <c r="A34" s="170">
        <v>25</v>
      </c>
      <c r="B34" s="155"/>
      <c r="C34" s="177"/>
      <c r="D34" s="178"/>
      <c r="E34" s="178"/>
      <c r="F34" s="178"/>
      <c r="G34" s="176" t="str">
        <f t="shared" si="0"/>
        <v/>
      </c>
      <c r="H34" s="104"/>
    </row>
    <row r="35" spans="1:10" ht="15.75">
      <c r="A35" s="170">
        <v>26</v>
      </c>
      <c r="B35" s="155"/>
      <c r="C35" s="177"/>
      <c r="D35" s="178"/>
      <c r="E35" s="178"/>
      <c r="F35" s="178"/>
      <c r="G35" s="176" t="str">
        <f t="shared" si="0"/>
        <v/>
      </c>
      <c r="H35" s="104"/>
    </row>
    <row r="36" spans="1:10" ht="15.75">
      <c r="A36" s="170">
        <v>27</v>
      </c>
      <c r="B36" s="155"/>
      <c r="C36" s="177"/>
      <c r="D36" s="178"/>
      <c r="E36" s="178"/>
      <c r="F36" s="178"/>
      <c r="G36" s="176" t="str">
        <f t="shared" si="0"/>
        <v/>
      </c>
      <c r="H36" s="104"/>
    </row>
    <row r="37" spans="1:10" ht="15.75">
      <c r="A37" s="170">
        <v>28</v>
      </c>
      <c r="B37" s="155"/>
      <c r="C37" s="177"/>
      <c r="D37" s="178"/>
      <c r="E37" s="178"/>
      <c r="F37" s="178"/>
      <c r="G37" s="176" t="str">
        <f t="shared" si="0"/>
        <v/>
      </c>
      <c r="H37" s="104"/>
    </row>
    <row r="38" spans="1:10" ht="15.75">
      <c r="A38" s="170">
        <v>29</v>
      </c>
      <c r="B38" s="155"/>
      <c r="C38" s="177"/>
      <c r="D38" s="178"/>
      <c r="E38" s="178"/>
      <c r="F38" s="178"/>
      <c r="G38" s="176" t="str">
        <f t="shared" si="0"/>
        <v/>
      </c>
      <c r="H38" s="104"/>
    </row>
    <row r="39" spans="1:10" ht="15.75">
      <c r="A39" s="170" t="s">
        <v>280</v>
      </c>
      <c r="B39" s="155"/>
      <c r="C39" s="177"/>
      <c r="D39" s="178"/>
      <c r="E39" s="178"/>
      <c r="F39" s="178"/>
      <c r="G39" s="176" t="str">
        <f>IF(ISBLANK(B39),"",#REF!+C39-D39)</f>
        <v/>
      </c>
      <c r="H39" s="104"/>
    </row>
    <row r="40" spans="1:10">
      <c r="A40" s="179" t="s">
        <v>318</v>
      </c>
      <c r="B40" s="180"/>
      <c r="C40" s="181"/>
      <c r="D40" s="182"/>
      <c r="E40" s="182"/>
      <c r="F40" s="183"/>
      <c r="G40" s="184" t="str">
        <f>G39</f>
        <v/>
      </c>
      <c r="H40" s="104"/>
    </row>
    <row r="44" spans="1:10">
      <c r="B44" s="187" t="s">
        <v>107</v>
      </c>
      <c r="F44" s="188"/>
    </row>
    <row r="45" spans="1:10">
      <c r="F45" s="186"/>
      <c r="G45" s="186"/>
      <c r="H45" s="186"/>
      <c r="I45" s="186"/>
      <c r="J45" s="186"/>
    </row>
    <row r="46" spans="1:10">
      <c r="C46" s="189"/>
      <c r="F46" s="189"/>
      <c r="G46" s="190"/>
      <c r="H46" s="186"/>
      <c r="I46" s="186"/>
      <c r="J46" s="186"/>
    </row>
    <row r="47" spans="1:10">
      <c r="A47" s="186"/>
      <c r="C47" s="191" t="s">
        <v>269</v>
      </c>
      <c r="F47" s="192" t="s">
        <v>274</v>
      </c>
      <c r="G47" s="190"/>
      <c r="H47" s="186"/>
      <c r="I47" s="186"/>
      <c r="J47" s="186"/>
    </row>
    <row r="48" spans="1:10">
      <c r="A48" s="186"/>
      <c r="C48" s="193" t="s">
        <v>140</v>
      </c>
      <c r="F48" s="185" t="s">
        <v>270</v>
      </c>
      <c r="G48" s="186"/>
      <c r="H48" s="186"/>
      <c r="I48" s="186"/>
      <c r="J48" s="186"/>
    </row>
    <row r="49" spans="2:2" s="186" customFormat="1">
      <c r="B49" s="185"/>
    </row>
    <row r="50" spans="2:2" s="186" customFormat="1" ht="12.75"/>
    <row r="51" spans="2:2" s="186" customFormat="1" ht="12.75"/>
    <row r="52" spans="2:2" s="186" customFormat="1" ht="12.75"/>
    <row r="53" spans="2:2" s="186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3" t="s">
        <v>303</v>
      </c>
      <c r="B1" s="75"/>
      <c r="C1" s="461" t="s">
        <v>110</v>
      </c>
      <c r="D1" s="461"/>
      <c r="E1" s="107"/>
    </row>
    <row r="2" spans="1:7">
      <c r="A2" s="75" t="s">
        <v>141</v>
      </c>
      <c r="B2" s="75"/>
      <c r="C2" s="459" t="s">
        <v>524</v>
      </c>
      <c r="D2" s="460"/>
      <c r="E2" s="107"/>
    </row>
    <row r="3" spans="1:7">
      <c r="A3" s="73"/>
      <c r="B3" s="75"/>
      <c r="C3" s="74"/>
      <c r="D3" s="74"/>
      <c r="E3" s="107"/>
    </row>
    <row r="4" spans="1:7">
      <c r="A4" s="76" t="s">
        <v>275</v>
      </c>
      <c r="B4" s="101"/>
      <c r="C4" s="102"/>
      <c r="D4" s="75"/>
      <c r="E4" s="107"/>
    </row>
    <row r="5" spans="1:7">
      <c r="A5" s="111" t="s">
        <v>513</v>
      </c>
      <c r="B5" s="12"/>
      <c r="C5" s="12"/>
      <c r="E5" s="107"/>
    </row>
    <row r="6" spans="1:7">
      <c r="A6" s="103"/>
      <c r="B6" s="103"/>
      <c r="C6" s="103"/>
      <c r="D6" s="104"/>
      <c r="E6" s="107"/>
    </row>
    <row r="7" spans="1:7">
      <c r="A7" s="75"/>
      <c r="B7" s="75"/>
      <c r="C7" s="75"/>
      <c r="D7" s="75"/>
      <c r="E7" s="107"/>
    </row>
    <row r="8" spans="1:7" s="6" customFormat="1" ht="39" customHeight="1">
      <c r="A8" s="105" t="s">
        <v>64</v>
      </c>
      <c r="B8" s="78" t="s">
        <v>250</v>
      </c>
      <c r="C8" s="78" t="s">
        <v>66</v>
      </c>
      <c r="D8" s="78" t="s">
        <v>67</v>
      </c>
      <c r="E8" s="107"/>
    </row>
    <row r="9" spans="1:7" s="7" customFormat="1" ht="16.5" customHeight="1">
      <c r="A9" s="245">
        <v>1</v>
      </c>
      <c r="B9" s="245" t="s">
        <v>65</v>
      </c>
      <c r="C9" s="84">
        <f>SUM(C10,C25)</f>
        <v>0</v>
      </c>
      <c r="D9" s="84">
        <f>SUM(D10,D25)</f>
        <v>0</v>
      </c>
      <c r="E9" s="107"/>
    </row>
    <row r="10" spans="1:7" s="7" customFormat="1" ht="16.5" customHeight="1">
      <c r="A10" s="86">
        <v>1.1000000000000001</v>
      </c>
      <c r="B10" s="86" t="s">
        <v>80</v>
      </c>
      <c r="C10" s="84">
        <f>SUM(C11,C12,C15,C18,C24)</f>
        <v>0</v>
      </c>
      <c r="D10" s="84">
        <f>SUM(D11,D12,D15,D18,D23,D24)</f>
        <v>0</v>
      </c>
      <c r="E10" s="107"/>
    </row>
    <row r="11" spans="1:7" s="9" customFormat="1" ht="16.5" customHeight="1">
      <c r="A11" s="87" t="s">
        <v>30</v>
      </c>
      <c r="B11" s="87" t="s">
        <v>79</v>
      </c>
      <c r="C11" s="8"/>
      <c r="D11" s="8"/>
      <c r="E11" s="107"/>
    </row>
    <row r="12" spans="1:7" s="10" customFormat="1" ht="16.5" customHeight="1">
      <c r="A12" s="87" t="s">
        <v>31</v>
      </c>
      <c r="B12" s="87" t="s">
        <v>310</v>
      </c>
      <c r="C12" s="106">
        <f>SUM(C13:C14)</f>
        <v>0</v>
      </c>
      <c r="D12" s="106">
        <f>SUM(D13:D14)</f>
        <v>0</v>
      </c>
      <c r="E12" s="107"/>
      <c r="G12" s="67"/>
    </row>
    <row r="13" spans="1:7" s="3" customFormat="1" ht="16.5" customHeight="1">
      <c r="A13" s="96" t="s">
        <v>81</v>
      </c>
      <c r="B13" s="96" t="s">
        <v>313</v>
      </c>
      <c r="C13" s="8"/>
      <c r="D13" s="8"/>
      <c r="E13" s="107"/>
    </row>
    <row r="14" spans="1:7" s="3" customFormat="1" ht="16.5" customHeight="1">
      <c r="A14" s="96" t="s">
        <v>109</v>
      </c>
      <c r="B14" s="96" t="s">
        <v>97</v>
      </c>
      <c r="C14" s="8"/>
      <c r="D14" s="8"/>
      <c r="E14" s="107"/>
    </row>
    <row r="15" spans="1:7" s="3" customFormat="1" ht="16.5" customHeight="1">
      <c r="A15" s="87" t="s">
        <v>82</v>
      </c>
      <c r="B15" s="87" t="s">
        <v>83</v>
      </c>
      <c r="C15" s="106">
        <f>SUM(C16:C17)</f>
        <v>0</v>
      </c>
      <c r="D15" s="106">
        <f>SUM(D16:D17)</f>
        <v>0</v>
      </c>
      <c r="E15" s="107"/>
    </row>
    <row r="16" spans="1:7" s="3" customFormat="1" ht="16.5" customHeight="1">
      <c r="A16" s="96" t="s">
        <v>84</v>
      </c>
      <c r="B16" s="96" t="s">
        <v>86</v>
      </c>
      <c r="C16" s="8">
        <v>0</v>
      </c>
      <c r="D16" s="8">
        <v>0</v>
      </c>
      <c r="E16" s="107"/>
    </row>
    <row r="17" spans="1:6" s="3" customFormat="1" ht="30">
      <c r="A17" s="96" t="s">
        <v>85</v>
      </c>
      <c r="B17" s="96" t="s">
        <v>111</v>
      </c>
      <c r="C17" s="8">
        <v>0</v>
      </c>
      <c r="D17" s="8">
        <v>0</v>
      </c>
      <c r="E17" s="107"/>
    </row>
    <row r="18" spans="1:6" s="3" customFormat="1" ht="16.5" customHeight="1">
      <c r="A18" s="87" t="s">
        <v>87</v>
      </c>
      <c r="B18" s="87" t="s">
        <v>420</v>
      </c>
      <c r="C18" s="106">
        <f>SUM(C19:C22)</f>
        <v>0</v>
      </c>
      <c r="D18" s="106">
        <f>SUM(D19:D22)</f>
        <v>0</v>
      </c>
      <c r="E18" s="107"/>
    </row>
    <row r="19" spans="1:6" s="3" customFormat="1" ht="16.5" customHeight="1">
      <c r="A19" s="96" t="s">
        <v>88</v>
      </c>
      <c r="B19" s="96" t="s">
        <v>89</v>
      </c>
      <c r="C19" s="8"/>
      <c r="D19" s="8"/>
      <c r="E19" s="107"/>
    </row>
    <row r="20" spans="1:6" s="3" customFormat="1" ht="30">
      <c r="A20" s="96" t="s">
        <v>92</v>
      </c>
      <c r="B20" s="96" t="s">
        <v>90</v>
      </c>
      <c r="C20" s="8"/>
      <c r="D20" s="8"/>
      <c r="E20" s="107"/>
    </row>
    <row r="21" spans="1:6" s="3" customFormat="1" ht="16.5" customHeight="1">
      <c r="A21" s="96" t="s">
        <v>93</v>
      </c>
      <c r="B21" s="96" t="s">
        <v>91</v>
      </c>
      <c r="C21" s="8"/>
      <c r="D21" s="8"/>
      <c r="E21" s="107"/>
    </row>
    <row r="22" spans="1:6" s="3" customFormat="1" ht="16.5" customHeight="1">
      <c r="A22" s="96" t="s">
        <v>94</v>
      </c>
      <c r="B22" s="96" t="s">
        <v>448</v>
      </c>
      <c r="C22" s="8"/>
      <c r="D22" s="8"/>
      <c r="E22" s="107"/>
    </row>
    <row r="23" spans="1:6" s="3" customFormat="1" ht="16.5" customHeight="1">
      <c r="A23" s="87" t="s">
        <v>95</v>
      </c>
      <c r="B23" s="87" t="s">
        <v>449</v>
      </c>
      <c r="C23" s="282"/>
      <c r="D23" s="8"/>
      <c r="E23" s="107"/>
    </row>
    <row r="24" spans="1:6" s="3" customFormat="1">
      <c r="A24" s="87" t="s">
        <v>252</v>
      </c>
      <c r="B24" s="87" t="s">
        <v>455</v>
      </c>
      <c r="C24" s="8"/>
      <c r="D24" s="8"/>
      <c r="E24" s="107"/>
    </row>
    <row r="25" spans="1:6" ht="16.5" customHeight="1">
      <c r="A25" s="86">
        <v>1.2</v>
      </c>
      <c r="B25" s="86" t="s">
        <v>96</v>
      </c>
      <c r="C25" s="84">
        <f>SUM(C26,C30)</f>
        <v>0</v>
      </c>
      <c r="D25" s="84">
        <f>SUM(D26,D30)</f>
        <v>0</v>
      </c>
      <c r="E25" s="107"/>
    </row>
    <row r="26" spans="1:6" ht="16.5" customHeight="1">
      <c r="A26" s="87" t="s">
        <v>32</v>
      </c>
      <c r="B26" s="87" t="s">
        <v>313</v>
      </c>
      <c r="C26" s="106">
        <f>SUM(C27:C29)</f>
        <v>0</v>
      </c>
      <c r="D26" s="106">
        <f>SUM(D27:D29)</f>
        <v>0</v>
      </c>
      <c r="E26" s="107"/>
    </row>
    <row r="27" spans="1:6">
      <c r="A27" s="253" t="s">
        <v>98</v>
      </c>
      <c r="B27" s="253" t="s">
        <v>311</v>
      </c>
      <c r="C27" s="8"/>
      <c r="D27" s="8"/>
      <c r="E27" s="107"/>
    </row>
    <row r="28" spans="1:6">
      <c r="A28" s="253" t="s">
        <v>99</v>
      </c>
      <c r="B28" s="253" t="s">
        <v>314</v>
      </c>
      <c r="C28" s="8"/>
      <c r="D28" s="8"/>
      <c r="E28" s="107"/>
    </row>
    <row r="29" spans="1:6">
      <c r="A29" s="253" t="s">
        <v>458</v>
      </c>
      <c r="B29" s="253" t="s">
        <v>312</v>
      </c>
      <c r="C29" s="8"/>
      <c r="D29" s="8"/>
      <c r="E29" s="107"/>
    </row>
    <row r="30" spans="1:6">
      <c r="A30" s="87" t="s">
        <v>33</v>
      </c>
      <c r="B30" s="268" t="s">
        <v>454</v>
      </c>
      <c r="C30" s="8"/>
      <c r="D30" s="8"/>
      <c r="E30" s="107"/>
    </row>
    <row r="31" spans="1:6">
      <c r="D31" s="27"/>
      <c r="E31" s="108"/>
      <c r="F31" s="27"/>
    </row>
    <row r="32" spans="1:6">
      <c r="A32" s="1"/>
      <c r="D32" s="27"/>
      <c r="E32" s="108"/>
      <c r="F32" s="27"/>
    </row>
    <row r="33" spans="1:9">
      <c r="D33" s="27"/>
      <c r="E33" s="108"/>
      <c r="F33" s="27"/>
    </row>
    <row r="34" spans="1:9">
      <c r="D34" s="27"/>
      <c r="E34" s="108"/>
      <c r="F34" s="27"/>
    </row>
    <row r="35" spans="1:9">
      <c r="A35" s="68" t="s">
        <v>107</v>
      </c>
      <c r="D35" s="27"/>
      <c r="E35" s="108"/>
      <c r="F35" s="27"/>
    </row>
    <row r="36" spans="1:9">
      <c r="D36" s="27"/>
      <c r="E36" s="109"/>
      <c r="F36" s="109"/>
      <c r="G36"/>
      <c r="H36"/>
      <c r="I36"/>
    </row>
    <row r="37" spans="1:9">
      <c r="D37" s="110"/>
      <c r="E37" s="109"/>
      <c r="F37" s="109"/>
      <c r="G37"/>
      <c r="H37"/>
      <c r="I37"/>
    </row>
    <row r="38" spans="1:9">
      <c r="A38"/>
      <c r="B38" s="68" t="s">
        <v>272</v>
      </c>
      <c r="D38" s="110"/>
      <c r="E38" s="109"/>
      <c r="F38" s="109"/>
      <c r="G38"/>
      <c r="H38"/>
      <c r="I38"/>
    </row>
    <row r="39" spans="1:9">
      <c r="A39"/>
      <c r="B39" s="2" t="s">
        <v>271</v>
      </c>
      <c r="D39" s="110"/>
      <c r="E39" s="109"/>
      <c r="F39" s="109"/>
      <c r="G39"/>
      <c r="H39"/>
      <c r="I39"/>
    </row>
    <row r="40" spans="1:9" customFormat="1" ht="12.75">
      <c r="B40" s="64" t="s">
        <v>140</v>
      </c>
      <c r="D40" s="109"/>
      <c r="E40" s="109"/>
      <c r="F40" s="109"/>
    </row>
    <row r="41" spans="1:9">
      <c r="D41" s="27"/>
      <c r="E41" s="10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/>
  <dimension ref="A1:L53"/>
  <sheetViews>
    <sheetView showGridLines="0" view="pageBreakPreview" zoomScale="70" zoomScaleSheetLayoutView="70" workbookViewId="0">
      <selection activeCell="I2" sqref="I2:J2"/>
    </sheetView>
  </sheetViews>
  <sheetFormatPr defaultColWidth="9.140625"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6" t="s">
        <v>306</v>
      </c>
      <c r="B1" s="137"/>
      <c r="C1" s="137"/>
      <c r="D1" s="137"/>
      <c r="E1" s="137"/>
      <c r="F1" s="77"/>
      <c r="G1" s="77"/>
      <c r="H1" s="77"/>
      <c r="I1" s="465" t="s">
        <v>110</v>
      </c>
      <c r="J1" s="465"/>
      <c r="K1" s="143"/>
    </row>
    <row r="2" spans="1:12" s="23" customFormat="1" ht="15">
      <c r="A2" s="104" t="s">
        <v>141</v>
      </c>
      <c r="B2" s="137"/>
      <c r="C2" s="137"/>
      <c r="D2" s="137"/>
      <c r="E2" s="137"/>
      <c r="F2" s="138"/>
      <c r="G2" s="139"/>
      <c r="H2" s="139"/>
      <c r="I2" s="459" t="s">
        <v>524</v>
      </c>
      <c r="J2" s="460"/>
      <c r="K2" s="143"/>
    </row>
    <row r="3" spans="1:12" s="23" customFormat="1" ht="15">
      <c r="A3" s="137"/>
      <c r="B3" s="137"/>
      <c r="C3" s="137"/>
      <c r="D3" s="137"/>
      <c r="E3" s="137"/>
      <c r="F3" s="138"/>
      <c r="G3" s="139"/>
      <c r="H3" s="139"/>
      <c r="I3" s="140"/>
      <c r="J3" s="412"/>
      <c r="K3" s="143"/>
    </row>
    <row r="4" spans="1:12" s="2" customFormat="1" ht="15">
      <c r="A4" s="75" t="str">
        <f>'[4]ფორმა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6"/>
      <c r="J4" s="75"/>
      <c r="K4" s="104"/>
      <c r="L4" s="23"/>
    </row>
    <row r="5" spans="1:12" s="2" customFormat="1" ht="15">
      <c r="A5" s="423" t="s">
        <v>513</v>
      </c>
      <c r="B5" s="424"/>
      <c r="C5" s="425"/>
      <c r="D5" s="426"/>
      <c r="E5" s="424"/>
      <c r="F5" s="57"/>
      <c r="G5" s="57"/>
      <c r="H5" s="57"/>
      <c r="I5" s="132"/>
      <c r="J5" s="57"/>
      <c r="K5" s="104"/>
    </row>
    <row r="6" spans="1:12" s="23" customFormat="1" ht="13.5">
      <c r="A6" s="141"/>
      <c r="B6" s="142"/>
      <c r="C6" s="142"/>
      <c r="D6" s="137"/>
      <c r="E6" s="137"/>
      <c r="F6" s="137"/>
      <c r="G6" s="137"/>
      <c r="H6" s="137"/>
      <c r="I6" s="137"/>
      <c r="J6" s="137"/>
      <c r="K6" s="143"/>
    </row>
    <row r="7" spans="1:12" ht="45">
      <c r="A7" s="133"/>
      <c r="B7" s="467" t="s">
        <v>221</v>
      </c>
      <c r="C7" s="467"/>
      <c r="D7" s="467" t="s">
        <v>294</v>
      </c>
      <c r="E7" s="467"/>
      <c r="F7" s="467" t="s">
        <v>295</v>
      </c>
      <c r="G7" s="467"/>
      <c r="H7" s="414" t="s">
        <v>281</v>
      </c>
      <c r="I7" s="467" t="s">
        <v>224</v>
      </c>
      <c r="J7" s="467"/>
      <c r="K7" s="144"/>
    </row>
    <row r="8" spans="1:12" ht="15">
      <c r="A8" s="134" t="s">
        <v>116</v>
      </c>
      <c r="B8" s="427" t="s">
        <v>223</v>
      </c>
      <c r="C8" s="135" t="s">
        <v>222</v>
      </c>
      <c r="D8" s="427" t="s">
        <v>223</v>
      </c>
      <c r="E8" s="135" t="s">
        <v>222</v>
      </c>
      <c r="F8" s="427" t="s">
        <v>223</v>
      </c>
      <c r="G8" s="135" t="s">
        <v>222</v>
      </c>
      <c r="H8" s="135" t="s">
        <v>222</v>
      </c>
      <c r="I8" s="427" t="s">
        <v>223</v>
      </c>
      <c r="J8" s="135" t="s">
        <v>222</v>
      </c>
      <c r="K8" s="144"/>
    </row>
    <row r="9" spans="1:12" ht="15">
      <c r="A9" s="58" t="s">
        <v>117</v>
      </c>
      <c r="B9" s="81">
        <f>SUM(B10,B14,B17)</f>
        <v>0</v>
      </c>
      <c r="C9" s="81">
        <f>SUM(C10,C14,C17)</f>
        <v>28342.82</v>
      </c>
      <c r="D9" s="81">
        <f t="shared" ref="D9:F9" si="0">SUM(D10,D14,D17)</f>
        <v>0</v>
      </c>
      <c r="E9" s="81">
        <f>SUM(E10,E14,E17)</f>
        <v>0</v>
      </c>
      <c r="F9" s="81">
        <f t="shared" si="0"/>
        <v>0</v>
      </c>
      <c r="G9" s="81">
        <f>G14</f>
        <v>0</v>
      </c>
      <c r="H9" s="81">
        <f>SUM(H10,H14,H17)</f>
        <v>0</v>
      </c>
      <c r="I9" s="81">
        <f>SUM(I10,I14,I17)</f>
        <v>0</v>
      </c>
      <c r="J9" s="81">
        <f>J14</f>
        <v>28342.82</v>
      </c>
      <c r="K9" s="144"/>
    </row>
    <row r="10" spans="1:12" ht="15">
      <c r="A10" s="59" t="s">
        <v>118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4"/>
    </row>
    <row r="11" spans="1:12" ht="15">
      <c r="A11" s="59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4"/>
    </row>
    <row r="12" spans="1:12" ht="15">
      <c r="A12" s="59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4"/>
    </row>
    <row r="13" spans="1:12" ht="15">
      <c r="A13" s="59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4"/>
    </row>
    <row r="14" spans="1:12" ht="15">
      <c r="A14" s="59" t="s">
        <v>122</v>
      </c>
      <c r="B14" s="133">
        <f>SUM(B15:B16)</f>
        <v>0</v>
      </c>
      <c r="C14" s="133">
        <f>SUM(C15:C16)</f>
        <v>28342.82</v>
      </c>
      <c r="D14" s="133">
        <f t="shared" ref="D14:F14" si="2">SUM(D15:D16)</f>
        <v>0</v>
      </c>
      <c r="E14" s="133">
        <v>0</v>
      </c>
      <c r="F14" s="133">
        <f t="shared" si="2"/>
        <v>0</v>
      </c>
      <c r="G14" s="133">
        <v>0</v>
      </c>
      <c r="H14" s="133">
        <f>SUM(H15:H16)</f>
        <v>0</v>
      </c>
      <c r="I14" s="133">
        <f>SUM(I15:I16)</f>
        <v>0</v>
      </c>
      <c r="J14" s="133">
        <f>J16</f>
        <v>28342.82</v>
      </c>
      <c r="K14" s="144"/>
    </row>
    <row r="15" spans="1:12" ht="15">
      <c r="A15" s="59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4"/>
    </row>
    <row r="16" spans="1:12" ht="15">
      <c r="A16" s="59" t="s">
        <v>124</v>
      </c>
      <c r="B16" s="26"/>
      <c r="C16" s="26">
        <v>28342.82</v>
      </c>
      <c r="D16" s="26"/>
      <c r="E16" s="26">
        <v>0</v>
      </c>
      <c r="F16" s="26"/>
      <c r="G16" s="400">
        <v>0</v>
      </c>
      <c r="H16" s="26"/>
      <c r="I16" s="26"/>
      <c r="J16" s="26">
        <f>C16+E16-G16</f>
        <v>28342.82</v>
      </c>
      <c r="K16" s="144"/>
    </row>
    <row r="17" spans="1:11" ht="15">
      <c r="A17" s="59" t="s">
        <v>125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4"/>
    </row>
    <row r="18" spans="1:11" ht="15">
      <c r="A18" s="59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4"/>
    </row>
    <row r="19" spans="1:11" ht="15">
      <c r="A19" s="59" t="s">
        <v>127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4"/>
    </row>
    <row r="20" spans="1:11" ht="15">
      <c r="A20" s="59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4"/>
    </row>
    <row r="21" spans="1:11" ht="15">
      <c r="A21" s="59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4"/>
    </row>
    <row r="22" spans="1:11" ht="15">
      <c r="A22" s="59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4"/>
    </row>
    <row r="23" spans="1:11" ht="15">
      <c r="A23" s="59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4"/>
    </row>
    <row r="24" spans="1:11" ht="15">
      <c r="A24" s="58" t="s">
        <v>132</v>
      </c>
      <c r="B24" s="81">
        <f>SUM(B25:B31)</f>
        <v>0</v>
      </c>
      <c r="C24" s="81">
        <f t="shared" ref="C24:J24" si="5">SUM(C25:C31)</f>
        <v>0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0</v>
      </c>
      <c r="J24" s="81">
        <f t="shared" si="5"/>
        <v>0</v>
      </c>
      <c r="K24" s="144"/>
    </row>
    <row r="25" spans="1:11" ht="15">
      <c r="A25" s="59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4"/>
    </row>
    <row r="26" spans="1:11" ht="15">
      <c r="A26" s="59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4"/>
    </row>
    <row r="27" spans="1:11" ht="15">
      <c r="A27" s="59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4"/>
    </row>
    <row r="28" spans="1:11" ht="15">
      <c r="A28" s="59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4"/>
    </row>
    <row r="29" spans="1:11" ht="15">
      <c r="A29" s="59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4"/>
    </row>
    <row r="30" spans="1:11" ht="15">
      <c r="A30" s="59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4"/>
    </row>
    <row r="31" spans="1:11" ht="15">
      <c r="A31" s="59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4"/>
    </row>
    <row r="32" spans="1:11" ht="15">
      <c r="A32" s="58" t="s">
        <v>133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4"/>
    </row>
    <row r="33" spans="1:11" ht="15">
      <c r="A33" s="59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4"/>
    </row>
    <row r="34" spans="1:11" ht="15">
      <c r="A34" s="59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4"/>
    </row>
    <row r="35" spans="1:11" ht="15">
      <c r="A35" s="59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4"/>
    </row>
    <row r="36" spans="1:11" ht="15">
      <c r="A36" s="58" t="s">
        <v>134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4"/>
    </row>
    <row r="37" spans="1:11" ht="15">
      <c r="A37" s="59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4"/>
    </row>
    <row r="38" spans="1:11" ht="15">
      <c r="A38" s="59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4"/>
    </row>
    <row r="39" spans="1:11" ht="15">
      <c r="A39" s="59" t="s">
        <v>137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4"/>
    </row>
    <row r="40" spans="1:11" ht="30">
      <c r="A40" s="59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4"/>
    </row>
    <row r="41" spans="1:11" ht="15">
      <c r="A41" s="59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4"/>
    </row>
    <row r="42" spans="1:11" ht="15">
      <c r="A42" s="59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4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0" t="s">
        <v>107</v>
      </c>
      <c r="D46" s="411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269</v>
      </c>
      <c r="F49" s="12" t="s">
        <v>274</v>
      </c>
      <c r="G49" s="71"/>
      <c r="I49"/>
      <c r="J49"/>
    </row>
    <row r="50" spans="1:10" s="2" customFormat="1" ht="15">
      <c r="B50" s="64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26" bottom="0.5" header="0.17" footer="0.3"/>
  <pageSetup paperSize="9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ColWidth="9.140625"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5"/>
  </cols>
  <sheetData>
    <row r="1" spans="1:12" s="23" customFormat="1" ht="15">
      <c r="A1" s="136" t="s">
        <v>307</v>
      </c>
      <c r="B1" s="137"/>
      <c r="C1" s="137"/>
      <c r="D1" s="137"/>
      <c r="E1" s="137"/>
      <c r="F1" s="137"/>
      <c r="G1" s="143"/>
      <c r="H1" s="99" t="s">
        <v>199</v>
      </c>
      <c r="I1" s="143"/>
      <c r="J1" s="65"/>
      <c r="K1" s="65"/>
      <c r="L1" s="65"/>
    </row>
    <row r="2" spans="1:12" s="23" customFormat="1" ht="15">
      <c r="A2" s="104" t="s">
        <v>141</v>
      </c>
      <c r="B2" s="137"/>
      <c r="C2" s="137"/>
      <c r="D2" s="137"/>
      <c r="E2" s="137"/>
      <c r="F2" s="137"/>
      <c r="G2" s="145"/>
      <c r="H2" s="447" t="s">
        <v>524</v>
      </c>
      <c r="I2" s="145"/>
      <c r="J2" s="65"/>
      <c r="K2" s="65"/>
      <c r="L2" s="65"/>
    </row>
    <row r="3" spans="1:12" s="23" customFormat="1" ht="15">
      <c r="A3" s="137"/>
      <c r="B3" s="137"/>
      <c r="C3" s="137"/>
      <c r="D3" s="137"/>
      <c r="E3" s="137"/>
      <c r="F3" s="137"/>
      <c r="G3" s="145"/>
      <c r="H3" s="140"/>
      <c r="I3" s="145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7"/>
      <c r="F4" s="137"/>
      <c r="G4" s="137"/>
      <c r="H4" s="137"/>
      <c r="I4" s="143"/>
      <c r="J4" s="62"/>
      <c r="K4" s="62"/>
      <c r="L4" s="23"/>
    </row>
    <row r="5" spans="1:12" s="2" customFormat="1" ht="15">
      <c r="A5" s="119" t="s">
        <v>513</v>
      </c>
      <c r="B5" s="120"/>
      <c r="C5" s="120"/>
      <c r="D5" s="120"/>
      <c r="E5" s="147"/>
      <c r="F5" s="148"/>
      <c r="G5" s="148"/>
      <c r="H5" s="148"/>
      <c r="I5" s="143"/>
      <c r="J5" s="62"/>
      <c r="K5" s="62"/>
      <c r="L5" s="12"/>
    </row>
    <row r="6" spans="1:12" s="23" customFormat="1" ht="13.5">
      <c r="A6" s="141"/>
      <c r="B6" s="142"/>
      <c r="C6" s="142"/>
      <c r="D6" s="142"/>
      <c r="E6" s="137"/>
      <c r="F6" s="137"/>
      <c r="G6" s="137"/>
      <c r="H6" s="137"/>
      <c r="I6" s="143"/>
      <c r="J6" s="62"/>
      <c r="K6" s="62"/>
      <c r="L6" s="62"/>
    </row>
    <row r="7" spans="1:12" ht="30">
      <c r="A7" s="134" t="s">
        <v>64</v>
      </c>
      <c r="B7" s="134" t="s">
        <v>381</v>
      </c>
      <c r="C7" s="135" t="s">
        <v>382</v>
      </c>
      <c r="D7" s="135" t="s">
        <v>236</v>
      </c>
      <c r="E7" s="135" t="s">
        <v>241</v>
      </c>
      <c r="F7" s="135" t="s">
        <v>242</v>
      </c>
      <c r="G7" s="135" t="s">
        <v>243</v>
      </c>
      <c r="H7" s="135" t="s">
        <v>244</v>
      </c>
      <c r="I7" s="143"/>
    </row>
    <row r="8" spans="1:12" ht="15">
      <c r="A8" s="134">
        <v>1</v>
      </c>
      <c r="B8" s="134">
        <v>2</v>
      </c>
      <c r="C8" s="135">
        <v>3</v>
      </c>
      <c r="D8" s="134">
        <v>4</v>
      </c>
      <c r="E8" s="135">
        <v>5</v>
      </c>
      <c r="F8" s="134">
        <v>6</v>
      </c>
      <c r="G8" s="135">
        <v>7</v>
      </c>
      <c r="H8" s="135">
        <v>8</v>
      </c>
      <c r="I8" s="143"/>
    </row>
    <row r="9" spans="1:12" ht="15">
      <c r="A9" s="66">
        <v>1</v>
      </c>
      <c r="B9" s="26"/>
      <c r="C9" s="26"/>
      <c r="D9" s="26"/>
      <c r="E9" s="26"/>
      <c r="F9" s="26"/>
      <c r="G9" s="155"/>
      <c r="H9" s="26"/>
      <c r="I9" s="143"/>
    </row>
    <row r="10" spans="1:12" ht="15">
      <c r="A10" s="66">
        <v>2</v>
      </c>
      <c r="B10" s="26"/>
      <c r="C10" s="26"/>
      <c r="D10" s="26"/>
      <c r="E10" s="26"/>
      <c r="F10" s="26"/>
      <c r="G10" s="155"/>
      <c r="H10" s="26"/>
      <c r="I10" s="143"/>
    </row>
    <row r="11" spans="1:12" ht="15">
      <c r="A11" s="66">
        <v>3</v>
      </c>
      <c r="B11" s="26"/>
      <c r="C11" s="26"/>
      <c r="D11" s="26"/>
      <c r="E11" s="26"/>
      <c r="F11" s="26"/>
      <c r="G11" s="155"/>
      <c r="H11" s="26"/>
      <c r="I11" s="143"/>
    </row>
    <row r="12" spans="1:12" ht="15">
      <c r="A12" s="66">
        <v>4</v>
      </c>
      <c r="B12" s="26"/>
      <c r="C12" s="26"/>
      <c r="D12" s="26"/>
      <c r="E12" s="26"/>
      <c r="F12" s="26"/>
      <c r="G12" s="155"/>
      <c r="H12" s="26"/>
      <c r="I12" s="143"/>
    </row>
    <row r="13" spans="1:12" ht="15">
      <c r="A13" s="66">
        <v>5</v>
      </c>
      <c r="B13" s="26"/>
      <c r="C13" s="26"/>
      <c r="D13" s="26"/>
      <c r="E13" s="26"/>
      <c r="F13" s="26"/>
      <c r="G13" s="155"/>
      <c r="H13" s="26"/>
      <c r="I13" s="143"/>
    </row>
    <row r="14" spans="1:12" ht="15">
      <c r="A14" s="66">
        <v>6</v>
      </c>
      <c r="B14" s="26"/>
      <c r="C14" s="26"/>
      <c r="D14" s="26"/>
      <c r="E14" s="26"/>
      <c r="F14" s="26"/>
      <c r="G14" s="155"/>
      <c r="H14" s="26"/>
      <c r="I14" s="143"/>
    </row>
    <row r="15" spans="1:12" s="23" customFormat="1" ht="15">
      <c r="A15" s="66">
        <v>7</v>
      </c>
      <c r="B15" s="26"/>
      <c r="C15" s="26"/>
      <c r="D15" s="26"/>
      <c r="E15" s="26"/>
      <c r="F15" s="26"/>
      <c r="G15" s="155"/>
      <c r="H15" s="26"/>
      <c r="I15" s="143"/>
      <c r="J15" s="62"/>
      <c r="K15" s="62"/>
      <c r="L15" s="62"/>
    </row>
    <row r="16" spans="1:12" s="23" customFormat="1" ht="15">
      <c r="A16" s="66">
        <v>8</v>
      </c>
      <c r="B16" s="26"/>
      <c r="C16" s="26"/>
      <c r="D16" s="26"/>
      <c r="E16" s="26"/>
      <c r="F16" s="26"/>
      <c r="G16" s="155"/>
      <c r="H16" s="26"/>
      <c r="I16" s="143"/>
      <c r="J16" s="62"/>
      <c r="K16" s="62"/>
      <c r="L16" s="62"/>
    </row>
    <row r="17" spans="1:12" s="23" customFormat="1" ht="15">
      <c r="A17" s="66">
        <v>9</v>
      </c>
      <c r="B17" s="26"/>
      <c r="C17" s="26"/>
      <c r="D17" s="26"/>
      <c r="E17" s="26"/>
      <c r="F17" s="26"/>
      <c r="G17" s="155"/>
      <c r="H17" s="26"/>
      <c r="I17" s="143"/>
      <c r="J17" s="62"/>
      <c r="K17" s="62"/>
      <c r="L17" s="62"/>
    </row>
    <row r="18" spans="1:12" s="23" customFormat="1" ht="15">
      <c r="A18" s="66">
        <v>10</v>
      </c>
      <c r="B18" s="26"/>
      <c r="C18" s="26"/>
      <c r="D18" s="26"/>
      <c r="E18" s="26"/>
      <c r="F18" s="26"/>
      <c r="G18" s="155"/>
      <c r="H18" s="26"/>
      <c r="I18" s="143"/>
      <c r="J18" s="62"/>
      <c r="K18" s="62"/>
      <c r="L18" s="62"/>
    </row>
    <row r="19" spans="1:12" s="23" customFormat="1" ht="15">
      <c r="A19" s="66">
        <v>11</v>
      </c>
      <c r="B19" s="26"/>
      <c r="C19" s="26"/>
      <c r="D19" s="26"/>
      <c r="E19" s="26"/>
      <c r="F19" s="26"/>
      <c r="G19" s="155"/>
      <c r="H19" s="26"/>
      <c r="I19" s="143"/>
      <c r="J19" s="62"/>
      <c r="K19" s="62"/>
      <c r="L19" s="62"/>
    </row>
    <row r="20" spans="1:12" s="23" customFormat="1" ht="15">
      <c r="A20" s="66">
        <v>12</v>
      </c>
      <c r="B20" s="26"/>
      <c r="C20" s="26"/>
      <c r="D20" s="26"/>
      <c r="E20" s="26"/>
      <c r="F20" s="26"/>
      <c r="G20" s="155"/>
      <c r="H20" s="26"/>
      <c r="I20" s="143"/>
      <c r="J20" s="62"/>
      <c r="K20" s="62"/>
      <c r="L20" s="62"/>
    </row>
    <row r="21" spans="1:12" s="23" customFormat="1" ht="15">
      <c r="A21" s="66">
        <v>13</v>
      </c>
      <c r="B21" s="26"/>
      <c r="C21" s="26"/>
      <c r="D21" s="26"/>
      <c r="E21" s="26"/>
      <c r="F21" s="26"/>
      <c r="G21" s="155"/>
      <c r="H21" s="26"/>
      <c r="I21" s="143"/>
      <c r="J21" s="62"/>
      <c r="K21" s="62"/>
      <c r="L21" s="62"/>
    </row>
    <row r="22" spans="1:12" s="23" customFormat="1" ht="15">
      <c r="A22" s="66">
        <v>14</v>
      </c>
      <c r="B22" s="26"/>
      <c r="C22" s="26"/>
      <c r="D22" s="26"/>
      <c r="E22" s="26"/>
      <c r="F22" s="26"/>
      <c r="G22" s="155"/>
      <c r="H22" s="26"/>
      <c r="I22" s="143"/>
      <c r="J22" s="62"/>
      <c r="K22" s="62"/>
      <c r="L22" s="62"/>
    </row>
    <row r="23" spans="1:12" s="23" customFormat="1" ht="15">
      <c r="A23" s="66">
        <v>15</v>
      </c>
      <c r="B23" s="26"/>
      <c r="C23" s="26"/>
      <c r="D23" s="26"/>
      <c r="E23" s="26"/>
      <c r="F23" s="26"/>
      <c r="G23" s="155"/>
      <c r="H23" s="26"/>
      <c r="I23" s="143"/>
      <c r="J23" s="62"/>
      <c r="K23" s="62"/>
      <c r="L23" s="62"/>
    </row>
    <row r="24" spans="1:12" s="23" customFormat="1" ht="15">
      <c r="A24" s="66">
        <v>16</v>
      </c>
      <c r="B24" s="26"/>
      <c r="C24" s="26"/>
      <c r="D24" s="26"/>
      <c r="E24" s="26"/>
      <c r="F24" s="26"/>
      <c r="G24" s="155"/>
      <c r="H24" s="26"/>
      <c r="I24" s="143"/>
      <c r="J24" s="62"/>
      <c r="K24" s="62"/>
      <c r="L24" s="62"/>
    </row>
    <row r="25" spans="1:12" s="23" customFormat="1" ht="15">
      <c r="A25" s="66">
        <v>17</v>
      </c>
      <c r="B25" s="26"/>
      <c r="C25" s="26"/>
      <c r="D25" s="26"/>
      <c r="E25" s="26"/>
      <c r="F25" s="26"/>
      <c r="G25" s="155"/>
      <c r="H25" s="26"/>
      <c r="I25" s="143"/>
      <c r="J25" s="62"/>
      <c r="K25" s="62"/>
      <c r="L25" s="62"/>
    </row>
    <row r="26" spans="1:12" s="23" customFormat="1" ht="15">
      <c r="A26" s="66">
        <v>18</v>
      </c>
      <c r="B26" s="26"/>
      <c r="C26" s="26"/>
      <c r="D26" s="26"/>
      <c r="E26" s="26"/>
      <c r="F26" s="26"/>
      <c r="G26" s="155"/>
      <c r="H26" s="26"/>
      <c r="I26" s="143"/>
      <c r="J26" s="62"/>
      <c r="K26" s="62"/>
      <c r="L26" s="62"/>
    </row>
    <row r="27" spans="1:12" s="23" customFormat="1" ht="15">
      <c r="A27" s="66" t="s">
        <v>280</v>
      </c>
      <c r="B27" s="26"/>
      <c r="C27" s="26"/>
      <c r="D27" s="26"/>
      <c r="E27" s="26"/>
      <c r="F27" s="26"/>
      <c r="G27" s="155"/>
      <c r="H27" s="26"/>
      <c r="I27" s="143"/>
      <c r="J27" s="62"/>
      <c r="K27" s="62"/>
      <c r="L27" s="62"/>
    </row>
    <row r="28" spans="1:12" s="23" customFormat="1">
      <c r="J28" s="62"/>
      <c r="K28" s="62"/>
      <c r="L28" s="62"/>
    </row>
    <row r="29" spans="1:12" s="23" customFormat="1"/>
    <row r="30" spans="1:12" s="23" customFormat="1">
      <c r="A30" s="25"/>
    </row>
    <row r="31" spans="1:12" s="2" customFormat="1" ht="15">
      <c r="B31" s="70" t="s">
        <v>107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269</v>
      </c>
      <c r="E33" s="12" t="s">
        <v>274</v>
      </c>
      <c r="F33" s="71"/>
      <c r="G33"/>
      <c r="H33"/>
      <c r="I33"/>
    </row>
    <row r="34" spans="1:9" s="2" customFormat="1" ht="15">
      <c r="A34"/>
      <c r="C34" s="64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ColWidth="9.140625"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3" customWidth="1"/>
    <col min="11" max="16384" width="9.140625" style="25"/>
  </cols>
  <sheetData>
    <row r="1" spans="1:12" s="23" customFormat="1" ht="15">
      <c r="A1" s="136" t="s">
        <v>308</v>
      </c>
      <c r="B1" s="137"/>
      <c r="C1" s="137"/>
      <c r="D1" s="137"/>
      <c r="E1" s="137"/>
      <c r="F1" s="137"/>
      <c r="G1" s="137"/>
      <c r="H1" s="143"/>
      <c r="I1" s="77" t="s">
        <v>199</v>
      </c>
      <c r="J1" s="150"/>
    </row>
    <row r="2" spans="1:12" s="23" customFormat="1" ht="15">
      <c r="A2" s="104" t="s">
        <v>141</v>
      </c>
      <c r="B2" s="137"/>
      <c r="C2" s="137"/>
      <c r="D2" s="137"/>
      <c r="E2" s="137"/>
      <c r="F2" s="137"/>
      <c r="G2" s="137"/>
      <c r="H2" s="143"/>
      <c r="I2" s="447" t="s">
        <v>524</v>
      </c>
      <c r="J2" s="150"/>
    </row>
    <row r="3" spans="1:12" s="23" customFormat="1" ht="15">
      <c r="A3" s="137"/>
      <c r="B3" s="137"/>
      <c r="C3" s="137"/>
      <c r="D3" s="137"/>
      <c r="E3" s="137"/>
      <c r="F3" s="137"/>
      <c r="G3" s="137"/>
      <c r="H3" s="140"/>
      <c r="I3" s="140"/>
      <c r="J3" s="150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6"/>
      <c r="F4" s="137"/>
      <c r="G4" s="137"/>
      <c r="H4" s="137"/>
      <c r="I4" s="146"/>
      <c r="J4" s="103"/>
      <c r="L4" s="23"/>
    </row>
    <row r="5" spans="1:12" s="2" customFormat="1" ht="15">
      <c r="A5" s="119" t="s">
        <v>513</v>
      </c>
      <c r="B5" s="120"/>
      <c r="C5" s="120"/>
      <c r="D5" s="120"/>
      <c r="E5" s="147"/>
      <c r="F5" s="148"/>
      <c r="G5" s="148"/>
      <c r="H5" s="148"/>
      <c r="I5" s="147"/>
      <c r="J5" s="103"/>
    </row>
    <row r="6" spans="1:12" s="23" customFormat="1" ht="13.5">
      <c r="A6" s="141"/>
      <c r="B6" s="142"/>
      <c r="C6" s="142"/>
      <c r="D6" s="142"/>
      <c r="E6" s="137"/>
      <c r="F6" s="137"/>
      <c r="G6" s="137"/>
      <c r="H6" s="137"/>
      <c r="I6" s="137"/>
      <c r="J6" s="145"/>
    </row>
    <row r="7" spans="1:12" ht="30">
      <c r="A7" s="149" t="s">
        <v>64</v>
      </c>
      <c r="B7" s="134" t="s">
        <v>249</v>
      </c>
      <c r="C7" s="135" t="s">
        <v>245</v>
      </c>
      <c r="D7" s="135" t="s">
        <v>246</v>
      </c>
      <c r="E7" s="135" t="s">
        <v>247</v>
      </c>
      <c r="F7" s="135" t="s">
        <v>248</v>
      </c>
      <c r="G7" s="135" t="s">
        <v>242</v>
      </c>
      <c r="H7" s="135" t="s">
        <v>243</v>
      </c>
      <c r="I7" s="135" t="s">
        <v>244</v>
      </c>
      <c r="J7" s="151"/>
    </row>
    <row r="8" spans="1:12" ht="15">
      <c r="A8" s="134">
        <v>1</v>
      </c>
      <c r="B8" s="134">
        <v>2</v>
      </c>
      <c r="C8" s="135">
        <v>3</v>
      </c>
      <c r="D8" s="134">
        <v>4</v>
      </c>
      <c r="E8" s="135">
        <v>5</v>
      </c>
      <c r="F8" s="134">
        <v>6</v>
      </c>
      <c r="G8" s="135">
        <v>7</v>
      </c>
      <c r="H8" s="134">
        <v>8</v>
      </c>
      <c r="I8" s="135">
        <v>9</v>
      </c>
      <c r="J8" s="151"/>
    </row>
    <row r="9" spans="1:12" ht="15">
      <c r="A9" s="66">
        <v>1</v>
      </c>
      <c r="B9" s="26"/>
      <c r="C9" s="26"/>
      <c r="D9" s="26"/>
      <c r="E9" s="26"/>
      <c r="F9" s="26"/>
      <c r="G9" s="26"/>
      <c r="H9" s="385"/>
      <c r="I9" s="26"/>
      <c r="J9" s="151"/>
    </row>
    <row r="10" spans="1:12" ht="15">
      <c r="A10" s="66">
        <v>2</v>
      </c>
      <c r="B10" s="26"/>
      <c r="C10" s="26"/>
      <c r="D10" s="26"/>
      <c r="E10" s="26"/>
      <c r="F10" s="26"/>
      <c r="G10" s="26"/>
      <c r="H10" s="155"/>
      <c r="I10" s="26"/>
      <c r="J10" s="151"/>
    </row>
    <row r="11" spans="1:12" ht="15">
      <c r="A11" s="66">
        <v>3</v>
      </c>
      <c r="B11" s="26"/>
      <c r="C11" s="26"/>
      <c r="D11" s="26"/>
      <c r="E11" s="26"/>
      <c r="F11" s="26"/>
      <c r="G11" s="26"/>
      <c r="H11" s="155"/>
      <c r="I11" s="26"/>
      <c r="J11" s="151"/>
    </row>
    <row r="12" spans="1:12" ht="15">
      <c r="A12" s="66">
        <v>4</v>
      </c>
      <c r="B12" s="26"/>
      <c r="C12" s="26"/>
      <c r="D12" s="26"/>
      <c r="E12" s="26"/>
      <c r="F12" s="26"/>
      <c r="G12" s="26"/>
      <c r="H12" s="155"/>
      <c r="I12" s="26"/>
      <c r="J12" s="151"/>
    </row>
    <row r="13" spans="1:12" ht="15">
      <c r="A13" s="66">
        <v>5</v>
      </c>
      <c r="B13" s="26"/>
      <c r="C13" s="26"/>
      <c r="D13" s="26"/>
      <c r="E13" s="26"/>
      <c r="F13" s="26"/>
      <c r="G13" s="26"/>
      <c r="H13" s="155"/>
      <c r="I13" s="26"/>
      <c r="J13" s="151"/>
    </row>
    <row r="14" spans="1:12" ht="15">
      <c r="A14" s="66">
        <v>6</v>
      </c>
      <c r="B14" s="26"/>
      <c r="C14" s="26"/>
      <c r="D14" s="26"/>
      <c r="E14" s="26"/>
      <c r="F14" s="26"/>
      <c r="G14" s="26"/>
      <c r="H14" s="155"/>
      <c r="I14" s="26"/>
      <c r="J14" s="151"/>
    </row>
    <row r="15" spans="1:12" s="23" customFormat="1" ht="15">
      <c r="A15" s="66">
        <v>7</v>
      </c>
      <c r="B15" s="26"/>
      <c r="C15" s="26"/>
      <c r="D15" s="26"/>
      <c r="E15" s="26"/>
      <c r="F15" s="26"/>
      <c r="G15" s="26"/>
      <c r="H15" s="155"/>
      <c r="I15" s="26"/>
      <c r="J15" s="145"/>
    </row>
    <row r="16" spans="1:12" s="23" customFormat="1" ht="15">
      <c r="A16" s="66">
        <v>8</v>
      </c>
      <c r="B16" s="26"/>
      <c r="C16" s="26"/>
      <c r="D16" s="26"/>
      <c r="E16" s="26"/>
      <c r="F16" s="26"/>
      <c r="G16" s="26"/>
      <c r="H16" s="155"/>
      <c r="I16" s="26"/>
      <c r="J16" s="145"/>
    </row>
    <row r="17" spans="1:10" s="23" customFormat="1" ht="15">
      <c r="A17" s="66">
        <v>9</v>
      </c>
      <c r="B17" s="26"/>
      <c r="C17" s="26"/>
      <c r="D17" s="26"/>
      <c r="E17" s="26"/>
      <c r="F17" s="26"/>
      <c r="G17" s="26"/>
      <c r="H17" s="155"/>
      <c r="I17" s="26"/>
      <c r="J17" s="145"/>
    </row>
    <row r="18" spans="1:10" s="23" customFormat="1" ht="15">
      <c r="A18" s="66">
        <v>10</v>
      </c>
      <c r="B18" s="26"/>
      <c r="C18" s="26"/>
      <c r="D18" s="26"/>
      <c r="E18" s="26"/>
      <c r="F18" s="26"/>
      <c r="G18" s="26"/>
      <c r="H18" s="155"/>
      <c r="I18" s="26"/>
      <c r="J18" s="145"/>
    </row>
    <row r="19" spans="1:10" s="23" customFormat="1" ht="15">
      <c r="A19" s="66">
        <v>11</v>
      </c>
      <c r="B19" s="26"/>
      <c r="C19" s="26"/>
      <c r="D19" s="26"/>
      <c r="E19" s="26"/>
      <c r="F19" s="26"/>
      <c r="G19" s="26"/>
      <c r="H19" s="155"/>
      <c r="I19" s="26"/>
      <c r="J19" s="145"/>
    </row>
    <row r="20" spans="1:10" s="23" customFormat="1" ht="15">
      <c r="A20" s="66">
        <v>12</v>
      </c>
      <c r="B20" s="26"/>
      <c r="C20" s="26"/>
      <c r="D20" s="26"/>
      <c r="E20" s="26"/>
      <c r="F20" s="26"/>
      <c r="G20" s="26"/>
      <c r="H20" s="155"/>
      <c r="I20" s="26"/>
      <c r="J20" s="145"/>
    </row>
    <row r="21" spans="1:10" s="23" customFormat="1" ht="15">
      <c r="A21" s="66">
        <v>13</v>
      </c>
      <c r="B21" s="26"/>
      <c r="C21" s="26"/>
      <c r="D21" s="26"/>
      <c r="E21" s="26"/>
      <c r="F21" s="26"/>
      <c r="G21" s="26"/>
      <c r="H21" s="155"/>
      <c r="I21" s="26"/>
      <c r="J21" s="145"/>
    </row>
    <row r="22" spans="1:10" s="23" customFormat="1" ht="15">
      <c r="A22" s="66">
        <v>14</v>
      </c>
      <c r="B22" s="26"/>
      <c r="C22" s="26"/>
      <c r="D22" s="26"/>
      <c r="E22" s="26"/>
      <c r="F22" s="26"/>
      <c r="G22" s="26"/>
      <c r="H22" s="155"/>
      <c r="I22" s="26"/>
      <c r="J22" s="145"/>
    </row>
    <row r="23" spans="1:10" s="23" customFormat="1" ht="15">
      <c r="A23" s="66">
        <v>15</v>
      </c>
      <c r="B23" s="26"/>
      <c r="C23" s="26"/>
      <c r="D23" s="26"/>
      <c r="E23" s="26"/>
      <c r="F23" s="26"/>
      <c r="G23" s="26"/>
      <c r="H23" s="155"/>
      <c r="I23" s="26"/>
      <c r="J23" s="145"/>
    </row>
    <row r="24" spans="1:10" s="23" customFormat="1" ht="15">
      <c r="A24" s="66">
        <v>16</v>
      </c>
      <c r="B24" s="26"/>
      <c r="C24" s="26"/>
      <c r="D24" s="26"/>
      <c r="E24" s="26"/>
      <c r="F24" s="26"/>
      <c r="G24" s="26"/>
      <c r="H24" s="155"/>
      <c r="I24" s="26"/>
      <c r="J24" s="145"/>
    </row>
    <row r="25" spans="1:10" s="23" customFormat="1" ht="15">
      <c r="A25" s="66">
        <v>17</v>
      </c>
      <c r="B25" s="26"/>
      <c r="C25" s="26"/>
      <c r="D25" s="26"/>
      <c r="E25" s="26"/>
      <c r="F25" s="26"/>
      <c r="G25" s="26"/>
      <c r="H25" s="155"/>
      <c r="I25" s="26"/>
      <c r="J25" s="145"/>
    </row>
    <row r="26" spans="1:10" s="23" customFormat="1" ht="15">
      <c r="A26" s="66">
        <v>18</v>
      </c>
      <c r="B26" s="26"/>
      <c r="C26" s="26"/>
      <c r="D26" s="26"/>
      <c r="E26" s="26"/>
      <c r="F26" s="26"/>
      <c r="G26" s="26"/>
      <c r="H26" s="155"/>
      <c r="I26" s="26"/>
      <c r="J26" s="145"/>
    </row>
    <row r="27" spans="1:10" s="23" customFormat="1" ht="15">
      <c r="A27" s="66" t="s">
        <v>280</v>
      </c>
      <c r="B27" s="26"/>
      <c r="C27" s="26"/>
      <c r="D27" s="26"/>
      <c r="E27" s="26"/>
      <c r="F27" s="26"/>
      <c r="G27" s="26"/>
      <c r="H27" s="155"/>
      <c r="I27" s="26"/>
      <c r="J27" s="145"/>
    </row>
    <row r="28" spans="1:10" s="23" customFormat="1">
      <c r="J28" s="62"/>
    </row>
    <row r="29" spans="1:10" s="23" customFormat="1"/>
    <row r="30" spans="1:10" s="23" customFormat="1">
      <c r="A30" s="25"/>
    </row>
    <row r="31" spans="1:10" s="2" customFormat="1" ht="15">
      <c r="B31" s="70" t="s">
        <v>107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269</v>
      </c>
      <c r="E33" s="12" t="s">
        <v>274</v>
      </c>
      <c r="F33" s="71"/>
      <c r="G33"/>
      <c r="H33"/>
      <c r="I33"/>
    </row>
    <row r="34" spans="1:10" s="2" customFormat="1" ht="15">
      <c r="A34"/>
      <c r="C34" s="64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2"/>
    </row>
    <row r="38" spans="1:10" s="23" customFormat="1">
      <c r="J38" s="62"/>
    </row>
    <row r="39" spans="1:10" s="23" customFormat="1">
      <c r="J39" s="62"/>
    </row>
    <row r="40" spans="1:10" s="23" customFormat="1">
      <c r="J40" s="62"/>
    </row>
    <row r="41" spans="1:10" s="23" customFormat="1">
      <c r="J41" s="62"/>
    </row>
    <row r="42" spans="1:10" s="23" customFormat="1">
      <c r="J42" s="62"/>
    </row>
    <row r="43" spans="1:10" s="23" customFormat="1">
      <c r="J43" s="62"/>
    </row>
    <row r="44" spans="1:10" s="23" customFormat="1">
      <c r="J44" s="62"/>
    </row>
    <row r="45" spans="1:10" s="23" customFormat="1">
      <c r="J45" s="62"/>
    </row>
    <row r="46" spans="1:10" s="23" customFormat="1">
      <c r="J46" s="62"/>
    </row>
    <row r="47" spans="1:10" s="23" customFormat="1">
      <c r="J47" s="62"/>
    </row>
    <row r="48" spans="1:10" s="23" customFormat="1">
      <c r="J48" s="62"/>
    </row>
    <row r="49" spans="10:10" s="23" customFormat="1">
      <c r="J49" s="62"/>
    </row>
    <row r="50" spans="10:10" s="23" customFormat="1">
      <c r="J50" s="62"/>
    </row>
    <row r="51" spans="10:10" s="23" customFormat="1">
      <c r="J51" s="62"/>
    </row>
    <row r="52" spans="10:10" s="23" customFormat="1">
      <c r="J52" s="62"/>
    </row>
    <row r="53" spans="10:10" s="23" customFormat="1">
      <c r="J53" s="62"/>
    </row>
    <row r="54" spans="10:10" s="23" customFormat="1">
      <c r="J54" s="62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ColWidth="9.140625"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4" t="s">
        <v>328</v>
      </c>
      <c r="B1" s="195"/>
      <c r="C1" s="195"/>
      <c r="D1" s="195"/>
      <c r="E1" s="195"/>
      <c r="F1" s="77"/>
      <c r="G1" s="77" t="s">
        <v>110</v>
      </c>
      <c r="H1" s="199"/>
    </row>
    <row r="2" spans="1:8" s="198" customFormat="1">
      <c r="A2" s="199" t="s">
        <v>319</v>
      </c>
      <c r="B2" s="195"/>
      <c r="C2" s="195"/>
      <c r="D2" s="195"/>
      <c r="E2" s="196"/>
      <c r="F2" s="196"/>
      <c r="G2" s="197" t="s">
        <v>524</v>
      </c>
      <c r="H2" s="199"/>
    </row>
    <row r="3" spans="1:8" s="198" customFormat="1">
      <c r="A3" s="199"/>
      <c r="B3" s="195"/>
      <c r="C3" s="195"/>
      <c r="D3" s="195"/>
      <c r="E3" s="196"/>
      <c r="F3" s="196"/>
      <c r="G3" s="196"/>
      <c r="H3" s="199"/>
    </row>
    <row r="4" spans="1:8" s="198" customFormat="1" ht="15">
      <c r="A4" s="114" t="s">
        <v>275</v>
      </c>
      <c r="B4" s="195"/>
      <c r="C4" s="195"/>
      <c r="D4" s="195"/>
      <c r="E4" s="200"/>
      <c r="F4" s="200"/>
      <c r="G4" s="196"/>
      <c r="H4" s="199"/>
    </row>
    <row r="5" spans="1:8" s="198" customFormat="1">
      <c r="A5" s="201" t="s">
        <v>513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4" t="s">
        <v>64</v>
      </c>
      <c r="B7" s="206" t="s">
        <v>323</v>
      </c>
      <c r="C7" s="206" t="s">
        <v>324</v>
      </c>
      <c r="D7" s="206" t="s">
        <v>325</v>
      </c>
      <c r="E7" s="206" t="s">
        <v>326</v>
      </c>
      <c r="F7" s="206" t="s">
        <v>327</v>
      </c>
      <c r="G7" s="206" t="s">
        <v>320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278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107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269</v>
      </c>
      <c r="F27" s="209" t="s">
        <v>321</v>
      </c>
      <c r="J27" s="210"/>
      <c r="K27" s="210"/>
    </row>
    <row r="28" spans="1:11" s="21" customFormat="1" ht="15">
      <c r="C28" s="212" t="s">
        <v>140</v>
      </c>
      <c r="F28" s="213" t="s">
        <v>270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00"/>
  <sheetViews>
    <sheetView tabSelected="1" view="pageBreakPreview" zoomScale="70" zoomScaleNormal="80" zoomScaleSheetLayoutView="70" workbookViewId="0">
      <selection activeCell="K3" sqref="K3"/>
    </sheetView>
  </sheetViews>
  <sheetFormatPr defaultColWidth="33.7109375" defaultRowHeight="12.75"/>
  <cols>
    <col min="1" max="1" width="8" customWidth="1"/>
    <col min="3" max="3" width="12" customWidth="1"/>
    <col min="4" max="4" width="16.28515625" customWidth="1"/>
    <col min="5" max="5" width="10.7109375" customWidth="1"/>
    <col min="6" max="6" width="29.28515625" customWidth="1"/>
    <col min="7" max="7" width="15.28515625" customWidth="1"/>
    <col min="8" max="8" width="12.5703125" customWidth="1"/>
    <col min="9" max="9" width="17.28515625" customWidth="1"/>
    <col min="10" max="10" width="12.5703125" customWidth="1"/>
    <col min="11" max="11" width="23.28515625" customWidth="1"/>
  </cols>
  <sheetData>
    <row r="1" spans="1:11" ht="15">
      <c r="A1" s="136" t="s">
        <v>464</v>
      </c>
      <c r="B1" s="137"/>
      <c r="C1" s="137"/>
      <c r="D1" s="137"/>
      <c r="E1" s="137"/>
      <c r="F1" s="137"/>
      <c r="G1" s="137"/>
      <c r="H1" s="137"/>
      <c r="I1" s="137"/>
      <c r="J1" s="137"/>
      <c r="K1" s="77" t="s">
        <v>110</v>
      </c>
    </row>
    <row r="2" spans="1:11" ht="15">
      <c r="A2" s="104" t="s">
        <v>141</v>
      </c>
      <c r="B2" s="137"/>
      <c r="C2" s="137"/>
      <c r="D2" s="137"/>
      <c r="E2" s="137"/>
      <c r="F2" s="137"/>
      <c r="G2" s="137"/>
      <c r="H2" s="137"/>
      <c r="I2" s="137"/>
      <c r="J2" s="137"/>
      <c r="K2" s="447" t="s">
        <v>524</v>
      </c>
    </row>
    <row r="3" spans="1:11" ht="1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40"/>
    </row>
    <row r="4" spans="1:11" ht="15">
      <c r="A4" s="75" t="str">
        <f>'[5]ფორმა N2'!A4</f>
        <v>ანგარიშვალდებული პირის დასახელება:</v>
      </c>
      <c r="B4" s="75"/>
      <c r="C4" s="75"/>
      <c r="D4" s="76"/>
      <c r="E4" s="146"/>
      <c r="F4" s="137"/>
      <c r="G4" s="137"/>
      <c r="H4" s="137"/>
      <c r="I4" s="137"/>
      <c r="J4" s="137"/>
      <c r="K4" s="146"/>
    </row>
    <row r="5" spans="1:11" s="186" customFormat="1" ht="15">
      <c r="A5" s="223" t="s">
        <v>513</v>
      </c>
      <c r="B5" s="79"/>
      <c r="C5" s="79"/>
      <c r="D5" s="79"/>
      <c r="E5" s="224"/>
      <c r="F5" s="225"/>
      <c r="G5" s="225"/>
      <c r="H5" s="225"/>
      <c r="I5" s="225"/>
      <c r="J5" s="225"/>
      <c r="K5" s="224"/>
    </row>
    <row r="6" spans="1:11" ht="13.5">
      <c r="A6" s="141"/>
      <c r="B6" s="142"/>
      <c r="C6" s="142"/>
      <c r="D6" s="142"/>
      <c r="E6" s="137"/>
      <c r="F6" s="137"/>
      <c r="G6" s="137"/>
      <c r="H6" s="137"/>
      <c r="I6" s="137"/>
      <c r="J6" s="137"/>
      <c r="K6" s="137"/>
    </row>
    <row r="7" spans="1:11" ht="90">
      <c r="A7" s="149" t="s">
        <v>64</v>
      </c>
      <c r="B7" s="135" t="s">
        <v>383</v>
      </c>
      <c r="C7" s="135" t="s">
        <v>384</v>
      </c>
      <c r="D7" s="135" t="s">
        <v>386</v>
      </c>
      <c r="E7" s="135" t="s">
        <v>385</v>
      </c>
      <c r="F7" s="135" t="s">
        <v>394</v>
      </c>
      <c r="G7" s="135" t="s">
        <v>395</v>
      </c>
      <c r="H7" s="135" t="s">
        <v>389</v>
      </c>
      <c r="I7" s="135" t="s">
        <v>390</v>
      </c>
      <c r="J7" s="135" t="s">
        <v>402</v>
      </c>
      <c r="K7" s="135" t="s">
        <v>391</v>
      </c>
    </row>
    <row r="8" spans="1:11" ht="15">
      <c r="A8" s="134">
        <v>1</v>
      </c>
      <c r="B8" s="134">
        <v>2</v>
      </c>
      <c r="C8" s="135">
        <v>3</v>
      </c>
      <c r="D8" s="134">
        <v>4</v>
      </c>
      <c r="E8" s="135">
        <v>5</v>
      </c>
      <c r="F8" s="134">
        <v>6</v>
      </c>
      <c r="G8" s="135">
        <v>7</v>
      </c>
      <c r="H8" s="134">
        <v>8</v>
      </c>
      <c r="I8" s="135">
        <v>9</v>
      </c>
      <c r="J8" s="134">
        <v>10</v>
      </c>
      <c r="K8" s="135">
        <v>11</v>
      </c>
    </row>
    <row r="9" spans="1:11" ht="15">
      <c r="A9" s="66">
        <v>1</v>
      </c>
      <c r="B9" s="399" t="s">
        <v>625</v>
      </c>
      <c r="C9" s="400" t="s">
        <v>511</v>
      </c>
      <c r="D9" s="531">
        <v>42735</v>
      </c>
      <c r="E9" s="532">
        <v>318</v>
      </c>
      <c r="F9" s="400" t="s">
        <v>626</v>
      </c>
      <c r="G9" s="533">
        <v>65002001337</v>
      </c>
      <c r="H9" s="534" t="s">
        <v>627</v>
      </c>
      <c r="I9" s="534" t="s">
        <v>628</v>
      </c>
      <c r="J9" s="534"/>
      <c r="K9" s="400"/>
    </row>
    <row r="10" spans="1:11" ht="15">
      <c r="A10" s="66">
        <f>A9+1</f>
        <v>2</v>
      </c>
      <c r="B10" s="535" t="s">
        <v>629</v>
      </c>
      <c r="C10" s="400" t="s">
        <v>511</v>
      </c>
      <c r="D10" s="536" t="s">
        <v>630</v>
      </c>
      <c r="E10" s="400"/>
      <c r="F10" s="532">
        <v>900</v>
      </c>
      <c r="G10" s="537" t="s">
        <v>631</v>
      </c>
      <c r="H10" s="535" t="s">
        <v>632</v>
      </c>
      <c r="I10" s="535" t="s">
        <v>633</v>
      </c>
      <c r="J10" s="534"/>
      <c r="K10" s="400"/>
    </row>
    <row r="11" spans="1:11" ht="15">
      <c r="A11" s="66">
        <f t="shared" ref="A11:A74" si="0">A10+1</f>
        <v>3</v>
      </c>
      <c r="B11" s="399" t="s">
        <v>634</v>
      </c>
      <c r="C11" s="400" t="s">
        <v>511</v>
      </c>
      <c r="D11" s="536" t="s">
        <v>635</v>
      </c>
      <c r="E11" s="400"/>
      <c r="F11" s="533" t="s">
        <v>636</v>
      </c>
      <c r="G11" s="538" t="s">
        <v>637</v>
      </c>
      <c r="H11" s="533" t="s">
        <v>638</v>
      </c>
      <c r="I11" s="533" t="s">
        <v>639</v>
      </c>
      <c r="J11" s="534"/>
      <c r="K11" s="400"/>
    </row>
    <row r="12" spans="1:11" ht="15">
      <c r="A12" s="66">
        <f t="shared" si="0"/>
        <v>4</v>
      </c>
      <c r="B12" s="539" t="s">
        <v>640</v>
      </c>
      <c r="C12" s="400" t="s">
        <v>511</v>
      </c>
      <c r="D12" s="536" t="s">
        <v>641</v>
      </c>
      <c r="E12" s="400"/>
      <c r="F12" s="535" t="s">
        <v>642</v>
      </c>
      <c r="G12" s="537" t="s">
        <v>643</v>
      </c>
      <c r="H12" s="535" t="s">
        <v>644</v>
      </c>
      <c r="I12" s="535" t="s">
        <v>645</v>
      </c>
      <c r="J12" s="534"/>
      <c r="K12" s="400"/>
    </row>
    <row r="13" spans="1:11" ht="15">
      <c r="A13" s="66">
        <f t="shared" si="0"/>
        <v>5</v>
      </c>
      <c r="B13" s="540" t="s">
        <v>646</v>
      </c>
      <c r="C13" s="400" t="s">
        <v>511</v>
      </c>
      <c r="D13" s="536" t="s">
        <v>647</v>
      </c>
      <c r="E13" s="400"/>
      <c r="F13" s="535" t="s">
        <v>648</v>
      </c>
      <c r="G13" s="537" t="s">
        <v>649</v>
      </c>
      <c r="H13" s="535" t="s">
        <v>650</v>
      </c>
      <c r="I13" s="535" t="s">
        <v>651</v>
      </c>
      <c r="J13" s="534"/>
      <c r="K13" s="400"/>
    </row>
    <row r="14" spans="1:11" ht="15">
      <c r="A14" s="66">
        <f t="shared" si="0"/>
        <v>6</v>
      </c>
      <c r="B14" s="541" t="s">
        <v>652</v>
      </c>
      <c r="C14" s="400" t="s">
        <v>511</v>
      </c>
      <c r="D14" s="536" t="s">
        <v>641</v>
      </c>
      <c r="E14" s="400"/>
      <c r="F14" s="533" t="s">
        <v>653</v>
      </c>
      <c r="G14" s="542" t="s">
        <v>654</v>
      </c>
      <c r="H14" s="533" t="s">
        <v>638</v>
      </c>
      <c r="I14" s="533" t="s">
        <v>655</v>
      </c>
      <c r="J14" s="534"/>
      <c r="K14" s="400"/>
    </row>
    <row r="15" spans="1:11" ht="15">
      <c r="A15" s="66">
        <f t="shared" si="0"/>
        <v>7</v>
      </c>
      <c r="B15" s="541" t="s">
        <v>656</v>
      </c>
      <c r="C15" s="400" t="s">
        <v>511</v>
      </c>
      <c r="D15" s="536" t="s">
        <v>657</v>
      </c>
      <c r="E15" s="400"/>
      <c r="F15" s="533" t="s">
        <v>658</v>
      </c>
      <c r="G15" s="542" t="s">
        <v>659</v>
      </c>
      <c r="H15" s="533" t="s">
        <v>660</v>
      </c>
      <c r="I15" s="533" t="s">
        <v>661</v>
      </c>
      <c r="J15" s="534"/>
      <c r="K15" s="400"/>
    </row>
    <row r="16" spans="1:11" ht="15">
      <c r="A16" s="66">
        <f t="shared" si="0"/>
        <v>8</v>
      </c>
      <c r="B16" s="541" t="s">
        <v>662</v>
      </c>
      <c r="C16" s="400" t="s">
        <v>511</v>
      </c>
      <c r="D16" s="536" t="s">
        <v>663</v>
      </c>
      <c r="E16" s="400"/>
      <c r="F16" s="533" t="s">
        <v>658</v>
      </c>
      <c r="G16" s="542" t="s">
        <v>664</v>
      </c>
      <c r="H16" s="533" t="s">
        <v>665</v>
      </c>
      <c r="I16" s="533" t="s">
        <v>666</v>
      </c>
      <c r="J16" s="534"/>
      <c r="K16" s="400"/>
    </row>
    <row r="17" spans="1:11" ht="15">
      <c r="A17" s="66">
        <f t="shared" si="0"/>
        <v>9</v>
      </c>
      <c r="B17" s="541" t="s">
        <v>667</v>
      </c>
      <c r="C17" s="400" t="s">
        <v>511</v>
      </c>
      <c r="D17" s="536" t="s">
        <v>647</v>
      </c>
      <c r="E17" s="400"/>
      <c r="F17" s="532">
        <v>750</v>
      </c>
      <c r="G17" s="542" t="s">
        <v>668</v>
      </c>
      <c r="H17" s="533" t="s">
        <v>669</v>
      </c>
      <c r="I17" s="533" t="s">
        <v>670</v>
      </c>
      <c r="J17" s="534"/>
      <c r="K17" s="400"/>
    </row>
    <row r="18" spans="1:11" ht="15">
      <c r="A18" s="66">
        <f t="shared" si="0"/>
        <v>10</v>
      </c>
      <c r="B18" s="541" t="s">
        <v>671</v>
      </c>
      <c r="C18" s="400" t="s">
        <v>511</v>
      </c>
      <c r="D18" s="543">
        <v>42689</v>
      </c>
      <c r="E18" s="400"/>
      <c r="F18" s="536">
        <v>1000</v>
      </c>
      <c r="G18" s="542" t="s">
        <v>672</v>
      </c>
      <c r="H18" s="533" t="s">
        <v>673</v>
      </c>
      <c r="I18" s="533" t="s">
        <v>674</v>
      </c>
      <c r="J18" s="534"/>
      <c r="K18" s="400"/>
    </row>
    <row r="19" spans="1:11" ht="15">
      <c r="A19" s="66">
        <f t="shared" si="0"/>
        <v>11</v>
      </c>
      <c r="B19" s="544" t="s">
        <v>675</v>
      </c>
      <c r="C19" s="400" t="s">
        <v>511</v>
      </c>
      <c r="D19" s="532" t="s">
        <v>676</v>
      </c>
      <c r="E19" s="400"/>
      <c r="F19" s="397">
        <v>500</v>
      </c>
      <c r="G19" s="545" t="s">
        <v>677</v>
      </c>
      <c r="H19" s="534" t="s">
        <v>678</v>
      </c>
      <c r="I19" s="534" t="s">
        <v>679</v>
      </c>
      <c r="J19" s="534"/>
      <c r="K19" s="400"/>
    </row>
    <row r="20" spans="1:11" ht="15">
      <c r="A20" s="66">
        <f t="shared" si="0"/>
        <v>12</v>
      </c>
      <c r="B20" s="544" t="s">
        <v>680</v>
      </c>
      <c r="C20" s="400" t="s">
        <v>511</v>
      </c>
      <c r="D20" s="532" t="s">
        <v>630</v>
      </c>
      <c r="E20" s="400"/>
      <c r="F20" s="397">
        <v>437.5</v>
      </c>
      <c r="G20" s="545" t="s">
        <v>681</v>
      </c>
      <c r="H20" s="546" t="s">
        <v>682</v>
      </c>
      <c r="I20" s="546" t="s">
        <v>683</v>
      </c>
      <c r="J20" s="534"/>
      <c r="K20" s="400"/>
    </row>
    <row r="21" spans="1:11" ht="15">
      <c r="A21" s="66">
        <f t="shared" si="0"/>
        <v>13</v>
      </c>
      <c r="B21" s="544" t="s">
        <v>684</v>
      </c>
      <c r="C21" s="400" t="s">
        <v>511</v>
      </c>
      <c r="D21" s="532" t="s">
        <v>630</v>
      </c>
      <c r="E21" s="400"/>
      <c r="F21" s="397">
        <v>500</v>
      </c>
      <c r="G21" s="545" t="s">
        <v>685</v>
      </c>
      <c r="H21" s="546" t="s">
        <v>686</v>
      </c>
      <c r="I21" s="546" t="s">
        <v>687</v>
      </c>
      <c r="J21" s="534"/>
      <c r="K21" s="400"/>
    </row>
    <row r="22" spans="1:11" ht="15">
      <c r="A22" s="66">
        <f t="shared" si="0"/>
        <v>14</v>
      </c>
      <c r="B22" s="544" t="s">
        <v>688</v>
      </c>
      <c r="C22" s="400" t="s">
        <v>511</v>
      </c>
      <c r="D22" s="532" t="s">
        <v>689</v>
      </c>
      <c r="E22" s="400"/>
      <c r="F22" s="397">
        <v>500</v>
      </c>
      <c r="G22" s="545" t="s">
        <v>690</v>
      </c>
      <c r="H22" s="546" t="s">
        <v>691</v>
      </c>
      <c r="I22" s="546" t="s">
        <v>692</v>
      </c>
      <c r="J22" s="534"/>
      <c r="K22" s="400"/>
    </row>
    <row r="23" spans="1:11" ht="15">
      <c r="A23" s="66">
        <f t="shared" si="0"/>
        <v>15</v>
      </c>
      <c r="B23" s="544" t="s">
        <v>693</v>
      </c>
      <c r="C23" s="400" t="s">
        <v>511</v>
      </c>
      <c r="D23" s="532" t="s">
        <v>630</v>
      </c>
      <c r="E23" s="532">
        <v>74</v>
      </c>
      <c r="F23" s="397">
        <v>600</v>
      </c>
      <c r="G23" s="545" t="s">
        <v>694</v>
      </c>
      <c r="H23" s="546" t="s">
        <v>695</v>
      </c>
      <c r="I23" s="546" t="s">
        <v>696</v>
      </c>
      <c r="J23" s="534"/>
      <c r="K23" s="400"/>
    </row>
    <row r="24" spans="1:11" ht="15">
      <c r="A24" s="66">
        <f t="shared" si="0"/>
        <v>16</v>
      </c>
      <c r="B24" s="544" t="s">
        <v>697</v>
      </c>
      <c r="C24" s="400" t="s">
        <v>511</v>
      </c>
      <c r="D24" s="532" t="s">
        <v>630</v>
      </c>
      <c r="E24" s="547">
        <v>180</v>
      </c>
      <c r="F24" s="397">
        <v>1125</v>
      </c>
      <c r="G24" s="545" t="s">
        <v>698</v>
      </c>
      <c r="H24" s="546" t="s">
        <v>699</v>
      </c>
      <c r="I24" s="546" t="s">
        <v>700</v>
      </c>
      <c r="J24" s="534"/>
      <c r="K24" s="400"/>
    </row>
    <row r="25" spans="1:11" ht="15">
      <c r="A25" s="66">
        <f t="shared" si="0"/>
        <v>17</v>
      </c>
      <c r="B25" s="544" t="s">
        <v>701</v>
      </c>
      <c r="C25" s="400" t="s">
        <v>511</v>
      </c>
      <c r="D25" s="532" t="s">
        <v>630</v>
      </c>
      <c r="E25" s="547">
        <v>55</v>
      </c>
      <c r="F25" s="397">
        <v>600</v>
      </c>
      <c r="G25" s="545" t="s">
        <v>702</v>
      </c>
      <c r="H25" s="546" t="s">
        <v>703</v>
      </c>
      <c r="I25" s="546" t="s">
        <v>704</v>
      </c>
      <c r="J25" s="534"/>
      <c r="K25" s="400"/>
    </row>
    <row r="26" spans="1:11" ht="15">
      <c r="A26" s="66">
        <f t="shared" si="0"/>
        <v>18</v>
      </c>
      <c r="B26" s="544" t="s">
        <v>705</v>
      </c>
      <c r="C26" s="400" t="s">
        <v>511</v>
      </c>
      <c r="D26" s="532" t="s">
        <v>630</v>
      </c>
      <c r="E26" s="547">
        <v>60</v>
      </c>
      <c r="F26" s="397">
        <v>400</v>
      </c>
      <c r="G26" s="545" t="s">
        <v>706</v>
      </c>
      <c r="H26" s="546" t="s">
        <v>707</v>
      </c>
      <c r="I26" s="546" t="s">
        <v>708</v>
      </c>
      <c r="J26" s="534"/>
      <c r="K26" s="400"/>
    </row>
    <row r="27" spans="1:11" ht="15">
      <c r="A27" s="66">
        <f t="shared" si="0"/>
        <v>19</v>
      </c>
      <c r="B27" s="544" t="s">
        <v>709</v>
      </c>
      <c r="C27" s="400" t="s">
        <v>511</v>
      </c>
      <c r="D27" s="532" t="s">
        <v>630</v>
      </c>
      <c r="E27" s="548">
        <v>80</v>
      </c>
      <c r="F27" s="397">
        <v>1250</v>
      </c>
      <c r="G27" s="545" t="s">
        <v>710</v>
      </c>
      <c r="H27" s="534" t="s">
        <v>711</v>
      </c>
      <c r="I27" s="534" t="s">
        <v>712</v>
      </c>
      <c r="J27" s="534"/>
      <c r="K27" s="400"/>
    </row>
    <row r="28" spans="1:11" ht="15">
      <c r="A28" s="66">
        <f t="shared" si="0"/>
        <v>20</v>
      </c>
      <c r="B28" s="544" t="s">
        <v>713</v>
      </c>
      <c r="C28" s="400" t="s">
        <v>511</v>
      </c>
      <c r="D28" s="532" t="s">
        <v>630</v>
      </c>
      <c r="E28" s="548">
        <v>42</v>
      </c>
      <c r="F28" s="397">
        <v>250</v>
      </c>
      <c r="G28" s="545" t="s">
        <v>714</v>
      </c>
      <c r="H28" s="546" t="s">
        <v>715</v>
      </c>
      <c r="I28" s="546" t="s">
        <v>716</v>
      </c>
      <c r="J28" s="534"/>
      <c r="K28" s="400"/>
    </row>
    <row r="29" spans="1:11" ht="15">
      <c r="A29" s="66">
        <f t="shared" si="0"/>
        <v>21</v>
      </c>
      <c r="B29" s="544" t="s">
        <v>717</v>
      </c>
      <c r="C29" s="400" t="s">
        <v>511</v>
      </c>
      <c r="D29" s="532" t="s">
        <v>630</v>
      </c>
      <c r="E29" s="547">
        <v>80</v>
      </c>
      <c r="F29" s="397">
        <v>750</v>
      </c>
      <c r="G29" s="545" t="s">
        <v>718</v>
      </c>
      <c r="H29" s="546" t="s">
        <v>719</v>
      </c>
      <c r="I29" s="546" t="s">
        <v>720</v>
      </c>
      <c r="J29" s="534"/>
      <c r="K29" s="400"/>
    </row>
    <row r="30" spans="1:11" ht="15">
      <c r="A30" s="66">
        <f t="shared" si="0"/>
        <v>22</v>
      </c>
      <c r="B30" s="549" t="s">
        <v>721</v>
      </c>
      <c r="C30" s="400" t="s">
        <v>511</v>
      </c>
      <c r="D30" s="532" t="s">
        <v>630</v>
      </c>
      <c r="E30" s="400"/>
      <c r="F30" s="397">
        <v>275</v>
      </c>
      <c r="G30" s="545" t="s">
        <v>722</v>
      </c>
      <c r="H30" s="546" t="s">
        <v>723</v>
      </c>
      <c r="I30" s="546" t="s">
        <v>724</v>
      </c>
      <c r="J30" s="534"/>
      <c r="K30" s="400"/>
    </row>
    <row r="31" spans="1:11" ht="15">
      <c r="A31" s="66">
        <f t="shared" si="0"/>
        <v>23</v>
      </c>
      <c r="B31" s="550" t="s">
        <v>725</v>
      </c>
      <c r="C31" s="400" t="s">
        <v>511</v>
      </c>
      <c r="D31" s="532" t="s">
        <v>630</v>
      </c>
      <c r="E31" s="400"/>
      <c r="F31" s="547">
        <v>500</v>
      </c>
      <c r="G31" s="538" t="s">
        <v>726</v>
      </c>
      <c r="H31" s="534" t="s">
        <v>727</v>
      </c>
      <c r="I31" s="534" t="s">
        <v>728</v>
      </c>
      <c r="J31" s="534"/>
      <c r="K31" s="400"/>
    </row>
    <row r="32" spans="1:11" ht="15">
      <c r="A32" s="66">
        <f t="shared" si="0"/>
        <v>24</v>
      </c>
      <c r="B32" s="550" t="s">
        <v>729</v>
      </c>
      <c r="C32" s="400" t="s">
        <v>511</v>
      </c>
      <c r="D32" s="532" t="s">
        <v>630</v>
      </c>
      <c r="E32" s="400"/>
      <c r="F32" s="547">
        <v>500</v>
      </c>
      <c r="G32" s="538" t="s">
        <v>730</v>
      </c>
      <c r="H32" s="534" t="s">
        <v>731</v>
      </c>
      <c r="I32" s="534" t="s">
        <v>732</v>
      </c>
      <c r="J32" s="534"/>
      <c r="K32" s="400"/>
    </row>
    <row r="33" spans="1:11" ht="22.5">
      <c r="A33" s="66">
        <f t="shared" si="0"/>
        <v>25</v>
      </c>
      <c r="B33" s="550" t="s">
        <v>733</v>
      </c>
      <c r="C33" s="551" t="s">
        <v>734</v>
      </c>
      <c r="D33" s="532"/>
      <c r="E33" s="400"/>
      <c r="F33" s="552"/>
      <c r="G33" s="553">
        <v>56001000056</v>
      </c>
      <c r="H33" s="554" t="s">
        <v>638</v>
      </c>
      <c r="I33" s="554" t="s">
        <v>568</v>
      </c>
      <c r="J33" s="534"/>
      <c r="K33" s="400"/>
    </row>
    <row r="34" spans="1:11" ht="15">
      <c r="A34" s="66">
        <f t="shared" si="0"/>
        <v>26</v>
      </c>
      <c r="B34" s="550" t="s">
        <v>735</v>
      </c>
      <c r="C34" s="400" t="s">
        <v>511</v>
      </c>
      <c r="D34" s="532" t="s">
        <v>630</v>
      </c>
      <c r="E34" s="400"/>
      <c r="F34" s="552">
        <v>400</v>
      </c>
      <c r="G34" s="538" t="s">
        <v>736</v>
      </c>
      <c r="H34" s="534" t="s">
        <v>737</v>
      </c>
      <c r="I34" s="534" t="s">
        <v>738</v>
      </c>
      <c r="J34" s="534"/>
      <c r="K34" s="400"/>
    </row>
    <row r="35" spans="1:11" ht="15">
      <c r="A35" s="66">
        <f t="shared" si="0"/>
        <v>27</v>
      </c>
      <c r="B35" s="550" t="s">
        <v>739</v>
      </c>
      <c r="C35" s="400" t="s">
        <v>511</v>
      </c>
      <c r="D35" s="532" t="s">
        <v>630</v>
      </c>
      <c r="E35" s="400"/>
      <c r="F35" s="552">
        <v>440</v>
      </c>
      <c r="G35" s="554">
        <v>35001088312</v>
      </c>
      <c r="H35" s="554" t="s">
        <v>740</v>
      </c>
      <c r="I35" s="554" t="s">
        <v>741</v>
      </c>
      <c r="J35" s="534"/>
      <c r="K35" s="400"/>
    </row>
    <row r="36" spans="1:11" ht="15">
      <c r="A36" s="66">
        <f t="shared" si="0"/>
        <v>28</v>
      </c>
      <c r="B36" s="550" t="s">
        <v>742</v>
      </c>
      <c r="C36" s="400" t="s">
        <v>511</v>
      </c>
      <c r="D36" s="532" t="s">
        <v>630</v>
      </c>
      <c r="E36" s="400"/>
      <c r="F36" s="552">
        <v>500</v>
      </c>
      <c r="G36" s="538" t="s">
        <v>743</v>
      </c>
      <c r="H36" s="554" t="s">
        <v>744</v>
      </c>
      <c r="I36" s="554" t="s">
        <v>745</v>
      </c>
      <c r="J36" s="534"/>
      <c r="K36" s="400"/>
    </row>
    <row r="37" spans="1:11" ht="15">
      <c r="A37" s="66">
        <f t="shared" si="0"/>
        <v>29</v>
      </c>
      <c r="B37" s="550" t="s">
        <v>746</v>
      </c>
      <c r="C37" s="400" t="s">
        <v>511</v>
      </c>
      <c r="D37" s="532" t="s">
        <v>647</v>
      </c>
      <c r="E37" s="400"/>
      <c r="F37" s="552">
        <v>500</v>
      </c>
      <c r="G37" s="554">
        <v>47001001593</v>
      </c>
      <c r="H37" s="554" t="s">
        <v>747</v>
      </c>
      <c r="I37" s="554" t="s">
        <v>748</v>
      </c>
      <c r="J37" s="534"/>
      <c r="K37" s="400"/>
    </row>
    <row r="38" spans="1:11" ht="15">
      <c r="A38" s="66">
        <f t="shared" si="0"/>
        <v>30</v>
      </c>
      <c r="B38" s="555" t="s">
        <v>749</v>
      </c>
      <c r="C38" s="400" t="s">
        <v>511</v>
      </c>
      <c r="D38" s="532" t="s">
        <v>647</v>
      </c>
      <c r="E38" s="532">
        <v>15</v>
      </c>
      <c r="F38" s="552">
        <v>153</v>
      </c>
      <c r="G38" s="535"/>
      <c r="H38" s="535"/>
      <c r="I38" s="535"/>
      <c r="J38" s="556">
        <v>404907730</v>
      </c>
      <c r="K38" s="535" t="s">
        <v>750</v>
      </c>
    </row>
    <row r="39" spans="1:11" ht="15">
      <c r="A39" s="66">
        <f t="shared" si="0"/>
        <v>31</v>
      </c>
      <c r="B39" s="555" t="s">
        <v>751</v>
      </c>
      <c r="C39" s="400" t="s">
        <v>511</v>
      </c>
      <c r="D39" s="532" t="s">
        <v>647</v>
      </c>
      <c r="E39" s="400"/>
      <c r="F39" s="552">
        <v>1000</v>
      </c>
      <c r="G39" s="537" t="s">
        <v>752</v>
      </c>
      <c r="H39" s="535" t="s">
        <v>753</v>
      </c>
      <c r="I39" s="535" t="s">
        <v>754</v>
      </c>
      <c r="J39" s="534"/>
      <c r="K39" s="400"/>
    </row>
    <row r="40" spans="1:11" ht="15">
      <c r="A40" s="66">
        <f t="shared" si="0"/>
        <v>32</v>
      </c>
      <c r="B40" s="400" t="s">
        <v>755</v>
      </c>
      <c r="C40" s="400" t="s">
        <v>511</v>
      </c>
      <c r="D40" s="531">
        <v>42660</v>
      </c>
      <c r="E40" s="400"/>
      <c r="F40" s="532">
        <v>500</v>
      </c>
      <c r="G40" s="557">
        <v>43001014473</v>
      </c>
      <c r="H40" s="534" t="s">
        <v>756</v>
      </c>
      <c r="I40" s="534" t="s">
        <v>757</v>
      </c>
      <c r="J40" s="534"/>
      <c r="K40" s="400"/>
    </row>
    <row r="41" spans="1:11" ht="15">
      <c r="A41" s="66">
        <f t="shared" si="0"/>
        <v>33</v>
      </c>
      <c r="B41" s="400" t="s">
        <v>758</v>
      </c>
      <c r="C41" s="400" t="s">
        <v>511</v>
      </c>
      <c r="D41" s="531">
        <v>42670</v>
      </c>
      <c r="E41" s="400"/>
      <c r="F41" s="532">
        <v>625</v>
      </c>
      <c r="G41" s="545" t="s">
        <v>759</v>
      </c>
      <c r="H41" s="534" t="s">
        <v>760</v>
      </c>
      <c r="I41" s="534" t="s">
        <v>761</v>
      </c>
      <c r="J41" s="534"/>
      <c r="K41" s="400"/>
    </row>
    <row r="42" spans="1:11" ht="15">
      <c r="A42" s="66">
        <f t="shared" si="0"/>
        <v>34</v>
      </c>
      <c r="B42" s="544" t="s">
        <v>762</v>
      </c>
      <c r="C42" s="400" t="s">
        <v>511</v>
      </c>
      <c r="D42" s="531">
        <v>42691</v>
      </c>
      <c r="E42" s="400"/>
      <c r="F42" s="532">
        <v>312.5</v>
      </c>
      <c r="G42" s="545" t="s">
        <v>763</v>
      </c>
      <c r="H42" s="534" t="s">
        <v>764</v>
      </c>
      <c r="I42" s="534" t="s">
        <v>765</v>
      </c>
      <c r="J42" s="534"/>
      <c r="K42" s="400"/>
    </row>
    <row r="43" spans="1:11" ht="15" customHeight="1">
      <c r="A43" s="66">
        <f t="shared" si="0"/>
        <v>35</v>
      </c>
      <c r="B43" s="550" t="s">
        <v>766</v>
      </c>
      <c r="C43" s="400" t="s">
        <v>511</v>
      </c>
      <c r="D43" s="531">
        <v>42691</v>
      </c>
      <c r="E43" s="400"/>
      <c r="F43" s="532">
        <v>625</v>
      </c>
      <c r="G43" s="545" t="s">
        <v>767</v>
      </c>
      <c r="H43" s="534" t="s">
        <v>768</v>
      </c>
      <c r="I43" s="534" t="s">
        <v>769</v>
      </c>
      <c r="J43" s="534"/>
      <c r="K43" s="400"/>
    </row>
    <row r="44" spans="1:11" ht="15">
      <c r="A44" s="66">
        <f t="shared" si="0"/>
        <v>36</v>
      </c>
      <c r="B44" s="550" t="s">
        <v>770</v>
      </c>
      <c r="C44" s="400" t="s">
        <v>511</v>
      </c>
      <c r="D44" s="531">
        <v>42658</v>
      </c>
      <c r="E44" s="400"/>
      <c r="F44" s="532">
        <v>250</v>
      </c>
      <c r="G44" s="538" t="s">
        <v>771</v>
      </c>
      <c r="H44" s="534" t="s">
        <v>772</v>
      </c>
      <c r="I44" s="534" t="s">
        <v>773</v>
      </c>
      <c r="J44" s="534"/>
      <c r="K44" s="400"/>
    </row>
    <row r="45" spans="1:11" ht="15">
      <c r="A45" s="66">
        <f t="shared" si="0"/>
        <v>37</v>
      </c>
      <c r="B45" s="550" t="s">
        <v>774</v>
      </c>
      <c r="C45" s="400" t="s">
        <v>511</v>
      </c>
      <c r="D45" s="531">
        <v>42684</v>
      </c>
      <c r="E45" s="400"/>
      <c r="F45" s="532">
        <v>400</v>
      </c>
      <c r="G45" s="545" t="s">
        <v>775</v>
      </c>
      <c r="H45" s="534" t="s">
        <v>776</v>
      </c>
      <c r="I45" s="534" t="s">
        <v>777</v>
      </c>
      <c r="J45" s="534"/>
      <c r="K45" s="400"/>
    </row>
    <row r="46" spans="1:11" ht="15">
      <c r="A46" s="66">
        <f t="shared" si="0"/>
        <v>38</v>
      </c>
      <c r="B46" s="550" t="s">
        <v>778</v>
      </c>
      <c r="C46" s="400" t="s">
        <v>511</v>
      </c>
      <c r="D46" s="531">
        <v>42684</v>
      </c>
      <c r="E46" s="400"/>
      <c r="F46" s="532">
        <v>750</v>
      </c>
      <c r="G46" s="545" t="s">
        <v>779</v>
      </c>
      <c r="H46" s="534" t="s">
        <v>780</v>
      </c>
      <c r="I46" s="534" t="s">
        <v>781</v>
      </c>
      <c r="J46" s="534"/>
      <c r="K46" s="400"/>
    </row>
    <row r="47" spans="1:11" ht="15">
      <c r="A47" s="66">
        <f t="shared" si="0"/>
        <v>39</v>
      </c>
      <c r="B47" s="550" t="s">
        <v>782</v>
      </c>
      <c r="C47" s="400" t="s">
        <v>511</v>
      </c>
      <c r="D47" s="531">
        <v>42682</v>
      </c>
      <c r="E47" s="400"/>
      <c r="F47" s="532">
        <v>600</v>
      </c>
      <c r="G47" s="538" t="s">
        <v>783</v>
      </c>
      <c r="H47" s="534" t="s">
        <v>784</v>
      </c>
      <c r="I47" s="534" t="s">
        <v>785</v>
      </c>
      <c r="J47" s="534"/>
      <c r="K47" s="400"/>
    </row>
    <row r="48" spans="1:11" ht="15">
      <c r="A48" s="66">
        <f t="shared" si="0"/>
        <v>40</v>
      </c>
      <c r="B48" s="544" t="s">
        <v>786</v>
      </c>
      <c r="C48" s="400" t="s">
        <v>511</v>
      </c>
      <c r="D48" s="531">
        <v>42694</v>
      </c>
      <c r="E48" s="400"/>
      <c r="F48" s="532">
        <v>500</v>
      </c>
      <c r="G48" s="538" t="s">
        <v>787</v>
      </c>
      <c r="H48" s="534" t="s">
        <v>788</v>
      </c>
      <c r="I48" s="534" t="s">
        <v>789</v>
      </c>
      <c r="J48" s="534"/>
      <c r="K48" s="400"/>
    </row>
    <row r="49" spans="1:11" ht="15">
      <c r="A49" s="66">
        <f t="shared" si="0"/>
        <v>41</v>
      </c>
      <c r="B49" s="544" t="s">
        <v>790</v>
      </c>
      <c r="C49" s="400" t="s">
        <v>511</v>
      </c>
      <c r="D49" s="531">
        <v>42674</v>
      </c>
      <c r="E49" s="400"/>
      <c r="F49" s="397">
        <v>625</v>
      </c>
      <c r="G49" s="545" t="s">
        <v>791</v>
      </c>
      <c r="H49" s="558" t="s">
        <v>792</v>
      </c>
      <c r="I49" s="534" t="s">
        <v>793</v>
      </c>
      <c r="J49" s="534"/>
      <c r="K49" s="400"/>
    </row>
    <row r="50" spans="1:11" ht="15">
      <c r="A50" s="66">
        <f t="shared" si="0"/>
        <v>42</v>
      </c>
      <c r="B50" s="544" t="s">
        <v>794</v>
      </c>
      <c r="C50" s="400" t="s">
        <v>511</v>
      </c>
      <c r="D50" s="531">
        <v>42653</v>
      </c>
      <c r="E50" s="400"/>
      <c r="F50" s="397">
        <v>500</v>
      </c>
      <c r="G50" s="545" t="s">
        <v>795</v>
      </c>
      <c r="H50" s="558" t="s">
        <v>796</v>
      </c>
      <c r="I50" s="534" t="s">
        <v>797</v>
      </c>
      <c r="J50" s="534"/>
      <c r="K50" s="400"/>
    </row>
    <row r="51" spans="1:11" ht="15">
      <c r="A51" s="66">
        <f t="shared" si="0"/>
        <v>43</v>
      </c>
      <c r="B51" s="544" t="s">
        <v>798</v>
      </c>
      <c r="C51" s="400" t="s">
        <v>511</v>
      </c>
      <c r="D51" s="531">
        <v>42694</v>
      </c>
      <c r="E51" s="400"/>
      <c r="F51" s="397">
        <v>750</v>
      </c>
      <c r="G51" s="545" t="s">
        <v>799</v>
      </c>
      <c r="H51" s="558" t="s">
        <v>796</v>
      </c>
      <c r="I51" s="534" t="s">
        <v>800</v>
      </c>
      <c r="J51" s="534"/>
      <c r="K51" s="400"/>
    </row>
    <row r="52" spans="1:11" ht="15">
      <c r="A52" s="66">
        <f t="shared" si="0"/>
        <v>44</v>
      </c>
      <c r="B52" s="544" t="s">
        <v>801</v>
      </c>
      <c r="C52" s="400" t="s">
        <v>511</v>
      </c>
      <c r="D52" s="531">
        <v>42675</v>
      </c>
      <c r="E52" s="400"/>
      <c r="F52" s="397">
        <v>500</v>
      </c>
      <c r="G52" s="545" t="s">
        <v>802</v>
      </c>
      <c r="H52" s="558" t="s">
        <v>803</v>
      </c>
      <c r="I52" s="534" t="s">
        <v>804</v>
      </c>
      <c r="J52" s="534"/>
      <c r="K52" s="400"/>
    </row>
    <row r="53" spans="1:11" ht="15">
      <c r="A53" s="66">
        <f t="shared" si="0"/>
        <v>45</v>
      </c>
      <c r="B53" s="544" t="s">
        <v>805</v>
      </c>
      <c r="C53" s="400" t="s">
        <v>511</v>
      </c>
      <c r="D53" s="531">
        <v>42663</v>
      </c>
      <c r="E53" s="400"/>
      <c r="F53" s="397">
        <v>437.5</v>
      </c>
      <c r="G53" s="545" t="s">
        <v>806</v>
      </c>
      <c r="H53" s="558" t="s">
        <v>807</v>
      </c>
      <c r="I53" s="534" t="s">
        <v>808</v>
      </c>
      <c r="J53" s="534"/>
      <c r="K53" s="400"/>
    </row>
    <row r="54" spans="1:11" ht="15">
      <c r="A54" s="66">
        <f t="shared" si="0"/>
        <v>46</v>
      </c>
      <c r="B54" s="559" t="s">
        <v>809</v>
      </c>
      <c r="C54" s="400" t="s">
        <v>511</v>
      </c>
      <c r="D54" s="531">
        <v>42663</v>
      </c>
      <c r="E54" s="400"/>
      <c r="F54" s="552">
        <v>500</v>
      </c>
      <c r="G54" s="554">
        <v>49001012385</v>
      </c>
      <c r="H54" s="560" t="s">
        <v>810</v>
      </c>
      <c r="I54" s="534" t="s">
        <v>811</v>
      </c>
      <c r="J54" s="534"/>
      <c r="K54" s="400"/>
    </row>
    <row r="55" spans="1:11" ht="15">
      <c r="A55" s="66">
        <f t="shared" si="0"/>
        <v>47</v>
      </c>
      <c r="B55" s="544" t="s">
        <v>812</v>
      </c>
      <c r="C55" s="400" t="s">
        <v>511</v>
      </c>
      <c r="D55" s="531">
        <v>42675</v>
      </c>
      <c r="E55" s="532">
        <v>70</v>
      </c>
      <c r="F55" s="397">
        <v>625</v>
      </c>
      <c r="G55" s="545" t="s">
        <v>813</v>
      </c>
      <c r="H55" s="546" t="s">
        <v>814</v>
      </c>
      <c r="I55" s="546" t="s">
        <v>815</v>
      </c>
      <c r="J55" s="534"/>
      <c r="K55" s="400"/>
    </row>
    <row r="56" spans="1:11" ht="15">
      <c r="A56" s="66">
        <f t="shared" si="0"/>
        <v>48</v>
      </c>
      <c r="B56" s="544" t="s">
        <v>816</v>
      </c>
      <c r="C56" s="400" t="s">
        <v>511</v>
      </c>
      <c r="D56" s="531">
        <v>42684</v>
      </c>
      <c r="E56" s="400"/>
      <c r="F56" s="552">
        <v>500</v>
      </c>
      <c r="G56" s="545" t="s">
        <v>817</v>
      </c>
      <c r="H56" s="546" t="s">
        <v>818</v>
      </c>
      <c r="I56" s="546" t="s">
        <v>819</v>
      </c>
      <c r="J56" s="534"/>
      <c r="K56" s="400"/>
    </row>
    <row r="57" spans="1:11" ht="15">
      <c r="A57" s="561">
        <f t="shared" si="0"/>
        <v>49</v>
      </c>
      <c r="B57" s="562" t="s">
        <v>820</v>
      </c>
      <c r="C57" s="563" t="s">
        <v>511</v>
      </c>
      <c r="D57" s="564">
        <v>42684</v>
      </c>
      <c r="E57" s="565">
        <v>80</v>
      </c>
      <c r="F57" s="566">
        <v>500</v>
      </c>
      <c r="G57" s="545" t="s">
        <v>821</v>
      </c>
      <c r="H57" s="546" t="s">
        <v>822</v>
      </c>
      <c r="I57" s="546" t="s">
        <v>823</v>
      </c>
      <c r="J57" s="534"/>
      <c r="K57" s="400"/>
    </row>
    <row r="58" spans="1:11" ht="15">
      <c r="A58" s="567"/>
      <c r="B58" s="568"/>
      <c r="C58" s="569"/>
      <c r="D58" s="570"/>
      <c r="E58" s="571"/>
      <c r="F58" s="572"/>
      <c r="G58" s="545" t="s">
        <v>824</v>
      </c>
      <c r="H58" s="546" t="s">
        <v>825</v>
      </c>
      <c r="I58" s="546" t="s">
        <v>826</v>
      </c>
      <c r="J58" s="534"/>
      <c r="K58" s="400"/>
    </row>
    <row r="59" spans="1:11" ht="15">
      <c r="A59" s="66">
        <f>A57+1</f>
        <v>50</v>
      </c>
      <c r="B59" s="544" t="s">
        <v>827</v>
      </c>
      <c r="C59" s="400" t="s">
        <v>511</v>
      </c>
      <c r="D59" s="531">
        <v>42684</v>
      </c>
      <c r="E59" s="532">
        <v>44</v>
      </c>
      <c r="F59" s="552">
        <v>625</v>
      </c>
      <c r="G59" s="545" t="s">
        <v>828</v>
      </c>
      <c r="H59" s="546" t="s">
        <v>829</v>
      </c>
      <c r="I59" s="546" t="s">
        <v>830</v>
      </c>
      <c r="J59" s="534"/>
      <c r="K59" s="400"/>
    </row>
    <row r="60" spans="1:11" ht="15">
      <c r="A60" s="66">
        <f t="shared" si="0"/>
        <v>51</v>
      </c>
      <c r="B60" s="544" t="s">
        <v>831</v>
      </c>
      <c r="C60" s="400" t="s">
        <v>511</v>
      </c>
      <c r="D60" s="531">
        <v>42658</v>
      </c>
      <c r="E60" s="547"/>
      <c r="F60" s="397">
        <v>300</v>
      </c>
      <c r="G60" s="545" t="s">
        <v>832</v>
      </c>
      <c r="H60" s="546" t="s">
        <v>833</v>
      </c>
      <c r="I60" s="546" t="s">
        <v>834</v>
      </c>
      <c r="J60" s="534"/>
      <c r="K60" s="400"/>
    </row>
    <row r="61" spans="1:11" ht="15">
      <c r="A61" s="66">
        <f t="shared" si="0"/>
        <v>52</v>
      </c>
      <c r="B61" s="544" t="s">
        <v>835</v>
      </c>
      <c r="C61" s="400" t="s">
        <v>511</v>
      </c>
      <c r="D61" s="531">
        <v>42689</v>
      </c>
      <c r="E61" s="547">
        <v>44</v>
      </c>
      <c r="F61" s="552">
        <v>500</v>
      </c>
      <c r="G61" s="554"/>
      <c r="H61" s="560"/>
      <c r="I61" s="534"/>
      <c r="J61" s="545" t="s">
        <v>836</v>
      </c>
      <c r="K61" s="546" t="s">
        <v>837</v>
      </c>
    </row>
    <row r="62" spans="1:11" ht="15">
      <c r="A62" s="66">
        <f t="shared" si="0"/>
        <v>53</v>
      </c>
      <c r="B62" s="544" t="s">
        <v>838</v>
      </c>
      <c r="C62" s="400" t="s">
        <v>511</v>
      </c>
      <c r="D62" s="531">
        <v>42663</v>
      </c>
      <c r="E62" s="547"/>
      <c r="F62" s="397">
        <v>625</v>
      </c>
      <c r="G62" s="545" t="s">
        <v>839</v>
      </c>
      <c r="H62" s="546" t="s">
        <v>840</v>
      </c>
      <c r="I62" s="546" t="s">
        <v>841</v>
      </c>
      <c r="J62" s="534"/>
      <c r="K62" s="400"/>
    </row>
    <row r="63" spans="1:11" ht="15">
      <c r="A63" s="66">
        <f t="shared" si="0"/>
        <v>54</v>
      </c>
      <c r="B63" s="544" t="s">
        <v>842</v>
      </c>
      <c r="C63" s="400" t="s">
        <v>511</v>
      </c>
      <c r="D63" s="531">
        <v>42675</v>
      </c>
      <c r="E63" s="547">
        <v>48</v>
      </c>
      <c r="F63" s="397">
        <v>360</v>
      </c>
      <c r="G63" s="545" t="s">
        <v>843</v>
      </c>
      <c r="H63" s="546" t="s">
        <v>844</v>
      </c>
      <c r="I63" s="546" t="s">
        <v>845</v>
      </c>
      <c r="J63" s="534"/>
      <c r="K63" s="400"/>
    </row>
    <row r="64" spans="1:11" ht="15">
      <c r="A64" s="66">
        <f t="shared" si="0"/>
        <v>55</v>
      </c>
      <c r="B64" s="544" t="s">
        <v>846</v>
      </c>
      <c r="C64" s="400" t="s">
        <v>511</v>
      </c>
      <c r="D64" s="531">
        <v>42657</v>
      </c>
      <c r="E64" s="547">
        <v>180</v>
      </c>
      <c r="F64" s="554" t="s">
        <v>847</v>
      </c>
      <c r="G64" s="545" t="s">
        <v>848</v>
      </c>
      <c r="H64" s="546" t="s">
        <v>849</v>
      </c>
      <c r="I64" s="546" t="s">
        <v>850</v>
      </c>
      <c r="J64" s="534"/>
      <c r="K64" s="400"/>
    </row>
    <row r="65" spans="1:11" ht="15">
      <c r="A65" s="66">
        <f t="shared" si="0"/>
        <v>56</v>
      </c>
      <c r="B65" s="544" t="s">
        <v>851</v>
      </c>
      <c r="C65" s="400" t="s">
        <v>511</v>
      </c>
      <c r="D65" s="531">
        <v>42674</v>
      </c>
      <c r="E65" s="547">
        <v>70</v>
      </c>
      <c r="F65" s="397">
        <v>625</v>
      </c>
      <c r="G65" s="545" t="s">
        <v>852</v>
      </c>
      <c r="H65" s="546" t="s">
        <v>853</v>
      </c>
      <c r="I65" s="546" t="s">
        <v>854</v>
      </c>
      <c r="J65" s="534"/>
      <c r="K65" s="400"/>
    </row>
    <row r="66" spans="1:11" ht="15">
      <c r="A66" s="66">
        <f t="shared" si="0"/>
        <v>57</v>
      </c>
      <c r="B66" s="544" t="s">
        <v>855</v>
      </c>
      <c r="C66" s="400" t="s">
        <v>511</v>
      </c>
      <c r="D66" s="531">
        <v>42675</v>
      </c>
      <c r="E66" s="547">
        <v>25</v>
      </c>
      <c r="F66" s="397">
        <v>500</v>
      </c>
      <c r="G66" s="545" t="s">
        <v>856</v>
      </c>
      <c r="H66" s="546" t="s">
        <v>857</v>
      </c>
      <c r="I66" s="546" t="s">
        <v>858</v>
      </c>
      <c r="J66" s="534"/>
      <c r="K66" s="400"/>
    </row>
    <row r="67" spans="1:11" ht="15">
      <c r="A67" s="66">
        <f t="shared" si="0"/>
        <v>58</v>
      </c>
      <c r="B67" s="544" t="s">
        <v>859</v>
      </c>
      <c r="C67" s="400" t="s">
        <v>511</v>
      </c>
      <c r="D67" s="531">
        <v>42675</v>
      </c>
      <c r="E67" s="547">
        <v>25</v>
      </c>
      <c r="F67" s="397">
        <v>375</v>
      </c>
      <c r="G67" s="545" t="s">
        <v>860</v>
      </c>
      <c r="H67" s="546" t="s">
        <v>699</v>
      </c>
      <c r="I67" s="546" t="s">
        <v>861</v>
      </c>
      <c r="J67" s="534"/>
      <c r="K67" s="400"/>
    </row>
    <row r="68" spans="1:11" ht="15">
      <c r="A68" s="66">
        <f t="shared" si="0"/>
        <v>59</v>
      </c>
      <c r="B68" s="573" t="s">
        <v>862</v>
      </c>
      <c r="C68" s="400" t="s">
        <v>511</v>
      </c>
      <c r="D68" s="531">
        <v>42672</v>
      </c>
      <c r="E68" s="547">
        <v>62</v>
      </c>
      <c r="F68" s="397">
        <v>600</v>
      </c>
      <c r="G68" s="545" t="s">
        <v>863</v>
      </c>
      <c r="H68" s="546" t="s">
        <v>864</v>
      </c>
      <c r="I68" s="546" t="s">
        <v>865</v>
      </c>
      <c r="J68" s="534"/>
      <c r="K68" s="400"/>
    </row>
    <row r="69" spans="1:11" ht="15">
      <c r="A69" s="66">
        <f t="shared" si="0"/>
        <v>60</v>
      </c>
      <c r="B69" s="544" t="s">
        <v>866</v>
      </c>
      <c r="C69" s="400" t="s">
        <v>511</v>
      </c>
      <c r="D69" s="531">
        <v>42653</v>
      </c>
      <c r="E69" s="547">
        <v>50</v>
      </c>
      <c r="F69" s="397">
        <v>500</v>
      </c>
      <c r="G69" s="545" t="s">
        <v>867</v>
      </c>
      <c r="H69" s="546" t="s">
        <v>868</v>
      </c>
      <c r="I69" s="546" t="s">
        <v>869</v>
      </c>
      <c r="J69" s="534"/>
      <c r="K69" s="400"/>
    </row>
    <row r="70" spans="1:11" ht="15">
      <c r="A70" s="66">
        <f t="shared" si="0"/>
        <v>61</v>
      </c>
      <c r="B70" s="550" t="s">
        <v>870</v>
      </c>
      <c r="C70" s="400" t="s">
        <v>511</v>
      </c>
      <c r="D70" s="531">
        <v>42916</v>
      </c>
      <c r="E70" s="574">
        <v>70</v>
      </c>
      <c r="F70" s="547">
        <v>800</v>
      </c>
      <c r="G70" s="538" t="s">
        <v>871</v>
      </c>
      <c r="H70" s="554" t="s">
        <v>564</v>
      </c>
      <c r="I70" s="554" t="s">
        <v>872</v>
      </c>
      <c r="J70" s="534"/>
      <c r="K70" s="400"/>
    </row>
    <row r="71" spans="1:11" ht="15">
      <c r="A71" s="66">
        <f t="shared" si="0"/>
        <v>62</v>
      </c>
      <c r="B71" s="550" t="s">
        <v>873</v>
      </c>
      <c r="C71" s="400" t="s">
        <v>511</v>
      </c>
      <c r="D71" s="531">
        <v>42658</v>
      </c>
      <c r="E71" s="574">
        <v>42</v>
      </c>
      <c r="F71" s="547">
        <v>312.5</v>
      </c>
      <c r="G71" s="538" t="s">
        <v>874</v>
      </c>
      <c r="H71" s="554" t="s">
        <v>875</v>
      </c>
      <c r="I71" s="554" t="s">
        <v>876</v>
      </c>
      <c r="J71" s="534"/>
      <c r="K71" s="400"/>
    </row>
    <row r="72" spans="1:11" ht="15">
      <c r="A72" s="66">
        <f t="shared" si="0"/>
        <v>63</v>
      </c>
      <c r="B72" s="550" t="s">
        <v>877</v>
      </c>
      <c r="C72" s="400" t="s">
        <v>511</v>
      </c>
      <c r="D72" s="531">
        <v>42675</v>
      </c>
      <c r="E72" s="547"/>
      <c r="F72" s="547">
        <v>500</v>
      </c>
      <c r="G72" s="538" t="s">
        <v>878</v>
      </c>
      <c r="H72" s="554" t="s">
        <v>879</v>
      </c>
      <c r="I72" s="554" t="s">
        <v>880</v>
      </c>
      <c r="J72" s="534"/>
      <c r="K72" s="400"/>
    </row>
    <row r="73" spans="1:11" ht="15">
      <c r="A73" s="66">
        <f t="shared" si="0"/>
        <v>64</v>
      </c>
      <c r="B73" s="544" t="s">
        <v>881</v>
      </c>
      <c r="C73" s="400" t="s">
        <v>511</v>
      </c>
      <c r="D73" s="531">
        <v>42672</v>
      </c>
      <c r="E73" s="547">
        <v>40</v>
      </c>
      <c r="F73" s="397">
        <v>250</v>
      </c>
      <c r="G73" s="545" t="s">
        <v>882</v>
      </c>
      <c r="H73" s="546" t="s">
        <v>883</v>
      </c>
      <c r="I73" s="546" t="s">
        <v>884</v>
      </c>
      <c r="J73" s="534"/>
      <c r="K73" s="400"/>
    </row>
    <row r="74" spans="1:11" ht="15">
      <c r="A74" s="66">
        <f t="shared" si="0"/>
        <v>65</v>
      </c>
      <c r="B74" s="555" t="s">
        <v>885</v>
      </c>
      <c r="C74" s="400" t="s">
        <v>511</v>
      </c>
      <c r="D74" s="531">
        <v>42653</v>
      </c>
      <c r="E74" s="547">
        <v>44</v>
      </c>
      <c r="F74" s="397">
        <v>400</v>
      </c>
      <c r="G74" s="537" t="s">
        <v>886</v>
      </c>
      <c r="H74" s="535" t="s">
        <v>887</v>
      </c>
      <c r="I74" s="535" t="s">
        <v>888</v>
      </c>
      <c r="J74" s="534"/>
      <c r="K74" s="400"/>
    </row>
    <row r="75" spans="1:11" ht="17.25" customHeight="1">
      <c r="A75" s="66">
        <f t="shared" ref="A75:A91" si="1">A74+1</f>
        <v>66</v>
      </c>
      <c r="B75" s="503" t="s">
        <v>889</v>
      </c>
      <c r="C75" s="400" t="s">
        <v>511</v>
      </c>
      <c r="D75" s="531">
        <v>42674</v>
      </c>
      <c r="E75" s="400"/>
      <c r="F75" s="552">
        <v>500</v>
      </c>
      <c r="G75" s="575">
        <v>61008014341</v>
      </c>
      <c r="H75" s="560" t="s">
        <v>890</v>
      </c>
      <c r="I75" s="534" t="s">
        <v>891</v>
      </c>
      <c r="J75" s="534"/>
      <c r="K75" s="400"/>
    </row>
    <row r="76" spans="1:11" ht="17.25" customHeight="1">
      <c r="A76" s="66">
        <f t="shared" si="1"/>
        <v>67</v>
      </c>
      <c r="B76" s="550" t="s">
        <v>892</v>
      </c>
      <c r="C76" s="400" t="s">
        <v>511</v>
      </c>
      <c r="D76" s="531">
        <v>42658</v>
      </c>
      <c r="E76" s="400"/>
      <c r="F76" s="576" t="s">
        <v>893</v>
      </c>
      <c r="G76" s="538" t="s">
        <v>894</v>
      </c>
      <c r="H76" s="554" t="s">
        <v>879</v>
      </c>
      <c r="I76" s="577" t="s">
        <v>895</v>
      </c>
      <c r="J76" s="534"/>
      <c r="K76" s="400"/>
    </row>
    <row r="77" spans="1:11" ht="17.25" customHeight="1">
      <c r="A77" s="66">
        <f t="shared" si="1"/>
        <v>68</v>
      </c>
      <c r="B77" s="550" t="s">
        <v>896</v>
      </c>
      <c r="C77" s="400" t="s">
        <v>511</v>
      </c>
      <c r="D77" s="531">
        <v>42699</v>
      </c>
      <c r="E77" s="400"/>
      <c r="F77" s="576">
        <v>1250</v>
      </c>
      <c r="G77" s="538" t="s">
        <v>897</v>
      </c>
      <c r="H77" s="578" t="s">
        <v>898</v>
      </c>
      <c r="I77" s="534" t="s">
        <v>899</v>
      </c>
      <c r="J77" s="534"/>
      <c r="K77" s="400"/>
    </row>
    <row r="78" spans="1:11" ht="17.25" customHeight="1">
      <c r="A78" s="66">
        <f t="shared" si="1"/>
        <v>69</v>
      </c>
      <c r="B78" s="544" t="s">
        <v>900</v>
      </c>
      <c r="C78" s="400" t="s">
        <v>511</v>
      </c>
      <c r="D78" s="531">
        <v>42658</v>
      </c>
      <c r="E78" s="400"/>
      <c r="F78" s="576">
        <v>100</v>
      </c>
      <c r="G78" s="545" t="s">
        <v>901</v>
      </c>
      <c r="H78" s="578" t="s">
        <v>902</v>
      </c>
      <c r="I78" s="534" t="s">
        <v>903</v>
      </c>
      <c r="J78" s="534"/>
      <c r="K78" s="400"/>
    </row>
    <row r="79" spans="1:11" ht="17.25" customHeight="1">
      <c r="A79" s="66">
        <f t="shared" si="1"/>
        <v>70</v>
      </c>
      <c r="B79" s="579" t="s">
        <v>904</v>
      </c>
      <c r="C79" s="400" t="s">
        <v>511</v>
      </c>
      <c r="D79" s="531">
        <v>42658</v>
      </c>
      <c r="E79" s="400"/>
      <c r="F79" s="576">
        <v>400</v>
      </c>
      <c r="G79" s="545" t="s">
        <v>905</v>
      </c>
      <c r="H79" s="578" t="s">
        <v>906</v>
      </c>
      <c r="I79" s="534" t="s">
        <v>907</v>
      </c>
      <c r="J79" s="534"/>
      <c r="K79" s="400"/>
    </row>
    <row r="80" spans="1:11" ht="17.25" customHeight="1">
      <c r="A80" s="66">
        <f t="shared" si="1"/>
        <v>71</v>
      </c>
      <c r="B80" s="544" t="s">
        <v>908</v>
      </c>
      <c r="C80" s="400" t="s">
        <v>511</v>
      </c>
      <c r="D80" s="531">
        <v>42658</v>
      </c>
      <c r="E80" s="400"/>
      <c r="F80" s="576">
        <v>200</v>
      </c>
      <c r="G80" s="545" t="s">
        <v>909</v>
      </c>
      <c r="H80" s="578" t="s">
        <v>699</v>
      </c>
      <c r="I80" s="534" t="s">
        <v>910</v>
      </c>
      <c r="J80" s="534"/>
      <c r="K80" s="400"/>
    </row>
    <row r="81" spans="1:11" ht="17.25" customHeight="1">
      <c r="A81" s="66">
        <f t="shared" si="1"/>
        <v>72</v>
      </c>
      <c r="B81" s="544" t="s">
        <v>911</v>
      </c>
      <c r="C81" s="400" t="s">
        <v>511</v>
      </c>
      <c r="D81" s="531">
        <v>42673</v>
      </c>
      <c r="E81" s="400"/>
      <c r="F81" s="576">
        <v>700</v>
      </c>
      <c r="G81" s="545" t="s">
        <v>912</v>
      </c>
      <c r="H81" s="578" t="s">
        <v>913</v>
      </c>
      <c r="I81" s="534" t="s">
        <v>914</v>
      </c>
      <c r="J81" s="534"/>
      <c r="K81" s="400"/>
    </row>
    <row r="82" spans="1:11" ht="17.25" customHeight="1">
      <c r="A82" s="66">
        <f t="shared" si="1"/>
        <v>73</v>
      </c>
      <c r="B82" s="544" t="s">
        <v>915</v>
      </c>
      <c r="C82" s="400" t="s">
        <v>511</v>
      </c>
      <c r="D82" s="531">
        <v>42673</v>
      </c>
      <c r="E82" s="400"/>
      <c r="F82" s="576">
        <v>750</v>
      </c>
      <c r="G82" s="545" t="s">
        <v>916</v>
      </c>
      <c r="H82" s="578" t="s">
        <v>917</v>
      </c>
      <c r="I82" s="534" t="s">
        <v>918</v>
      </c>
      <c r="J82" s="534"/>
      <c r="K82" s="400"/>
    </row>
    <row r="83" spans="1:11" ht="17.25" customHeight="1">
      <c r="A83" s="66">
        <f t="shared" si="1"/>
        <v>74</v>
      </c>
      <c r="B83" s="544" t="s">
        <v>919</v>
      </c>
      <c r="C83" s="400" t="s">
        <v>511</v>
      </c>
      <c r="D83" s="531">
        <v>42673</v>
      </c>
      <c r="E83" s="400"/>
      <c r="F83" s="576">
        <v>400</v>
      </c>
      <c r="G83" s="545" t="s">
        <v>920</v>
      </c>
      <c r="H83" s="578" t="s">
        <v>921</v>
      </c>
      <c r="I83" s="534" t="s">
        <v>922</v>
      </c>
      <c r="J83" s="534"/>
      <c r="K83" s="400"/>
    </row>
    <row r="84" spans="1:11" ht="17.25" customHeight="1">
      <c r="A84" s="66">
        <f t="shared" si="1"/>
        <v>75</v>
      </c>
      <c r="B84" s="555" t="s">
        <v>923</v>
      </c>
      <c r="C84" s="400" t="s">
        <v>511</v>
      </c>
      <c r="D84" s="531">
        <v>42663</v>
      </c>
      <c r="E84" s="400"/>
      <c r="F84" s="576">
        <v>500</v>
      </c>
      <c r="G84" s="537" t="s">
        <v>924</v>
      </c>
      <c r="H84" s="578" t="s">
        <v>925</v>
      </c>
      <c r="I84" s="534" t="s">
        <v>926</v>
      </c>
      <c r="J84" s="534"/>
      <c r="K84" s="400"/>
    </row>
    <row r="85" spans="1:11" ht="17.25" customHeight="1">
      <c r="A85" s="66">
        <f t="shared" si="1"/>
        <v>76</v>
      </c>
      <c r="B85" s="550" t="s">
        <v>927</v>
      </c>
      <c r="C85" s="400" t="s">
        <v>511</v>
      </c>
      <c r="D85" s="531">
        <v>42666</v>
      </c>
      <c r="E85" s="400"/>
      <c r="F85" s="576" t="s">
        <v>928</v>
      </c>
      <c r="G85" s="537" t="s">
        <v>929</v>
      </c>
      <c r="H85" s="578" t="s">
        <v>930</v>
      </c>
      <c r="I85" s="534" t="s">
        <v>931</v>
      </c>
      <c r="J85" s="534"/>
      <c r="K85" s="400"/>
    </row>
    <row r="86" spans="1:11" ht="17.25" customHeight="1">
      <c r="A86" s="66">
        <f t="shared" si="1"/>
        <v>77</v>
      </c>
      <c r="B86" s="550" t="s">
        <v>563</v>
      </c>
      <c r="C86" s="551" t="s">
        <v>734</v>
      </c>
      <c r="D86" s="531"/>
      <c r="E86" s="400"/>
      <c r="F86" s="576">
        <v>600</v>
      </c>
      <c r="G86" s="580" t="s">
        <v>566</v>
      </c>
      <c r="H86" s="578" t="s">
        <v>638</v>
      </c>
      <c r="I86" s="534" t="s">
        <v>560</v>
      </c>
      <c r="J86" s="534"/>
      <c r="K86" s="554"/>
    </row>
    <row r="87" spans="1:11" ht="17.25" customHeight="1">
      <c r="A87" s="66">
        <f t="shared" si="1"/>
        <v>78</v>
      </c>
      <c r="B87" s="550" t="s">
        <v>932</v>
      </c>
      <c r="C87" s="400" t="s">
        <v>511</v>
      </c>
      <c r="D87" s="531">
        <v>42651</v>
      </c>
      <c r="E87" s="400"/>
      <c r="F87" s="576">
        <v>600</v>
      </c>
      <c r="G87" s="537"/>
      <c r="H87" s="578"/>
      <c r="I87" s="534"/>
      <c r="J87" s="581">
        <v>205063982</v>
      </c>
      <c r="K87" s="554" t="s">
        <v>933</v>
      </c>
    </row>
    <row r="88" spans="1:11" ht="17.25" customHeight="1">
      <c r="A88" s="66">
        <f t="shared" si="1"/>
        <v>79</v>
      </c>
      <c r="B88" s="550" t="s">
        <v>934</v>
      </c>
      <c r="C88" s="551" t="s">
        <v>734</v>
      </c>
      <c r="D88" s="531"/>
      <c r="E88" s="400"/>
      <c r="F88" s="576">
        <v>350</v>
      </c>
      <c r="G88" s="580" t="s">
        <v>542</v>
      </c>
      <c r="H88" s="578" t="s">
        <v>564</v>
      </c>
      <c r="I88" s="534" t="s">
        <v>565</v>
      </c>
      <c r="J88" s="534"/>
      <c r="K88" s="400"/>
    </row>
    <row r="89" spans="1:11" ht="17.25" customHeight="1">
      <c r="A89" s="66">
        <f t="shared" si="1"/>
        <v>80</v>
      </c>
      <c r="B89" s="550" t="s">
        <v>935</v>
      </c>
      <c r="C89" s="400" t="s">
        <v>511</v>
      </c>
      <c r="D89" s="531">
        <v>42658</v>
      </c>
      <c r="E89" s="400"/>
      <c r="F89" s="576">
        <v>1200</v>
      </c>
      <c r="G89" s="537"/>
      <c r="H89" s="578"/>
      <c r="I89" s="534"/>
      <c r="J89" s="581">
        <v>204440989</v>
      </c>
      <c r="K89" s="554" t="s">
        <v>936</v>
      </c>
    </row>
    <row r="90" spans="1:11" ht="17.25" customHeight="1">
      <c r="A90" s="66">
        <f t="shared" si="1"/>
        <v>81</v>
      </c>
      <c r="B90" s="544" t="s">
        <v>900</v>
      </c>
      <c r="C90" s="400" t="s">
        <v>511</v>
      </c>
      <c r="D90" s="531">
        <v>42658</v>
      </c>
      <c r="E90" s="400"/>
      <c r="F90" s="576">
        <v>100</v>
      </c>
      <c r="G90" s="537" t="s">
        <v>937</v>
      </c>
      <c r="H90" s="546" t="s">
        <v>938</v>
      </c>
      <c r="I90" s="546" t="s">
        <v>939</v>
      </c>
      <c r="J90" s="534"/>
      <c r="K90" s="400"/>
    </row>
    <row r="91" spans="1:11" ht="17.25" customHeight="1">
      <c r="A91" s="66">
        <f t="shared" si="1"/>
        <v>82</v>
      </c>
      <c r="B91" s="544" t="s">
        <v>940</v>
      </c>
      <c r="C91" s="400" t="s">
        <v>511</v>
      </c>
      <c r="D91" s="531">
        <v>42674</v>
      </c>
      <c r="E91" s="400"/>
      <c r="F91" s="576">
        <v>375</v>
      </c>
      <c r="G91" s="537" t="s">
        <v>941</v>
      </c>
      <c r="H91" s="578" t="s">
        <v>818</v>
      </c>
      <c r="I91" s="534" t="s">
        <v>942</v>
      </c>
      <c r="J91" s="534"/>
      <c r="K91" s="400"/>
    </row>
    <row r="92" spans="1:11" ht="15">
      <c r="A92" s="66" t="s">
        <v>280</v>
      </c>
      <c r="B92" s="400"/>
      <c r="C92" s="400"/>
      <c r="D92" s="400"/>
      <c r="E92" s="400"/>
      <c r="F92" s="582"/>
      <c r="G92" s="583"/>
      <c r="H92" s="584"/>
      <c r="I92" s="534"/>
      <c r="J92" s="534"/>
      <c r="K92" s="400"/>
    </row>
    <row r="93" spans="1:1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1:1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1:11">
      <c r="A95" s="25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 ht="15">
      <c r="A96" s="2"/>
      <c r="B96" s="70" t="s">
        <v>107</v>
      </c>
      <c r="C96" s="2"/>
      <c r="D96" s="2"/>
      <c r="E96" s="449"/>
      <c r="F96" s="2"/>
      <c r="G96" s="2"/>
      <c r="H96" s="2"/>
      <c r="I96" s="2"/>
      <c r="J96" s="2"/>
      <c r="K96" s="2"/>
    </row>
    <row r="97" spans="1:7" ht="15">
      <c r="A97" s="2"/>
      <c r="B97" s="2"/>
      <c r="C97" s="585"/>
      <c r="D97" s="585"/>
      <c r="F97" s="69"/>
      <c r="G97" s="72"/>
    </row>
    <row r="98" spans="1:7" ht="15">
      <c r="B98" s="2"/>
      <c r="C98" s="68" t="s">
        <v>269</v>
      </c>
      <c r="D98" s="2"/>
      <c r="F98" s="12" t="s">
        <v>274</v>
      </c>
    </row>
    <row r="99" spans="1:7" ht="15">
      <c r="B99" s="2"/>
      <c r="C99" s="2"/>
      <c r="D99" s="2"/>
      <c r="F99" s="2" t="s">
        <v>270</v>
      </c>
    </row>
    <row r="100" spans="1:7" ht="15">
      <c r="B100" s="2"/>
      <c r="C100" s="64" t="s">
        <v>140</v>
      </c>
    </row>
  </sheetData>
  <mergeCells count="7">
    <mergeCell ref="C97:D97"/>
    <mergeCell ref="A57:A58"/>
    <mergeCell ref="B57:B58"/>
    <mergeCell ref="C57:C58"/>
    <mergeCell ref="D57:D58"/>
    <mergeCell ref="E57:E58"/>
    <mergeCell ref="F57:F58"/>
  </mergeCells>
  <pageMargins left="0.3" right="0.27" top="0.45" bottom="0.42" header="0.3" footer="0.3"/>
  <pageSetup scale="7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ColWidth="9.140625" defaultRowHeight="12.75"/>
  <cols>
    <col min="1" max="1" width="11.7109375" style="186" customWidth="1"/>
    <col min="2" max="2" width="21.140625" style="186" customWidth="1"/>
    <col min="3" max="3" width="21.5703125" style="186" customWidth="1"/>
    <col min="4" max="4" width="19.140625" style="186" customWidth="1"/>
    <col min="5" max="5" width="15.140625" style="186" customWidth="1"/>
    <col min="6" max="6" width="20.85546875" style="186" customWidth="1"/>
    <col min="7" max="7" width="23.85546875" style="186" customWidth="1"/>
    <col min="8" max="8" width="19" style="186" customWidth="1"/>
    <col min="9" max="9" width="21.140625" style="186" customWidth="1"/>
    <col min="10" max="10" width="17" style="186" customWidth="1"/>
    <col min="11" max="11" width="21.5703125" style="186" customWidth="1"/>
    <col min="12" max="12" width="24.42578125" style="186" customWidth="1"/>
    <col min="13" max="16384" width="9.140625" style="186"/>
  </cols>
  <sheetData>
    <row r="1" spans="1:13" customFormat="1" ht="15">
      <c r="A1" s="136" t="s">
        <v>465</v>
      </c>
      <c r="B1" s="136"/>
      <c r="C1" s="137"/>
      <c r="D1" s="137"/>
      <c r="E1" s="137"/>
      <c r="F1" s="137"/>
      <c r="G1" s="137"/>
      <c r="H1" s="137"/>
      <c r="I1" s="137"/>
      <c r="J1" s="137"/>
      <c r="K1" s="143"/>
      <c r="L1" s="77" t="s">
        <v>110</v>
      </c>
    </row>
    <row r="2" spans="1:13" customFormat="1" ht="15">
      <c r="A2" s="104" t="s">
        <v>141</v>
      </c>
      <c r="B2" s="104"/>
      <c r="C2" s="137"/>
      <c r="D2" s="137"/>
      <c r="E2" s="137"/>
      <c r="F2" s="137"/>
      <c r="G2" s="137"/>
      <c r="H2" s="137"/>
      <c r="I2" s="137"/>
      <c r="J2" s="137"/>
      <c r="K2" s="143"/>
      <c r="L2" s="447" t="s">
        <v>524</v>
      </c>
    </row>
    <row r="3" spans="1:13" customFormat="1" ht="1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40"/>
      <c r="L3" s="140"/>
      <c r="M3" s="186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6"/>
      <c r="G4" s="137"/>
      <c r="H4" s="137"/>
      <c r="I4" s="137"/>
      <c r="J4" s="137"/>
      <c r="K4" s="137"/>
      <c r="L4" s="137"/>
    </row>
    <row r="5" spans="1:13" ht="15">
      <c r="A5" s="223" t="s">
        <v>513</v>
      </c>
      <c r="B5" s="223"/>
      <c r="C5" s="79"/>
      <c r="D5" s="79"/>
      <c r="E5" s="79"/>
      <c r="F5" s="224"/>
      <c r="G5" s="225"/>
      <c r="H5" s="225"/>
      <c r="I5" s="225"/>
      <c r="J5" s="225"/>
      <c r="K5" s="225"/>
      <c r="L5" s="224"/>
    </row>
    <row r="6" spans="1:13" customFormat="1" ht="13.5">
      <c r="A6" s="141"/>
      <c r="B6" s="141"/>
      <c r="C6" s="142"/>
      <c r="D6" s="142"/>
      <c r="E6" s="142"/>
      <c r="F6" s="137"/>
      <c r="G6" s="137"/>
      <c r="H6" s="137"/>
      <c r="I6" s="137"/>
      <c r="J6" s="137"/>
      <c r="K6" s="137"/>
      <c r="L6" s="137"/>
    </row>
    <row r="7" spans="1:13" customFormat="1" ht="60">
      <c r="A7" s="149" t="s">
        <v>64</v>
      </c>
      <c r="B7" s="134" t="s">
        <v>249</v>
      </c>
      <c r="C7" s="135" t="s">
        <v>245</v>
      </c>
      <c r="D7" s="135" t="s">
        <v>246</v>
      </c>
      <c r="E7" s="135" t="s">
        <v>356</v>
      </c>
      <c r="F7" s="135" t="s">
        <v>248</v>
      </c>
      <c r="G7" s="135" t="s">
        <v>393</v>
      </c>
      <c r="H7" s="135" t="s">
        <v>395</v>
      </c>
      <c r="I7" s="135" t="s">
        <v>389</v>
      </c>
      <c r="J7" s="135" t="s">
        <v>390</v>
      </c>
      <c r="K7" s="135" t="s">
        <v>402</v>
      </c>
      <c r="L7" s="135" t="s">
        <v>391</v>
      </c>
    </row>
    <row r="8" spans="1:13" customFormat="1" ht="15">
      <c r="A8" s="134">
        <v>1</v>
      </c>
      <c r="B8" s="134">
        <v>2</v>
      </c>
      <c r="C8" s="135">
        <v>3</v>
      </c>
      <c r="D8" s="134">
        <v>4</v>
      </c>
      <c r="E8" s="135">
        <v>5</v>
      </c>
      <c r="F8" s="134">
        <v>6</v>
      </c>
      <c r="G8" s="135">
        <v>7</v>
      </c>
      <c r="H8" s="134">
        <v>8</v>
      </c>
      <c r="I8" s="134">
        <v>9</v>
      </c>
      <c r="J8" s="134">
        <v>10</v>
      </c>
      <c r="K8" s="135">
        <v>11</v>
      </c>
      <c r="L8" s="135">
        <v>12</v>
      </c>
    </row>
    <row r="9" spans="1:13" customFormat="1" ht="15">
      <c r="A9" s="66">
        <v>1</v>
      </c>
      <c r="B9" s="66"/>
      <c r="C9" s="26"/>
      <c r="D9" s="26"/>
      <c r="E9" s="26"/>
      <c r="F9" s="26"/>
      <c r="G9" s="26"/>
      <c r="H9" s="26"/>
      <c r="I9" s="221"/>
      <c r="J9" s="221"/>
      <c r="K9" s="221"/>
      <c r="L9" s="26"/>
    </row>
    <row r="10" spans="1:13" customFormat="1" ht="15">
      <c r="A10" s="66">
        <v>2</v>
      </c>
      <c r="B10" s="66"/>
      <c r="C10" s="26"/>
      <c r="D10" s="26"/>
      <c r="E10" s="26"/>
      <c r="F10" s="26"/>
      <c r="G10" s="26"/>
      <c r="H10" s="26"/>
      <c r="I10" s="221"/>
      <c r="J10" s="221"/>
      <c r="K10" s="221"/>
      <c r="L10" s="26"/>
    </row>
    <row r="11" spans="1:13" customFormat="1" ht="15">
      <c r="A11" s="66">
        <v>3</v>
      </c>
      <c r="B11" s="66"/>
      <c r="C11" s="26"/>
      <c r="D11" s="26"/>
      <c r="E11" s="26"/>
      <c r="F11" s="26"/>
      <c r="G11" s="26"/>
      <c r="H11" s="26"/>
      <c r="I11" s="221"/>
      <c r="J11" s="221"/>
      <c r="K11" s="221"/>
      <c r="L11" s="26"/>
    </row>
    <row r="12" spans="1:13" customFormat="1" ht="15">
      <c r="A12" s="66">
        <v>4</v>
      </c>
      <c r="B12" s="66"/>
      <c r="C12" s="26"/>
      <c r="D12" s="26"/>
      <c r="E12" s="26"/>
      <c r="F12" s="26"/>
      <c r="G12" s="26"/>
      <c r="H12" s="26"/>
      <c r="I12" s="221"/>
      <c r="J12" s="221"/>
      <c r="K12" s="221"/>
      <c r="L12" s="26"/>
    </row>
    <row r="13" spans="1:13" customFormat="1" ht="15">
      <c r="A13" s="66">
        <v>5</v>
      </c>
      <c r="B13" s="66"/>
      <c r="C13" s="26"/>
      <c r="D13" s="26"/>
      <c r="E13" s="26"/>
      <c r="F13" s="26"/>
      <c r="G13" s="26"/>
      <c r="H13" s="26"/>
      <c r="I13" s="221"/>
      <c r="J13" s="221"/>
      <c r="K13" s="221"/>
      <c r="L13" s="26"/>
    </row>
    <row r="14" spans="1:13" customFormat="1" ht="15">
      <c r="A14" s="66">
        <v>6</v>
      </c>
      <c r="B14" s="66"/>
      <c r="C14" s="26"/>
      <c r="D14" s="26"/>
      <c r="E14" s="26"/>
      <c r="F14" s="26"/>
      <c r="G14" s="26"/>
      <c r="H14" s="26"/>
      <c r="I14" s="221"/>
      <c r="J14" s="221"/>
      <c r="K14" s="221"/>
      <c r="L14" s="26"/>
    </row>
    <row r="15" spans="1:13" customFormat="1" ht="15">
      <c r="A15" s="66">
        <v>7</v>
      </c>
      <c r="B15" s="66"/>
      <c r="C15" s="26"/>
      <c r="D15" s="26"/>
      <c r="E15" s="26"/>
      <c r="F15" s="26"/>
      <c r="G15" s="26"/>
      <c r="H15" s="26"/>
      <c r="I15" s="221"/>
      <c r="J15" s="221"/>
      <c r="K15" s="221"/>
      <c r="L15" s="26"/>
    </row>
    <row r="16" spans="1:13" customFormat="1" ht="15">
      <c r="A16" s="66">
        <v>8</v>
      </c>
      <c r="B16" s="66"/>
      <c r="C16" s="26"/>
      <c r="D16" s="26"/>
      <c r="E16" s="26"/>
      <c r="F16" s="26"/>
      <c r="G16" s="26"/>
      <c r="H16" s="26"/>
      <c r="I16" s="221"/>
      <c r="J16" s="221"/>
      <c r="K16" s="221"/>
      <c r="L16" s="26"/>
    </row>
    <row r="17" spans="1:12" customFormat="1" ht="15">
      <c r="A17" s="66">
        <v>9</v>
      </c>
      <c r="B17" s="66"/>
      <c r="C17" s="26"/>
      <c r="D17" s="26"/>
      <c r="E17" s="26"/>
      <c r="F17" s="26"/>
      <c r="G17" s="26"/>
      <c r="H17" s="26"/>
      <c r="I17" s="221"/>
      <c r="J17" s="221"/>
      <c r="K17" s="221"/>
      <c r="L17" s="26"/>
    </row>
    <row r="18" spans="1:12" customFormat="1" ht="15">
      <c r="A18" s="66">
        <v>10</v>
      </c>
      <c r="B18" s="66"/>
      <c r="C18" s="26"/>
      <c r="D18" s="26"/>
      <c r="E18" s="26"/>
      <c r="F18" s="26"/>
      <c r="G18" s="26"/>
      <c r="H18" s="26"/>
      <c r="I18" s="221"/>
      <c r="J18" s="221"/>
      <c r="K18" s="221"/>
      <c r="L18" s="26"/>
    </row>
    <row r="19" spans="1:12" customFormat="1" ht="15">
      <c r="A19" s="66">
        <v>11</v>
      </c>
      <c r="B19" s="66"/>
      <c r="C19" s="26"/>
      <c r="D19" s="26"/>
      <c r="E19" s="26"/>
      <c r="F19" s="26"/>
      <c r="G19" s="26"/>
      <c r="H19" s="26"/>
      <c r="I19" s="221"/>
      <c r="J19" s="221"/>
      <c r="K19" s="221"/>
      <c r="L19" s="26"/>
    </row>
    <row r="20" spans="1:12" customFormat="1" ht="15">
      <c r="A20" s="66">
        <v>12</v>
      </c>
      <c r="B20" s="66"/>
      <c r="C20" s="26"/>
      <c r="D20" s="26"/>
      <c r="E20" s="26"/>
      <c r="F20" s="26"/>
      <c r="G20" s="26"/>
      <c r="H20" s="26"/>
      <c r="I20" s="221"/>
      <c r="J20" s="221"/>
      <c r="K20" s="221"/>
      <c r="L20" s="26"/>
    </row>
    <row r="21" spans="1:12" customFormat="1" ht="15">
      <c r="A21" s="66">
        <v>13</v>
      </c>
      <c r="B21" s="66"/>
      <c r="C21" s="26"/>
      <c r="D21" s="26"/>
      <c r="E21" s="26"/>
      <c r="F21" s="26"/>
      <c r="G21" s="26"/>
      <c r="H21" s="26"/>
      <c r="I21" s="221"/>
      <c r="J21" s="221"/>
      <c r="K21" s="221"/>
      <c r="L21" s="26"/>
    </row>
    <row r="22" spans="1:12" customFormat="1" ht="15">
      <c r="A22" s="66">
        <v>14</v>
      </c>
      <c r="B22" s="66"/>
      <c r="C22" s="26"/>
      <c r="D22" s="26"/>
      <c r="E22" s="26"/>
      <c r="F22" s="26"/>
      <c r="G22" s="26"/>
      <c r="H22" s="26"/>
      <c r="I22" s="221"/>
      <c r="J22" s="221"/>
      <c r="K22" s="221"/>
      <c r="L22" s="26"/>
    </row>
    <row r="23" spans="1:12" customFormat="1" ht="15">
      <c r="A23" s="66">
        <v>15</v>
      </c>
      <c r="B23" s="66"/>
      <c r="C23" s="26"/>
      <c r="D23" s="26"/>
      <c r="E23" s="26"/>
      <c r="F23" s="26"/>
      <c r="G23" s="26"/>
      <c r="H23" s="26"/>
      <c r="I23" s="221"/>
      <c r="J23" s="221"/>
      <c r="K23" s="221"/>
      <c r="L23" s="26"/>
    </row>
    <row r="24" spans="1:12" customFormat="1" ht="15">
      <c r="A24" s="66">
        <v>16</v>
      </c>
      <c r="B24" s="66"/>
      <c r="C24" s="26"/>
      <c r="D24" s="26"/>
      <c r="E24" s="26"/>
      <c r="F24" s="26"/>
      <c r="G24" s="26"/>
      <c r="H24" s="26"/>
      <c r="I24" s="221"/>
      <c r="J24" s="221"/>
      <c r="K24" s="221"/>
      <c r="L24" s="26"/>
    </row>
    <row r="25" spans="1:12" customFormat="1" ht="15">
      <c r="A25" s="66">
        <v>17</v>
      </c>
      <c r="B25" s="66"/>
      <c r="C25" s="26"/>
      <c r="D25" s="26"/>
      <c r="E25" s="26"/>
      <c r="F25" s="26"/>
      <c r="G25" s="26"/>
      <c r="H25" s="26"/>
      <c r="I25" s="221"/>
      <c r="J25" s="221"/>
      <c r="K25" s="221"/>
      <c r="L25" s="26"/>
    </row>
    <row r="26" spans="1:12" customFormat="1" ht="15">
      <c r="A26" s="66">
        <v>18</v>
      </c>
      <c r="B26" s="66"/>
      <c r="C26" s="26"/>
      <c r="D26" s="26"/>
      <c r="E26" s="26"/>
      <c r="F26" s="26"/>
      <c r="G26" s="26"/>
      <c r="H26" s="26"/>
      <c r="I26" s="221"/>
      <c r="J26" s="221"/>
      <c r="K26" s="221"/>
      <c r="L26" s="26"/>
    </row>
    <row r="27" spans="1:12" customFormat="1" ht="15">
      <c r="A27" s="66" t="s">
        <v>280</v>
      </c>
      <c r="B27" s="66"/>
      <c r="C27" s="26"/>
      <c r="D27" s="26"/>
      <c r="E27" s="26"/>
      <c r="F27" s="26"/>
      <c r="G27" s="26"/>
      <c r="H27" s="26"/>
      <c r="I27" s="221"/>
      <c r="J27" s="221"/>
      <c r="K27" s="221"/>
      <c r="L27" s="26"/>
    </row>
    <row r="28" spans="1:1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>
      <c r="A31" s="185"/>
      <c r="B31" s="185"/>
      <c r="C31" s="187" t="s">
        <v>107</v>
      </c>
      <c r="D31" s="185"/>
      <c r="E31" s="185"/>
      <c r="F31" s="188"/>
      <c r="G31" s="185"/>
      <c r="H31" s="185"/>
      <c r="I31" s="185"/>
      <c r="J31" s="185"/>
      <c r="K31" s="185"/>
      <c r="L31" s="185"/>
    </row>
    <row r="32" spans="1:12" ht="15">
      <c r="A32" s="185"/>
      <c r="B32" s="185"/>
      <c r="C32" s="185"/>
      <c r="D32" s="189"/>
      <c r="E32" s="185"/>
      <c r="G32" s="189"/>
      <c r="H32" s="233"/>
    </row>
    <row r="33" spans="3:7" ht="15">
      <c r="C33" s="185"/>
      <c r="D33" s="191" t="s">
        <v>269</v>
      </c>
      <c r="E33" s="185"/>
      <c r="G33" s="192" t="s">
        <v>274</v>
      </c>
    </row>
    <row r="34" spans="3:7" ht="15">
      <c r="C34" s="185"/>
      <c r="D34" s="193" t="s">
        <v>140</v>
      </c>
      <c r="E34" s="185"/>
      <c r="G34" s="185" t="s">
        <v>270</v>
      </c>
    </row>
    <row r="35" spans="3:7" ht="15">
      <c r="C35" s="185"/>
      <c r="D35" s="193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ColWidth="9.140625" defaultRowHeight="12.75"/>
  <cols>
    <col min="1" max="1" width="11.7109375" style="186" customWidth="1"/>
    <col min="2" max="2" width="21.5703125" style="186" customWidth="1"/>
    <col min="3" max="3" width="19.140625" style="186" customWidth="1"/>
    <col min="4" max="4" width="23.7109375" style="186" customWidth="1"/>
    <col min="5" max="6" width="16.5703125" style="186" bestFit="1" customWidth="1"/>
    <col min="7" max="7" width="17" style="186" customWidth="1"/>
    <col min="8" max="8" width="19" style="186" customWidth="1"/>
    <col min="9" max="9" width="24.42578125" style="186" customWidth="1"/>
    <col min="10" max="16384" width="9.140625" style="186"/>
  </cols>
  <sheetData>
    <row r="1" spans="1:13" customFormat="1" ht="15">
      <c r="A1" s="136" t="s">
        <v>466</v>
      </c>
      <c r="B1" s="137"/>
      <c r="C1" s="137"/>
      <c r="D1" s="137"/>
      <c r="E1" s="137"/>
      <c r="F1" s="137"/>
      <c r="G1" s="137"/>
      <c r="H1" s="143"/>
      <c r="I1" s="77" t="s">
        <v>110</v>
      </c>
    </row>
    <row r="2" spans="1:13" customFormat="1" ht="15">
      <c r="A2" s="104" t="s">
        <v>141</v>
      </c>
      <c r="B2" s="137"/>
      <c r="C2" s="137"/>
      <c r="D2" s="137"/>
      <c r="E2" s="137"/>
      <c r="F2" s="137"/>
      <c r="G2" s="137"/>
      <c r="H2" s="143"/>
      <c r="I2" s="447" t="s">
        <v>524</v>
      </c>
    </row>
    <row r="3" spans="1:13" customFormat="1" ht="15">
      <c r="A3" s="137"/>
      <c r="B3" s="137"/>
      <c r="C3" s="137"/>
      <c r="D3" s="137"/>
      <c r="E3" s="137"/>
      <c r="F3" s="137"/>
      <c r="G3" s="137"/>
      <c r="H3" s="140"/>
      <c r="I3" s="140"/>
      <c r="M3" s="186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7"/>
      <c r="E4" s="137"/>
      <c r="F4" s="137"/>
      <c r="G4" s="137"/>
      <c r="H4" s="137"/>
      <c r="I4" s="146"/>
    </row>
    <row r="5" spans="1:13" ht="15">
      <c r="A5" s="223" t="s">
        <v>513</v>
      </c>
      <c r="B5" s="79"/>
      <c r="C5" s="79"/>
      <c r="D5" s="225"/>
      <c r="E5" s="225"/>
      <c r="F5" s="225"/>
      <c r="G5" s="225"/>
      <c r="H5" s="225"/>
      <c r="I5" s="224"/>
    </row>
    <row r="6" spans="1:13" customFormat="1" ht="13.5">
      <c r="A6" s="141"/>
      <c r="B6" s="142"/>
      <c r="C6" s="142"/>
      <c r="D6" s="137"/>
      <c r="E6" s="137"/>
      <c r="F6" s="137"/>
      <c r="G6" s="137"/>
      <c r="H6" s="137"/>
      <c r="I6" s="137"/>
    </row>
    <row r="7" spans="1:13" customFormat="1" ht="60">
      <c r="A7" s="149" t="s">
        <v>64</v>
      </c>
      <c r="B7" s="135" t="s">
        <v>387</v>
      </c>
      <c r="C7" s="135" t="s">
        <v>388</v>
      </c>
      <c r="D7" s="135" t="s">
        <v>393</v>
      </c>
      <c r="E7" s="135" t="s">
        <v>395</v>
      </c>
      <c r="F7" s="135" t="s">
        <v>389</v>
      </c>
      <c r="G7" s="135" t="s">
        <v>390</v>
      </c>
      <c r="H7" s="135" t="s">
        <v>402</v>
      </c>
      <c r="I7" s="135" t="s">
        <v>391</v>
      </c>
    </row>
    <row r="8" spans="1:13" customFormat="1" ht="15">
      <c r="A8" s="134">
        <v>1</v>
      </c>
      <c r="B8" s="134">
        <v>2</v>
      </c>
      <c r="C8" s="135">
        <v>3</v>
      </c>
      <c r="D8" s="134">
        <v>6</v>
      </c>
      <c r="E8" s="135">
        <v>7</v>
      </c>
      <c r="F8" s="134">
        <v>8</v>
      </c>
      <c r="G8" s="134">
        <v>9</v>
      </c>
      <c r="H8" s="134">
        <v>10</v>
      </c>
      <c r="I8" s="135">
        <v>11</v>
      </c>
    </row>
    <row r="9" spans="1:13" customFormat="1" ht="15">
      <c r="A9" s="66">
        <v>1</v>
      </c>
      <c r="B9" s="26"/>
      <c r="C9" s="26"/>
      <c r="D9" s="26"/>
      <c r="E9" s="26"/>
      <c r="F9" s="221"/>
      <c r="G9" s="221"/>
      <c r="H9" s="221"/>
      <c r="I9" s="26"/>
    </row>
    <row r="10" spans="1:13" customFormat="1" ht="15">
      <c r="A10" s="66">
        <v>2</v>
      </c>
      <c r="B10" s="26"/>
      <c r="C10" s="26"/>
      <c r="D10" s="26"/>
      <c r="E10" s="26"/>
      <c r="F10" s="221"/>
      <c r="G10" s="221"/>
      <c r="H10" s="221"/>
      <c r="I10" s="26"/>
    </row>
    <row r="11" spans="1:13" customFormat="1" ht="15">
      <c r="A11" s="66">
        <v>3</v>
      </c>
      <c r="B11" s="26"/>
      <c r="C11" s="26"/>
      <c r="D11" s="26"/>
      <c r="E11" s="26"/>
      <c r="F11" s="221"/>
      <c r="G11" s="221"/>
      <c r="H11" s="221"/>
      <c r="I11" s="26"/>
    </row>
    <row r="12" spans="1:13" customFormat="1" ht="15">
      <c r="A12" s="66">
        <v>4</v>
      </c>
      <c r="B12" s="26"/>
      <c r="C12" s="26"/>
      <c r="D12" s="26"/>
      <c r="E12" s="26"/>
      <c r="F12" s="221"/>
      <c r="G12" s="221"/>
      <c r="H12" s="221"/>
      <c r="I12" s="26"/>
    </row>
    <row r="13" spans="1:13" customFormat="1" ht="15">
      <c r="A13" s="66">
        <v>5</v>
      </c>
      <c r="B13" s="26"/>
      <c r="C13" s="26"/>
      <c r="D13" s="26"/>
      <c r="E13" s="26"/>
      <c r="F13" s="221"/>
      <c r="G13" s="221"/>
      <c r="H13" s="221"/>
      <c r="I13" s="26"/>
    </row>
    <row r="14" spans="1:13" customFormat="1" ht="15">
      <c r="A14" s="66">
        <v>6</v>
      </c>
      <c r="B14" s="26"/>
      <c r="C14" s="26"/>
      <c r="D14" s="26"/>
      <c r="E14" s="26"/>
      <c r="F14" s="221"/>
      <c r="G14" s="221"/>
      <c r="H14" s="221"/>
      <c r="I14" s="26"/>
    </row>
    <row r="15" spans="1:13" customFormat="1" ht="15">
      <c r="A15" s="66">
        <v>7</v>
      </c>
      <c r="B15" s="26"/>
      <c r="C15" s="26"/>
      <c r="D15" s="26"/>
      <c r="E15" s="26"/>
      <c r="F15" s="221"/>
      <c r="G15" s="221"/>
      <c r="H15" s="221"/>
      <c r="I15" s="26"/>
    </row>
    <row r="16" spans="1:13" customFormat="1" ht="15">
      <c r="A16" s="66">
        <v>8</v>
      </c>
      <c r="B16" s="26"/>
      <c r="C16" s="26"/>
      <c r="D16" s="26"/>
      <c r="E16" s="26"/>
      <c r="F16" s="221"/>
      <c r="G16" s="221"/>
      <c r="H16" s="221"/>
      <c r="I16" s="26"/>
    </row>
    <row r="17" spans="1:9" customFormat="1" ht="15">
      <c r="A17" s="66">
        <v>9</v>
      </c>
      <c r="B17" s="26"/>
      <c r="C17" s="26"/>
      <c r="D17" s="26"/>
      <c r="E17" s="26"/>
      <c r="F17" s="221"/>
      <c r="G17" s="221"/>
      <c r="H17" s="221"/>
      <c r="I17" s="26"/>
    </row>
    <row r="18" spans="1:9" customFormat="1" ht="15">
      <c r="A18" s="66">
        <v>10</v>
      </c>
      <c r="B18" s="26"/>
      <c r="C18" s="26"/>
      <c r="D18" s="26"/>
      <c r="E18" s="26"/>
      <c r="F18" s="221"/>
      <c r="G18" s="221"/>
      <c r="H18" s="221"/>
      <c r="I18" s="26"/>
    </row>
    <row r="19" spans="1:9" customFormat="1" ht="15">
      <c r="A19" s="66">
        <v>11</v>
      </c>
      <c r="B19" s="26"/>
      <c r="C19" s="26"/>
      <c r="D19" s="26"/>
      <c r="E19" s="26"/>
      <c r="F19" s="221"/>
      <c r="G19" s="221"/>
      <c r="H19" s="221"/>
      <c r="I19" s="26"/>
    </row>
    <row r="20" spans="1:9" customFormat="1" ht="15">
      <c r="A20" s="66">
        <v>12</v>
      </c>
      <c r="B20" s="26"/>
      <c r="C20" s="26"/>
      <c r="D20" s="26"/>
      <c r="E20" s="26"/>
      <c r="F20" s="221"/>
      <c r="G20" s="221"/>
      <c r="H20" s="221"/>
      <c r="I20" s="26"/>
    </row>
    <row r="21" spans="1:9" customFormat="1" ht="15">
      <c r="A21" s="66">
        <v>13</v>
      </c>
      <c r="B21" s="26"/>
      <c r="C21" s="26"/>
      <c r="D21" s="26"/>
      <c r="E21" s="26"/>
      <c r="F21" s="221"/>
      <c r="G21" s="221"/>
      <c r="H21" s="221"/>
      <c r="I21" s="26"/>
    </row>
    <row r="22" spans="1:9" customFormat="1" ht="15">
      <c r="A22" s="66">
        <v>14</v>
      </c>
      <c r="B22" s="26"/>
      <c r="C22" s="26"/>
      <c r="D22" s="26"/>
      <c r="E22" s="26"/>
      <c r="F22" s="221"/>
      <c r="G22" s="221"/>
      <c r="H22" s="221"/>
      <c r="I22" s="26"/>
    </row>
    <row r="23" spans="1:9" customFormat="1" ht="15">
      <c r="A23" s="66">
        <v>15</v>
      </c>
      <c r="B23" s="26"/>
      <c r="C23" s="26"/>
      <c r="D23" s="26"/>
      <c r="E23" s="26"/>
      <c r="F23" s="221"/>
      <c r="G23" s="221"/>
      <c r="H23" s="221"/>
      <c r="I23" s="26"/>
    </row>
    <row r="24" spans="1:9" customFormat="1" ht="15">
      <c r="A24" s="66">
        <v>16</v>
      </c>
      <c r="B24" s="26"/>
      <c r="C24" s="26"/>
      <c r="D24" s="26"/>
      <c r="E24" s="26"/>
      <c r="F24" s="221"/>
      <c r="G24" s="221"/>
      <c r="H24" s="221"/>
      <c r="I24" s="26"/>
    </row>
    <row r="25" spans="1:9" customFormat="1" ht="15">
      <c r="A25" s="66">
        <v>17</v>
      </c>
      <c r="B25" s="26"/>
      <c r="C25" s="26"/>
      <c r="D25" s="26"/>
      <c r="E25" s="26"/>
      <c r="F25" s="221"/>
      <c r="G25" s="221"/>
      <c r="H25" s="221"/>
      <c r="I25" s="26"/>
    </row>
    <row r="26" spans="1:9" customFormat="1" ht="15">
      <c r="A26" s="66">
        <v>18</v>
      </c>
      <c r="B26" s="26"/>
      <c r="C26" s="26"/>
      <c r="D26" s="26"/>
      <c r="E26" s="26"/>
      <c r="F26" s="221"/>
      <c r="G26" s="221"/>
      <c r="H26" s="221"/>
      <c r="I26" s="26"/>
    </row>
    <row r="27" spans="1:9" customFormat="1" ht="15">
      <c r="A27" s="66" t="s">
        <v>280</v>
      </c>
      <c r="B27" s="26"/>
      <c r="C27" s="26"/>
      <c r="D27" s="26"/>
      <c r="E27" s="26"/>
      <c r="F27" s="221"/>
      <c r="G27" s="221"/>
      <c r="H27" s="221"/>
      <c r="I27" s="26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5"/>
      <c r="B31" s="187" t="s">
        <v>107</v>
      </c>
      <c r="C31" s="185"/>
      <c r="D31" s="185"/>
      <c r="E31" s="188"/>
      <c r="F31" s="185"/>
      <c r="G31" s="185"/>
      <c r="H31" s="185"/>
      <c r="I31" s="185"/>
    </row>
    <row r="32" spans="1:9" ht="15">
      <c r="A32" s="185"/>
      <c r="B32" s="185"/>
      <c r="C32" s="189"/>
      <c r="D32" s="185"/>
      <c r="F32" s="189"/>
      <c r="G32" s="233"/>
    </row>
    <row r="33" spans="2:6" ht="15">
      <c r="B33" s="185"/>
      <c r="C33" s="191" t="s">
        <v>269</v>
      </c>
      <c r="D33" s="185"/>
      <c r="F33" s="192" t="s">
        <v>274</v>
      </c>
    </row>
    <row r="34" spans="2:6" ht="15">
      <c r="B34" s="185"/>
      <c r="C34" s="193" t="s">
        <v>140</v>
      </c>
      <c r="D34" s="185"/>
      <c r="F34" s="185" t="s">
        <v>270</v>
      </c>
    </row>
    <row r="35" spans="2:6" ht="15">
      <c r="B35" s="185"/>
      <c r="C35" s="193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D18" sqref="D18"/>
    </sheetView>
  </sheetViews>
  <sheetFormatPr defaultColWidth="9.140625" defaultRowHeight="15"/>
  <cols>
    <col min="1" max="1" width="10" style="185" customWidth="1"/>
    <col min="2" max="2" width="20.28515625" style="185" customWidth="1"/>
    <col min="3" max="3" width="30" style="185" customWidth="1"/>
    <col min="4" max="4" width="24.42578125" style="185" customWidth="1"/>
    <col min="5" max="5" width="19.5703125" style="185" customWidth="1"/>
    <col min="6" max="6" width="16.42578125" style="185" customWidth="1"/>
    <col min="7" max="7" width="25.28515625" style="185" customWidth="1"/>
    <col min="8" max="8" width="21.85546875" style="185" customWidth="1"/>
    <col min="9" max="9" width="26.42578125" style="185" customWidth="1"/>
    <col min="10" max="10" width="0.5703125" style="185" customWidth="1"/>
    <col min="11" max="16384" width="9.140625" style="185"/>
  </cols>
  <sheetData>
    <row r="1" spans="1:10">
      <c r="A1" s="73" t="s">
        <v>407</v>
      </c>
      <c r="B1" s="75"/>
      <c r="C1" s="75"/>
      <c r="D1" s="75"/>
      <c r="E1" s="75"/>
      <c r="F1" s="75"/>
      <c r="G1" s="75"/>
      <c r="H1" s="75"/>
      <c r="I1" s="413" t="s">
        <v>199</v>
      </c>
      <c r="J1" s="165"/>
    </row>
    <row r="2" spans="1:10">
      <c r="A2" s="75" t="s">
        <v>141</v>
      </c>
      <c r="B2" s="75"/>
      <c r="C2" s="75"/>
      <c r="D2" s="75"/>
      <c r="E2" s="75"/>
      <c r="F2" s="75"/>
      <c r="G2" s="75"/>
      <c r="H2" s="75"/>
      <c r="I2" s="369" t="s">
        <v>524</v>
      </c>
      <c r="J2" s="165"/>
    </row>
    <row r="3" spans="1:10">
      <c r="A3" s="75"/>
      <c r="B3" s="75"/>
      <c r="C3" s="75"/>
      <c r="D3" s="75"/>
      <c r="E3" s="75"/>
      <c r="F3" s="75"/>
      <c r="G3" s="75"/>
      <c r="H3" s="75"/>
      <c r="I3" s="101"/>
      <c r="J3" s="165"/>
    </row>
    <row r="4" spans="1:10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>
      <c r="A5" s="423" t="s">
        <v>513</v>
      </c>
      <c r="B5" s="424"/>
      <c r="C5" s="425"/>
      <c r="D5" s="426"/>
      <c r="E5" s="424"/>
      <c r="F5" s="424"/>
      <c r="G5" s="223"/>
      <c r="H5" s="223"/>
      <c r="I5" s="223"/>
      <c r="J5" s="192"/>
    </row>
    <row r="6" spans="1:10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>
      <c r="A8" s="428" t="s">
        <v>64</v>
      </c>
      <c r="B8" s="428" t="s">
        <v>379</v>
      </c>
      <c r="C8" s="429" t="s">
        <v>441</v>
      </c>
      <c r="D8" s="429" t="s">
        <v>442</v>
      </c>
      <c r="E8" s="429" t="s">
        <v>380</v>
      </c>
      <c r="F8" s="429" t="s">
        <v>399</v>
      </c>
      <c r="G8" s="429" t="s">
        <v>400</v>
      </c>
      <c r="H8" s="429" t="s">
        <v>446</v>
      </c>
      <c r="I8" s="429" t="s">
        <v>401</v>
      </c>
      <c r="J8" s="104"/>
    </row>
    <row r="9" spans="1:10">
      <c r="A9" s="430">
        <v>1</v>
      </c>
      <c r="B9" s="431">
        <v>40544</v>
      </c>
      <c r="C9" s="432" t="s">
        <v>515</v>
      </c>
      <c r="D9" s="66">
        <v>65002001337</v>
      </c>
      <c r="E9" s="433" t="s">
        <v>511</v>
      </c>
      <c r="F9" s="433">
        <v>5298</v>
      </c>
      <c r="G9" s="433">
        <v>5298</v>
      </c>
      <c r="H9" s="434">
        <v>72320.7</v>
      </c>
      <c r="I9" s="434">
        <v>63859.3</v>
      </c>
      <c r="J9" s="104"/>
    </row>
    <row r="10" spans="1:10">
      <c r="A10" s="430">
        <v>2</v>
      </c>
      <c r="B10" s="431">
        <v>41543</v>
      </c>
      <c r="C10" s="432" t="s">
        <v>516</v>
      </c>
      <c r="D10" s="435">
        <v>204488081</v>
      </c>
      <c r="E10" s="433" t="s">
        <v>517</v>
      </c>
      <c r="F10" s="433"/>
      <c r="G10" s="433">
        <v>1791</v>
      </c>
      <c r="H10" s="434"/>
      <c r="I10" s="434">
        <v>1791</v>
      </c>
      <c r="J10" s="104"/>
    </row>
    <row r="11" spans="1:10">
      <c r="A11" s="430">
        <v>3</v>
      </c>
      <c r="B11" s="436">
        <v>41531</v>
      </c>
      <c r="C11" s="437" t="s">
        <v>518</v>
      </c>
      <c r="D11" s="438">
        <v>36001003914</v>
      </c>
      <c r="E11" s="439" t="s">
        <v>511</v>
      </c>
      <c r="F11" s="434">
        <v>438</v>
      </c>
      <c r="G11" s="434">
        <v>438</v>
      </c>
      <c r="H11" s="434"/>
      <c r="I11" s="434">
        <v>438</v>
      </c>
      <c r="J11" s="104"/>
    </row>
    <row r="12" spans="1:10">
      <c r="A12" s="430">
        <v>4</v>
      </c>
      <c r="B12" s="440">
        <v>41527</v>
      </c>
      <c r="C12" s="437" t="s">
        <v>519</v>
      </c>
      <c r="D12" s="510">
        <v>3001011884</v>
      </c>
      <c r="E12" s="439" t="s">
        <v>511</v>
      </c>
      <c r="F12" s="434">
        <v>300</v>
      </c>
      <c r="G12" s="434">
        <v>600</v>
      </c>
      <c r="H12" s="434">
        <v>600</v>
      </c>
      <c r="I12" s="434">
        <v>300</v>
      </c>
      <c r="J12" s="104"/>
    </row>
    <row r="13" spans="1:10">
      <c r="A13" s="430">
        <v>5</v>
      </c>
      <c r="B13" s="208"/>
      <c r="C13" s="509" t="s">
        <v>595</v>
      </c>
      <c r="D13" s="511">
        <v>205186065</v>
      </c>
      <c r="E13" s="446" t="s">
        <v>600</v>
      </c>
      <c r="F13" s="433"/>
      <c r="G13" s="433"/>
      <c r="H13" s="433"/>
      <c r="I13" s="433">
        <v>3690</v>
      </c>
      <c r="J13" s="104"/>
    </row>
    <row r="14" spans="1:10">
      <c r="A14" s="430">
        <v>6</v>
      </c>
      <c r="B14" s="208"/>
      <c r="C14" s="509" t="s">
        <v>596</v>
      </c>
      <c r="D14" s="511">
        <v>202159788</v>
      </c>
      <c r="E14" s="446" t="s">
        <v>600</v>
      </c>
      <c r="F14" s="433"/>
      <c r="G14" s="433"/>
      <c r="H14" s="433"/>
      <c r="I14" s="433">
        <v>9254</v>
      </c>
      <c r="J14" s="104"/>
    </row>
    <row r="15" spans="1:10">
      <c r="A15" s="430">
        <v>7</v>
      </c>
      <c r="B15" s="208"/>
      <c r="C15" s="441" t="s">
        <v>597</v>
      </c>
      <c r="D15" s="512">
        <v>204566978</v>
      </c>
      <c r="E15" s="433" t="s">
        <v>601</v>
      </c>
      <c r="F15" s="433"/>
      <c r="G15" s="433"/>
      <c r="H15" s="433"/>
      <c r="I15" s="433">
        <v>53.9</v>
      </c>
      <c r="J15" s="104"/>
    </row>
    <row r="16" spans="1:10" ht="60">
      <c r="A16" s="430">
        <v>8</v>
      </c>
      <c r="B16" s="208"/>
      <c r="C16" s="441" t="s">
        <v>598</v>
      </c>
      <c r="D16" s="435">
        <v>205246857</v>
      </c>
      <c r="E16" s="433" t="s">
        <v>599</v>
      </c>
      <c r="F16" s="433"/>
      <c r="G16" s="433"/>
      <c r="H16" s="433"/>
      <c r="I16" s="433">
        <v>95136.09</v>
      </c>
      <c r="J16" s="104"/>
    </row>
    <row r="17" spans="1:10">
      <c r="A17" s="430">
        <v>9</v>
      </c>
      <c r="B17" s="208"/>
      <c r="C17" s="441"/>
      <c r="D17" s="441"/>
      <c r="E17" s="433"/>
      <c r="F17" s="433"/>
      <c r="G17" s="433"/>
      <c r="H17" s="433"/>
      <c r="I17" s="433"/>
      <c r="J17" s="104"/>
    </row>
    <row r="18" spans="1:10">
      <c r="A18" s="430">
        <v>10</v>
      </c>
      <c r="B18" s="208"/>
      <c r="C18" s="441"/>
      <c r="D18" s="441"/>
      <c r="E18" s="433"/>
      <c r="F18" s="433"/>
      <c r="G18" s="433"/>
      <c r="H18" s="433"/>
      <c r="I18" s="433"/>
      <c r="J18" s="104"/>
    </row>
    <row r="19" spans="1:10">
      <c r="A19" s="430">
        <v>11</v>
      </c>
      <c r="B19" s="208"/>
      <c r="C19" s="441"/>
      <c r="D19" s="441"/>
      <c r="E19" s="433"/>
      <c r="F19" s="433"/>
      <c r="G19" s="433"/>
      <c r="H19" s="433"/>
      <c r="I19" s="433"/>
      <c r="J19" s="104"/>
    </row>
    <row r="20" spans="1:10">
      <c r="A20" s="430">
        <v>12</v>
      </c>
      <c r="B20" s="208"/>
      <c r="C20" s="441"/>
      <c r="D20" s="441"/>
      <c r="E20" s="433"/>
      <c r="F20" s="433"/>
      <c r="G20" s="433"/>
      <c r="H20" s="433"/>
      <c r="I20" s="433"/>
      <c r="J20" s="104"/>
    </row>
    <row r="21" spans="1:10">
      <c r="A21" s="430">
        <v>13</v>
      </c>
      <c r="B21" s="208"/>
      <c r="C21" s="441"/>
      <c r="D21" s="441"/>
      <c r="E21" s="433"/>
      <c r="F21" s="433"/>
      <c r="G21" s="433"/>
      <c r="H21" s="433"/>
      <c r="I21" s="433"/>
      <c r="J21" s="104"/>
    </row>
    <row r="22" spans="1:10">
      <c r="A22" s="430">
        <v>14</v>
      </c>
      <c r="B22" s="208"/>
      <c r="C22" s="441"/>
      <c r="D22" s="441"/>
      <c r="E22" s="433"/>
      <c r="F22" s="433"/>
      <c r="G22" s="433"/>
      <c r="H22" s="433"/>
      <c r="I22" s="433"/>
      <c r="J22" s="104"/>
    </row>
    <row r="23" spans="1:10">
      <c r="A23" s="430">
        <v>15</v>
      </c>
      <c r="B23" s="208"/>
      <c r="C23" s="441"/>
      <c r="D23" s="441"/>
      <c r="E23" s="433"/>
      <c r="F23" s="433"/>
      <c r="G23" s="433"/>
      <c r="H23" s="433"/>
      <c r="I23" s="433"/>
      <c r="J23" s="104"/>
    </row>
    <row r="24" spans="1:10">
      <c r="A24" s="430">
        <v>16</v>
      </c>
      <c r="B24" s="208"/>
      <c r="C24" s="441"/>
      <c r="D24" s="441"/>
      <c r="E24" s="433"/>
      <c r="F24" s="433"/>
      <c r="G24" s="433"/>
      <c r="H24" s="433"/>
      <c r="I24" s="433"/>
      <c r="J24" s="104"/>
    </row>
    <row r="25" spans="1:10">
      <c r="A25" s="430">
        <v>17</v>
      </c>
      <c r="B25" s="208"/>
      <c r="C25" s="441"/>
      <c r="D25" s="441"/>
      <c r="E25" s="433"/>
      <c r="F25" s="433"/>
      <c r="G25" s="433"/>
      <c r="H25" s="433"/>
      <c r="I25" s="433"/>
      <c r="J25" s="104"/>
    </row>
    <row r="26" spans="1:10">
      <c r="A26" s="430">
        <v>18</v>
      </c>
      <c r="B26" s="208"/>
      <c r="C26" s="441"/>
      <c r="D26" s="441"/>
      <c r="E26" s="433"/>
      <c r="F26" s="433"/>
      <c r="G26" s="433"/>
      <c r="H26" s="433"/>
      <c r="I26" s="433"/>
      <c r="J26" s="104"/>
    </row>
    <row r="27" spans="1:10">
      <c r="A27" s="430">
        <v>19</v>
      </c>
      <c r="B27" s="208"/>
      <c r="C27" s="441"/>
      <c r="D27" s="441"/>
      <c r="E27" s="433"/>
      <c r="F27" s="433"/>
      <c r="G27" s="433"/>
      <c r="H27" s="433"/>
      <c r="I27" s="433"/>
      <c r="J27" s="104"/>
    </row>
    <row r="28" spans="1:10">
      <c r="A28" s="430">
        <v>20</v>
      </c>
      <c r="B28" s="208"/>
      <c r="C28" s="441"/>
      <c r="D28" s="441"/>
      <c r="E28" s="433"/>
      <c r="F28" s="433"/>
      <c r="G28" s="433"/>
      <c r="H28" s="433"/>
      <c r="I28" s="433"/>
      <c r="J28" s="104"/>
    </row>
    <row r="29" spans="1:10">
      <c r="A29" s="430">
        <v>21</v>
      </c>
      <c r="B29" s="208"/>
      <c r="C29" s="442"/>
      <c r="D29" s="442"/>
      <c r="E29" s="443"/>
      <c r="F29" s="443"/>
      <c r="G29" s="443"/>
      <c r="H29" s="444"/>
      <c r="I29" s="433"/>
      <c r="J29" s="104"/>
    </row>
    <row r="30" spans="1:10">
      <c r="A30" s="430">
        <v>22</v>
      </c>
      <c r="B30" s="208"/>
      <c r="C30" s="442"/>
      <c r="D30" s="442"/>
      <c r="E30" s="443"/>
      <c r="F30" s="443"/>
      <c r="G30" s="443"/>
      <c r="H30" s="444"/>
      <c r="I30" s="433"/>
      <c r="J30" s="104"/>
    </row>
    <row r="31" spans="1:10">
      <c r="A31" s="430">
        <v>23</v>
      </c>
      <c r="B31" s="208"/>
      <c r="C31" s="442"/>
      <c r="D31" s="442"/>
      <c r="E31" s="443"/>
      <c r="F31" s="443"/>
      <c r="G31" s="443"/>
      <c r="H31" s="444"/>
      <c r="I31" s="433"/>
      <c r="J31" s="104"/>
    </row>
    <row r="32" spans="1:10">
      <c r="A32" s="430">
        <v>24</v>
      </c>
      <c r="B32" s="208"/>
      <c r="C32" s="442"/>
      <c r="D32" s="442"/>
      <c r="E32" s="443"/>
      <c r="F32" s="443"/>
      <c r="G32" s="443"/>
      <c r="H32" s="444"/>
      <c r="I32" s="433"/>
      <c r="J32" s="104"/>
    </row>
    <row r="33" spans="1:12">
      <c r="A33" s="430">
        <v>25</v>
      </c>
      <c r="B33" s="208"/>
      <c r="C33" s="442"/>
      <c r="D33" s="442"/>
      <c r="E33" s="443"/>
      <c r="F33" s="443"/>
      <c r="G33" s="443"/>
      <c r="H33" s="444"/>
      <c r="I33" s="433"/>
      <c r="J33" s="104"/>
    </row>
    <row r="34" spans="1:12">
      <c r="A34" s="430">
        <v>26</v>
      </c>
      <c r="B34" s="208"/>
      <c r="C34" s="442"/>
      <c r="D34" s="442"/>
      <c r="E34" s="443"/>
      <c r="F34" s="443"/>
      <c r="G34" s="443"/>
      <c r="H34" s="444"/>
      <c r="I34" s="433"/>
      <c r="J34" s="104"/>
    </row>
    <row r="35" spans="1:12">
      <c r="A35" s="430">
        <v>27</v>
      </c>
      <c r="B35" s="208"/>
      <c r="C35" s="442"/>
      <c r="D35" s="442"/>
      <c r="E35" s="443"/>
      <c r="F35" s="443"/>
      <c r="G35" s="443"/>
      <c r="H35" s="444"/>
      <c r="I35" s="433"/>
      <c r="J35" s="104"/>
    </row>
    <row r="36" spans="1:12">
      <c r="A36" s="430">
        <v>28</v>
      </c>
      <c r="B36" s="208"/>
      <c r="C36" s="442"/>
      <c r="D36" s="442"/>
      <c r="E36" s="443"/>
      <c r="F36" s="443"/>
      <c r="G36" s="443"/>
      <c r="H36" s="444"/>
      <c r="I36" s="433"/>
      <c r="J36" s="104"/>
    </row>
    <row r="37" spans="1:12">
      <c r="A37" s="430">
        <v>29</v>
      </c>
      <c r="B37" s="208"/>
      <c r="C37" s="442"/>
      <c r="D37" s="442"/>
      <c r="E37" s="443"/>
      <c r="F37" s="443"/>
      <c r="G37" s="443"/>
      <c r="H37" s="444"/>
      <c r="I37" s="433"/>
      <c r="J37" s="104"/>
    </row>
    <row r="38" spans="1:12">
      <c r="A38" s="430" t="s">
        <v>280</v>
      </c>
      <c r="B38" s="208"/>
      <c r="C38" s="442"/>
      <c r="D38" s="442"/>
      <c r="E38" s="443"/>
      <c r="F38" s="443"/>
      <c r="G38" s="445"/>
      <c r="H38" s="288" t="s">
        <v>434</v>
      </c>
      <c r="I38" s="446">
        <f>SUM(I9:I37)</f>
        <v>174522.28999999998</v>
      </c>
      <c r="J38" s="104"/>
    </row>
    <row r="40" spans="1:12">
      <c r="A40" s="185" t="s">
        <v>467</v>
      </c>
    </row>
    <row r="42" spans="1:12">
      <c r="B42" s="187" t="s">
        <v>107</v>
      </c>
      <c r="F42" s="188"/>
    </row>
    <row r="43" spans="1:12">
      <c r="F43" s="186"/>
      <c r="I43" s="186"/>
      <c r="J43" s="186"/>
      <c r="K43" s="186"/>
      <c r="L43" s="186"/>
    </row>
    <row r="44" spans="1:12">
      <c r="C44" s="189"/>
      <c r="F44" s="189"/>
      <c r="G44" s="189"/>
      <c r="H44" s="192"/>
      <c r="I44" s="190"/>
      <c r="J44" s="186"/>
      <c r="K44" s="186"/>
      <c r="L44" s="186"/>
    </row>
    <row r="45" spans="1:12">
      <c r="A45" s="186"/>
      <c r="C45" s="191" t="s">
        <v>269</v>
      </c>
      <c r="F45" s="192" t="s">
        <v>274</v>
      </c>
      <c r="G45" s="191"/>
      <c r="H45" s="191"/>
      <c r="I45" s="190"/>
      <c r="J45" s="186"/>
      <c r="K45" s="186"/>
      <c r="L45" s="186"/>
    </row>
    <row r="46" spans="1:12">
      <c r="A46" s="186"/>
      <c r="C46" s="193" t="s">
        <v>140</v>
      </c>
      <c r="F46" s="185" t="s">
        <v>270</v>
      </c>
      <c r="I46" s="186"/>
      <c r="J46" s="186"/>
      <c r="K46" s="186"/>
      <c r="L46" s="186"/>
    </row>
    <row r="47" spans="1:12" s="186" customFormat="1">
      <c r="B47" s="185"/>
      <c r="C47" s="193"/>
      <c r="G47" s="193"/>
      <c r="H47" s="193"/>
    </row>
    <row r="48" spans="1:12" s="186" customFormat="1" ht="12.75"/>
    <row r="49" s="186" customFormat="1" ht="12.75"/>
    <row r="50" s="186" customFormat="1" ht="12.75"/>
    <row r="51" s="186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2">
      <formula1>40543</formula1>
      <formula2>42004</formula2>
    </dataValidation>
  </dataValidations>
  <printOptions gridLines="1"/>
  <pageMargins left="0.7" right="0.7" top="0.75" bottom="0.75" header="0.3" footer="0.3"/>
  <pageSetup scale="63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I17" sqref="I17"/>
    </sheetView>
  </sheetViews>
  <sheetFormatPr defaultColWidth="9.140625"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4" t="s">
        <v>469</v>
      </c>
      <c r="B1" s="195"/>
      <c r="C1" s="195"/>
      <c r="D1" s="195"/>
      <c r="E1" s="195"/>
      <c r="F1" s="195"/>
      <c r="G1" s="195"/>
      <c r="H1" s="195"/>
      <c r="I1" s="199"/>
      <c r="J1" s="269"/>
      <c r="K1" s="269"/>
      <c r="L1" s="269"/>
      <c r="M1" s="269" t="s">
        <v>423</v>
      </c>
      <c r="N1" s="199"/>
    </row>
    <row r="2" spans="1:14">
      <c r="A2" s="199" t="s">
        <v>319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197"/>
      <c r="N2" s="199"/>
    </row>
    <row r="3" spans="1:14">
      <c r="A3" s="199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9"/>
    </row>
    <row r="4" spans="1:14" ht="15">
      <c r="A4" s="114" t="s">
        <v>275</v>
      </c>
      <c r="B4" s="195"/>
      <c r="C4" s="195"/>
      <c r="D4" s="200"/>
      <c r="E4" s="270"/>
      <c r="F4" s="200"/>
      <c r="G4" s="196"/>
      <c r="H4" s="196"/>
      <c r="I4" s="196"/>
      <c r="J4" s="196"/>
      <c r="K4" s="196"/>
      <c r="L4" s="195"/>
      <c r="M4" s="196"/>
      <c r="N4" s="199"/>
    </row>
    <row r="5" spans="1:14">
      <c r="A5" s="201"/>
      <c r="B5" s="201" t="s">
        <v>513</v>
      </c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199"/>
    </row>
    <row r="7" spans="1:14" ht="51">
      <c r="A7" s="272" t="s">
        <v>64</v>
      </c>
      <c r="B7" s="273" t="s">
        <v>424</v>
      </c>
      <c r="C7" s="273" t="s">
        <v>425</v>
      </c>
      <c r="D7" s="274" t="s">
        <v>426</v>
      </c>
      <c r="E7" s="274" t="s">
        <v>276</v>
      </c>
      <c r="F7" s="274" t="s">
        <v>427</v>
      </c>
      <c r="G7" s="274" t="s">
        <v>428</v>
      </c>
      <c r="H7" s="273" t="s">
        <v>429</v>
      </c>
      <c r="I7" s="275" t="s">
        <v>430</v>
      </c>
      <c r="J7" s="275" t="s">
        <v>431</v>
      </c>
      <c r="K7" s="276" t="s">
        <v>432</v>
      </c>
      <c r="L7" s="276" t="s">
        <v>433</v>
      </c>
      <c r="M7" s="274" t="s">
        <v>423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77"/>
      <c r="D9" s="207"/>
      <c r="E9" s="207"/>
      <c r="F9" s="207"/>
      <c r="G9" s="207"/>
      <c r="H9" s="207"/>
      <c r="I9" s="207"/>
      <c r="J9" s="207"/>
      <c r="K9" s="207"/>
      <c r="L9" s="207"/>
      <c r="M9" s="278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77"/>
      <c r="D10" s="207"/>
      <c r="E10" s="207"/>
      <c r="F10" s="207"/>
      <c r="G10" s="207"/>
      <c r="H10" s="207"/>
      <c r="I10" s="207"/>
      <c r="J10" s="207"/>
      <c r="K10" s="207"/>
      <c r="L10" s="207"/>
      <c r="M10" s="278" t="str">
        <f t="shared" si="0"/>
        <v/>
      </c>
      <c r="N10" s="199"/>
    </row>
    <row r="11" spans="1:14" ht="15">
      <c r="A11" s="207">
        <v>3</v>
      </c>
      <c r="B11" s="208"/>
      <c r="C11" s="277"/>
      <c r="D11" s="207"/>
      <c r="E11" s="207"/>
      <c r="F11" s="207"/>
      <c r="G11" s="207"/>
      <c r="H11" s="207"/>
      <c r="I11" s="207"/>
      <c r="J11" s="207"/>
      <c r="K11" s="207"/>
      <c r="L11" s="207"/>
      <c r="M11" s="278" t="str">
        <f t="shared" si="0"/>
        <v/>
      </c>
      <c r="N11" s="199"/>
    </row>
    <row r="12" spans="1:14" ht="15">
      <c r="A12" s="207">
        <v>4</v>
      </c>
      <c r="B12" s="208"/>
      <c r="C12" s="277"/>
      <c r="D12" s="207"/>
      <c r="E12" s="207"/>
      <c r="F12" s="207"/>
      <c r="G12" s="207"/>
      <c r="H12" s="207"/>
      <c r="I12" s="207"/>
      <c r="J12" s="207"/>
      <c r="K12" s="207"/>
      <c r="L12" s="207"/>
      <c r="M12" s="278" t="str">
        <f t="shared" si="0"/>
        <v/>
      </c>
      <c r="N12" s="199"/>
    </row>
    <row r="13" spans="1:14" ht="15">
      <c r="A13" s="207">
        <v>5</v>
      </c>
      <c r="B13" s="208"/>
      <c r="C13" s="277"/>
      <c r="D13" s="207"/>
      <c r="E13" s="207"/>
      <c r="F13" s="207"/>
      <c r="G13" s="207"/>
      <c r="H13" s="207"/>
      <c r="I13" s="207"/>
      <c r="J13" s="207"/>
      <c r="K13" s="207"/>
      <c r="L13" s="207"/>
      <c r="M13" s="278" t="str">
        <f t="shared" si="0"/>
        <v/>
      </c>
      <c r="N13" s="199"/>
    </row>
    <row r="14" spans="1:14" ht="15">
      <c r="A14" s="207">
        <v>6</v>
      </c>
      <c r="B14" s="208"/>
      <c r="C14" s="277"/>
      <c r="D14" s="207"/>
      <c r="E14" s="207"/>
      <c r="F14" s="207"/>
      <c r="G14" s="207"/>
      <c r="H14" s="207"/>
      <c r="I14" s="207"/>
      <c r="J14" s="207"/>
      <c r="K14" s="207"/>
      <c r="L14" s="207"/>
      <c r="M14" s="278" t="str">
        <f t="shared" si="0"/>
        <v/>
      </c>
      <c r="N14" s="199"/>
    </row>
    <row r="15" spans="1:14" ht="15">
      <c r="A15" s="207">
        <v>7</v>
      </c>
      <c r="B15" s="208"/>
      <c r="C15" s="277"/>
      <c r="D15" s="207"/>
      <c r="E15" s="207"/>
      <c r="F15" s="207"/>
      <c r="G15" s="207"/>
      <c r="H15" s="207"/>
      <c r="I15" s="207"/>
      <c r="J15" s="207"/>
      <c r="K15" s="207"/>
      <c r="L15" s="207"/>
      <c r="M15" s="278" t="str">
        <f t="shared" si="0"/>
        <v/>
      </c>
      <c r="N15" s="199"/>
    </row>
    <row r="16" spans="1:14" ht="15">
      <c r="A16" s="207">
        <v>8</v>
      </c>
      <c r="B16" s="208"/>
      <c r="C16" s="277"/>
      <c r="D16" s="207"/>
      <c r="E16" s="207"/>
      <c r="F16" s="207"/>
      <c r="G16" s="207"/>
      <c r="H16" s="207"/>
      <c r="I16" s="207"/>
      <c r="J16" s="207"/>
      <c r="K16" s="207"/>
      <c r="L16" s="207"/>
      <c r="M16" s="278" t="str">
        <f t="shared" si="0"/>
        <v/>
      </c>
      <c r="N16" s="199"/>
    </row>
    <row r="17" spans="1:14" ht="15">
      <c r="A17" s="207">
        <v>9</v>
      </c>
      <c r="B17" s="208"/>
      <c r="C17" s="277"/>
      <c r="D17" s="207"/>
      <c r="E17" s="207"/>
      <c r="F17" s="207"/>
      <c r="G17" s="207"/>
      <c r="H17" s="207"/>
      <c r="I17" s="207"/>
      <c r="J17" s="207"/>
      <c r="K17" s="207"/>
      <c r="L17" s="207"/>
      <c r="M17" s="278" t="str">
        <f t="shared" si="0"/>
        <v/>
      </c>
      <c r="N17" s="199"/>
    </row>
    <row r="18" spans="1:14" ht="15">
      <c r="A18" s="207">
        <v>10</v>
      </c>
      <c r="B18" s="208"/>
      <c r="C18" s="277"/>
      <c r="D18" s="207"/>
      <c r="E18" s="207"/>
      <c r="F18" s="207"/>
      <c r="G18" s="207"/>
      <c r="H18" s="207"/>
      <c r="I18" s="207"/>
      <c r="J18" s="207"/>
      <c r="K18" s="207"/>
      <c r="L18" s="207"/>
      <c r="M18" s="278" t="str">
        <f t="shared" si="0"/>
        <v/>
      </c>
      <c r="N18" s="199"/>
    </row>
    <row r="19" spans="1:14" ht="15">
      <c r="A19" s="207">
        <v>11</v>
      </c>
      <c r="B19" s="208"/>
      <c r="C19" s="277"/>
      <c r="D19" s="207"/>
      <c r="E19" s="207"/>
      <c r="F19" s="207"/>
      <c r="G19" s="207"/>
      <c r="H19" s="207"/>
      <c r="I19" s="207"/>
      <c r="J19" s="207"/>
      <c r="K19" s="207"/>
      <c r="L19" s="207"/>
      <c r="M19" s="278" t="str">
        <f t="shared" si="0"/>
        <v/>
      </c>
      <c r="N19" s="199"/>
    </row>
    <row r="20" spans="1:14" ht="15">
      <c r="A20" s="207">
        <v>12</v>
      </c>
      <c r="B20" s="208"/>
      <c r="C20" s="277"/>
      <c r="D20" s="207"/>
      <c r="E20" s="207"/>
      <c r="F20" s="207"/>
      <c r="G20" s="207"/>
      <c r="H20" s="207"/>
      <c r="I20" s="207"/>
      <c r="J20" s="207"/>
      <c r="K20" s="207"/>
      <c r="L20" s="207"/>
      <c r="M20" s="278" t="str">
        <f t="shared" si="0"/>
        <v/>
      </c>
      <c r="N20" s="199"/>
    </row>
    <row r="21" spans="1:14" ht="15">
      <c r="A21" s="207">
        <v>13</v>
      </c>
      <c r="B21" s="208"/>
      <c r="C21" s="277"/>
      <c r="D21" s="207"/>
      <c r="E21" s="207"/>
      <c r="F21" s="207"/>
      <c r="G21" s="207"/>
      <c r="H21" s="207"/>
      <c r="I21" s="207"/>
      <c r="J21" s="207"/>
      <c r="K21" s="207"/>
      <c r="L21" s="207"/>
      <c r="M21" s="278" t="str">
        <f t="shared" si="0"/>
        <v/>
      </c>
      <c r="N21" s="199"/>
    </row>
    <row r="22" spans="1:14" ht="15">
      <c r="A22" s="207">
        <v>14</v>
      </c>
      <c r="B22" s="208"/>
      <c r="C22" s="277"/>
      <c r="D22" s="207"/>
      <c r="E22" s="207"/>
      <c r="F22" s="207"/>
      <c r="G22" s="207"/>
      <c r="H22" s="207"/>
      <c r="I22" s="207"/>
      <c r="J22" s="207"/>
      <c r="K22" s="207"/>
      <c r="L22" s="207"/>
      <c r="M22" s="278" t="str">
        <f t="shared" si="0"/>
        <v/>
      </c>
      <c r="N22" s="199"/>
    </row>
    <row r="23" spans="1:14" ht="15">
      <c r="A23" s="207">
        <v>15</v>
      </c>
      <c r="B23" s="208"/>
      <c r="C23" s="277"/>
      <c r="D23" s="207"/>
      <c r="E23" s="207"/>
      <c r="F23" s="207"/>
      <c r="G23" s="207"/>
      <c r="H23" s="207"/>
      <c r="I23" s="207"/>
      <c r="J23" s="207"/>
      <c r="K23" s="207"/>
      <c r="L23" s="207"/>
      <c r="M23" s="278" t="str">
        <f t="shared" si="0"/>
        <v/>
      </c>
      <c r="N23" s="199"/>
    </row>
    <row r="24" spans="1:14" ht="15">
      <c r="A24" s="207">
        <v>16</v>
      </c>
      <c r="B24" s="208"/>
      <c r="C24" s="277"/>
      <c r="D24" s="207"/>
      <c r="E24" s="207"/>
      <c r="F24" s="207"/>
      <c r="G24" s="207"/>
      <c r="H24" s="207"/>
      <c r="I24" s="207"/>
      <c r="J24" s="207"/>
      <c r="K24" s="207"/>
      <c r="L24" s="207"/>
      <c r="M24" s="278" t="str">
        <f t="shared" si="0"/>
        <v/>
      </c>
      <c r="N24" s="199"/>
    </row>
    <row r="25" spans="1:14" ht="15">
      <c r="A25" s="207">
        <v>17</v>
      </c>
      <c r="B25" s="208"/>
      <c r="C25" s="277"/>
      <c r="D25" s="207"/>
      <c r="E25" s="207"/>
      <c r="F25" s="207"/>
      <c r="G25" s="207"/>
      <c r="H25" s="207"/>
      <c r="I25" s="207"/>
      <c r="J25" s="207"/>
      <c r="K25" s="207"/>
      <c r="L25" s="207"/>
      <c r="M25" s="278" t="str">
        <f t="shared" si="0"/>
        <v/>
      </c>
      <c r="N25" s="199"/>
    </row>
    <row r="26" spans="1:14" ht="15">
      <c r="A26" s="207">
        <v>18</v>
      </c>
      <c r="B26" s="208"/>
      <c r="C26" s="277"/>
      <c r="D26" s="207"/>
      <c r="E26" s="207"/>
      <c r="F26" s="207"/>
      <c r="G26" s="207"/>
      <c r="H26" s="207"/>
      <c r="I26" s="207"/>
      <c r="J26" s="207"/>
      <c r="K26" s="207"/>
      <c r="L26" s="207"/>
      <c r="M26" s="278" t="str">
        <f t="shared" si="0"/>
        <v/>
      </c>
      <c r="N26" s="199"/>
    </row>
    <row r="27" spans="1:14" ht="15">
      <c r="A27" s="207">
        <v>19</v>
      </c>
      <c r="B27" s="208"/>
      <c r="C27" s="277"/>
      <c r="D27" s="207"/>
      <c r="E27" s="207"/>
      <c r="F27" s="207"/>
      <c r="G27" s="207"/>
      <c r="H27" s="207"/>
      <c r="I27" s="207"/>
      <c r="J27" s="207"/>
      <c r="K27" s="207"/>
      <c r="L27" s="207"/>
      <c r="M27" s="278" t="str">
        <f t="shared" si="0"/>
        <v/>
      </c>
      <c r="N27" s="199"/>
    </row>
    <row r="28" spans="1:14" ht="15">
      <c r="A28" s="207">
        <v>20</v>
      </c>
      <c r="B28" s="208"/>
      <c r="C28" s="277"/>
      <c r="D28" s="207"/>
      <c r="E28" s="207"/>
      <c r="F28" s="207"/>
      <c r="G28" s="207"/>
      <c r="H28" s="207"/>
      <c r="I28" s="207"/>
      <c r="J28" s="207"/>
      <c r="K28" s="207"/>
      <c r="L28" s="207"/>
      <c r="M28" s="278" t="str">
        <f t="shared" si="0"/>
        <v/>
      </c>
      <c r="N28" s="199"/>
    </row>
    <row r="29" spans="1:14" ht="15">
      <c r="A29" s="207">
        <v>21</v>
      </c>
      <c r="B29" s="208"/>
      <c r="C29" s="277"/>
      <c r="D29" s="207"/>
      <c r="E29" s="207"/>
      <c r="F29" s="207"/>
      <c r="G29" s="207"/>
      <c r="H29" s="207"/>
      <c r="I29" s="207"/>
      <c r="J29" s="207"/>
      <c r="K29" s="207"/>
      <c r="L29" s="207"/>
      <c r="M29" s="278" t="str">
        <f t="shared" si="0"/>
        <v/>
      </c>
      <c r="N29" s="199"/>
    </row>
    <row r="30" spans="1:14" ht="15">
      <c r="A30" s="207">
        <v>22</v>
      </c>
      <c r="B30" s="208"/>
      <c r="C30" s="277"/>
      <c r="D30" s="207"/>
      <c r="E30" s="207"/>
      <c r="F30" s="207"/>
      <c r="G30" s="207"/>
      <c r="H30" s="207"/>
      <c r="I30" s="207"/>
      <c r="J30" s="207"/>
      <c r="K30" s="207"/>
      <c r="L30" s="207"/>
      <c r="M30" s="278" t="str">
        <f t="shared" si="0"/>
        <v/>
      </c>
      <c r="N30" s="199"/>
    </row>
    <row r="31" spans="1:14" ht="15">
      <c r="A31" s="207">
        <v>23</v>
      </c>
      <c r="B31" s="208"/>
      <c r="C31" s="277"/>
      <c r="D31" s="207"/>
      <c r="E31" s="207"/>
      <c r="F31" s="207"/>
      <c r="G31" s="207"/>
      <c r="H31" s="207"/>
      <c r="I31" s="207"/>
      <c r="J31" s="207"/>
      <c r="K31" s="207"/>
      <c r="L31" s="207"/>
      <c r="M31" s="278" t="str">
        <f t="shared" si="0"/>
        <v/>
      </c>
      <c r="N31" s="199"/>
    </row>
    <row r="32" spans="1:14" ht="15">
      <c r="A32" s="207">
        <v>24</v>
      </c>
      <c r="B32" s="208"/>
      <c r="C32" s="277"/>
      <c r="D32" s="207"/>
      <c r="E32" s="207"/>
      <c r="F32" s="207"/>
      <c r="G32" s="207"/>
      <c r="H32" s="207"/>
      <c r="I32" s="207"/>
      <c r="J32" s="207"/>
      <c r="K32" s="207"/>
      <c r="L32" s="207"/>
      <c r="M32" s="278" t="str">
        <f t="shared" si="0"/>
        <v/>
      </c>
      <c r="N32" s="199"/>
    </row>
    <row r="33" spans="1:14" ht="15">
      <c r="A33" s="279" t="s">
        <v>280</v>
      </c>
      <c r="B33" s="208"/>
      <c r="C33" s="277"/>
      <c r="D33" s="207"/>
      <c r="E33" s="207"/>
      <c r="F33" s="207"/>
      <c r="G33" s="207"/>
      <c r="H33" s="207"/>
      <c r="I33" s="207"/>
      <c r="J33" s="207"/>
      <c r="K33" s="207"/>
      <c r="L33" s="207"/>
      <c r="M33" s="278" t="str">
        <f t="shared" si="0"/>
        <v/>
      </c>
      <c r="N33" s="199"/>
    </row>
    <row r="34" spans="1:14" s="214" customFormat="1"/>
    <row r="37" spans="1:14" s="21" customFormat="1" ht="15">
      <c r="B37" s="209" t="s">
        <v>107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269</v>
      </c>
      <c r="D40" s="210"/>
      <c r="E40" s="210"/>
      <c r="H40" s="209" t="s">
        <v>321</v>
      </c>
      <c r="M40" s="210"/>
    </row>
    <row r="41" spans="1:14" s="21" customFormat="1" ht="15">
      <c r="C41" s="212" t="s">
        <v>140</v>
      </c>
      <c r="D41" s="210"/>
      <c r="E41" s="210"/>
      <c r="H41" s="213" t="s">
        <v>270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0">
        <v>40907</v>
      </c>
      <c r="C2" t="s">
        <v>201</v>
      </c>
      <c r="E2" t="s">
        <v>232</v>
      </c>
      <c r="G2" s="61" t="s">
        <v>238</v>
      </c>
    </row>
    <row r="3" spans="1:7" ht="15">
      <c r="A3" s="60">
        <v>40908</v>
      </c>
      <c r="C3" t="s">
        <v>202</v>
      </c>
      <c r="E3" t="s">
        <v>233</v>
      </c>
      <c r="G3" s="61" t="s">
        <v>239</v>
      </c>
    </row>
    <row r="4" spans="1:7" ht="15">
      <c r="A4" s="60">
        <v>40909</v>
      </c>
      <c r="C4" t="s">
        <v>203</v>
      </c>
      <c r="E4" t="s">
        <v>234</v>
      </c>
      <c r="G4" s="61" t="s">
        <v>240</v>
      </c>
    </row>
    <row r="5" spans="1:7">
      <c r="A5" s="60">
        <v>40910</v>
      </c>
      <c r="C5" t="s">
        <v>204</v>
      </c>
      <c r="E5" t="s">
        <v>235</v>
      </c>
    </row>
    <row r="6" spans="1:7">
      <c r="A6" s="60">
        <v>40911</v>
      </c>
      <c r="C6" t="s">
        <v>205</v>
      </c>
    </row>
    <row r="7" spans="1:7">
      <c r="A7" s="60">
        <v>40912</v>
      </c>
      <c r="C7" t="s">
        <v>206</v>
      </c>
    </row>
    <row r="8" spans="1:7">
      <c r="A8" s="60">
        <v>40913</v>
      </c>
      <c r="C8" t="s">
        <v>207</v>
      </c>
    </row>
    <row r="9" spans="1:7">
      <c r="A9" s="60">
        <v>40914</v>
      </c>
      <c r="C9" t="s">
        <v>208</v>
      </c>
    </row>
    <row r="10" spans="1:7">
      <c r="A10" s="60">
        <v>40915</v>
      </c>
      <c r="C10" t="s">
        <v>209</v>
      </c>
    </row>
    <row r="11" spans="1:7">
      <c r="A11" s="60">
        <v>40916</v>
      </c>
      <c r="C11" t="s">
        <v>210</v>
      </c>
    </row>
    <row r="12" spans="1:7">
      <c r="A12" s="60">
        <v>40917</v>
      </c>
      <c r="C12" t="s">
        <v>211</v>
      </c>
    </row>
    <row r="13" spans="1:7">
      <c r="A13" s="60">
        <v>40918</v>
      </c>
      <c r="C13" t="s">
        <v>212</v>
      </c>
    </row>
    <row r="14" spans="1:7">
      <c r="A14" s="60">
        <v>40919</v>
      </c>
      <c r="C14" t="s">
        <v>213</v>
      </c>
    </row>
    <row r="15" spans="1:7">
      <c r="A15" s="60">
        <v>40920</v>
      </c>
      <c r="C15" t="s">
        <v>214</v>
      </c>
    </row>
    <row r="16" spans="1:7">
      <c r="A16" s="60">
        <v>40921</v>
      </c>
      <c r="C16" t="s">
        <v>215</v>
      </c>
    </row>
    <row r="17" spans="1:3">
      <c r="A17" s="60">
        <v>40922</v>
      </c>
      <c r="C17" t="s">
        <v>216</v>
      </c>
    </row>
    <row r="18" spans="1:3">
      <c r="A18" s="60">
        <v>40923</v>
      </c>
      <c r="C18" t="s">
        <v>217</v>
      </c>
    </row>
    <row r="19" spans="1:3">
      <c r="A19" s="60">
        <v>40924</v>
      </c>
      <c r="C19" t="s">
        <v>218</v>
      </c>
    </row>
    <row r="20" spans="1:3">
      <c r="A20" s="60">
        <v>40925</v>
      </c>
      <c r="C20" t="s">
        <v>219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8" sqref="C28"/>
    </sheetView>
  </sheetViews>
  <sheetFormatPr defaultColWidth="9.140625"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3" t="s">
        <v>273</v>
      </c>
      <c r="B1" s="258"/>
      <c r="C1" s="461" t="s">
        <v>110</v>
      </c>
      <c r="D1" s="461"/>
      <c r="E1" s="113"/>
    </row>
    <row r="2" spans="1:12" s="6" customFormat="1">
      <c r="A2" s="75" t="s">
        <v>141</v>
      </c>
      <c r="B2" s="258"/>
      <c r="C2" s="462" t="s">
        <v>524</v>
      </c>
      <c r="D2" s="463"/>
      <c r="E2" s="113"/>
    </row>
    <row r="3" spans="1:12" s="6" customFormat="1">
      <c r="A3" s="75"/>
      <c r="B3" s="258"/>
      <c r="C3" s="74"/>
      <c r="D3" s="74"/>
      <c r="E3" s="113"/>
    </row>
    <row r="4" spans="1:12" s="2" customFormat="1">
      <c r="A4" s="76" t="str">
        <f>'ფორმა N2'!A4</f>
        <v>ანგარიშვალდებული პირის დასახელება:</v>
      </c>
      <c r="B4" s="259"/>
      <c r="C4" s="75"/>
      <c r="D4" s="75"/>
      <c r="E4" s="107"/>
      <c r="L4" s="6"/>
    </row>
    <row r="5" spans="1:12" s="2" customFormat="1">
      <c r="A5" s="118" t="s">
        <v>513</v>
      </c>
      <c r="B5" s="260"/>
      <c r="C5" s="57"/>
      <c r="D5" s="57"/>
      <c r="E5" s="107"/>
    </row>
    <row r="6" spans="1:12" s="2" customFormat="1">
      <c r="A6" s="76"/>
      <c r="B6" s="259"/>
      <c r="C6" s="75"/>
      <c r="D6" s="75"/>
      <c r="E6" s="107"/>
    </row>
    <row r="7" spans="1:12" s="6" customFormat="1" ht="18">
      <c r="A7" s="99"/>
      <c r="B7" s="112"/>
      <c r="C7" s="77"/>
      <c r="D7" s="77"/>
      <c r="E7" s="113"/>
    </row>
    <row r="8" spans="1:12" s="6" customFormat="1" ht="30">
      <c r="A8" s="105" t="s">
        <v>64</v>
      </c>
      <c r="B8" s="78" t="s">
        <v>250</v>
      </c>
      <c r="C8" s="78" t="s">
        <v>66</v>
      </c>
      <c r="D8" s="78" t="s">
        <v>67</v>
      </c>
      <c r="E8" s="113"/>
      <c r="F8" s="20"/>
    </row>
    <row r="9" spans="1:12" s="7" customFormat="1">
      <c r="A9" s="245">
        <v>1</v>
      </c>
      <c r="B9" s="245" t="s">
        <v>65</v>
      </c>
      <c r="C9" s="84"/>
      <c r="D9" s="84"/>
      <c r="E9" s="113"/>
    </row>
    <row r="10" spans="1:12" s="7" customFormat="1">
      <c r="A10" s="86">
        <v>1.1000000000000001</v>
      </c>
      <c r="B10" s="86" t="s">
        <v>80</v>
      </c>
      <c r="C10" s="84">
        <f>C15+C12+C25</f>
        <v>125200</v>
      </c>
      <c r="D10" s="84">
        <f>D12+D15</f>
        <v>120870</v>
      </c>
      <c r="E10" s="113"/>
    </row>
    <row r="11" spans="1:12" s="9" customFormat="1" ht="18">
      <c r="A11" s="87" t="s">
        <v>30</v>
      </c>
      <c r="B11" s="87" t="s">
        <v>79</v>
      </c>
      <c r="C11" s="8"/>
      <c r="D11" s="8"/>
      <c r="E11" s="113"/>
    </row>
    <row r="12" spans="1:12" s="10" customFormat="1">
      <c r="A12" s="87" t="s">
        <v>31</v>
      </c>
      <c r="B12" s="87" t="s">
        <v>310</v>
      </c>
      <c r="C12" s="106">
        <f>SUM(C13:C14)</f>
        <v>37784</v>
      </c>
      <c r="D12" s="106">
        <f>SUM(D13:D14)</f>
        <v>37784</v>
      </c>
      <c r="E12" s="113"/>
    </row>
    <row r="13" spans="1:12" s="3" customFormat="1">
      <c r="A13" s="96" t="s">
        <v>81</v>
      </c>
      <c r="B13" s="96" t="s">
        <v>313</v>
      </c>
      <c r="C13" s="8">
        <v>37784</v>
      </c>
      <c r="D13" s="8">
        <v>37784</v>
      </c>
      <c r="E13" s="113"/>
    </row>
    <row r="14" spans="1:12" s="3" customFormat="1">
      <c r="A14" s="96" t="s">
        <v>109</v>
      </c>
      <c r="B14" s="96" t="s">
        <v>97</v>
      </c>
      <c r="C14" s="8"/>
      <c r="D14" s="8"/>
      <c r="E14" s="113"/>
    </row>
    <row r="15" spans="1:12" s="3" customFormat="1">
      <c r="A15" s="87" t="s">
        <v>82</v>
      </c>
      <c r="B15" s="87" t="s">
        <v>83</v>
      </c>
      <c r="C15" s="106">
        <f>C16</f>
        <v>83086</v>
      </c>
      <c r="D15" s="106">
        <f>D16</f>
        <v>83086</v>
      </c>
      <c r="E15" s="113"/>
    </row>
    <row r="16" spans="1:12" s="3" customFormat="1">
      <c r="A16" s="96" t="s">
        <v>84</v>
      </c>
      <c r="B16" s="96" t="s">
        <v>86</v>
      </c>
      <c r="C16" s="8">
        <v>83086</v>
      </c>
      <c r="D16" s="8">
        <v>83086</v>
      </c>
      <c r="E16" s="113"/>
    </row>
    <row r="17" spans="1:5" s="3" customFormat="1" ht="30">
      <c r="A17" s="96" t="s">
        <v>85</v>
      </c>
      <c r="B17" s="96" t="s">
        <v>111</v>
      </c>
      <c r="C17" s="8"/>
      <c r="D17" s="8"/>
      <c r="E17" s="113"/>
    </row>
    <row r="18" spans="1:5" s="3" customFormat="1">
      <c r="A18" s="87" t="s">
        <v>87</v>
      </c>
      <c r="B18" s="87" t="s">
        <v>420</v>
      </c>
      <c r="C18" s="106">
        <f>SUM(C19:C22)</f>
        <v>0</v>
      </c>
      <c r="D18" s="106">
        <f>SUM(D19:D22)</f>
        <v>0</v>
      </c>
      <c r="E18" s="113"/>
    </row>
    <row r="19" spans="1:5" s="3" customFormat="1">
      <c r="A19" s="96" t="s">
        <v>88</v>
      </c>
      <c r="B19" s="96" t="s">
        <v>89</v>
      </c>
      <c r="C19" s="8"/>
      <c r="D19" s="8"/>
      <c r="E19" s="113"/>
    </row>
    <row r="20" spans="1:5" s="3" customFormat="1" ht="30">
      <c r="A20" s="96" t="s">
        <v>92</v>
      </c>
      <c r="B20" s="96" t="s">
        <v>90</v>
      </c>
      <c r="C20" s="8"/>
      <c r="D20" s="8"/>
      <c r="E20" s="113"/>
    </row>
    <row r="21" spans="1:5" s="3" customFormat="1">
      <c r="A21" s="96" t="s">
        <v>93</v>
      </c>
      <c r="B21" s="96" t="s">
        <v>91</v>
      </c>
      <c r="C21" s="8"/>
      <c r="D21" s="8"/>
      <c r="E21" s="113"/>
    </row>
    <row r="22" spans="1:5" s="3" customFormat="1">
      <c r="A22" s="96" t="s">
        <v>94</v>
      </c>
      <c r="B22" s="96" t="s">
        <v>448</v>
      </c>
      <c r="C22" s="8"/>
      <c r="D22" s="8"/>
      <c r="E22" s="113"/>
    </row>
    <row r="23" spans="1:5" s="3" customFormat="1">
      <c r="A23" s="87" t="s">
        <v>95</v>
      </c>
      <c r="B23" s="87" t="s">
        <v>449</v>
      </c>
      <c r="C23" s="282"/>
      <c r="D23" s="8"/>
      <c r="E23" s="113"/>
    </row>
    <row r="24" spans="1:5" s="3" customFormat="1">
      <c r="A24" s="87" t="s">
        <v>252</v>
      </c>
      <c r="B24" s="87" t="s">
        <v>455</v>
      </c>
      <c r="C24" s="8"/>
      <c r="D24" s="8"/>
      <c r="E24" s="113"/>
    </row>
    <row r="25" spans="1:5" s="3" customFormat="1">
      <c r="A25" s="86">
        <v>1.2</v>
      </c>
      <c r="B25" s="245" t="s">
        <v>96</v>
      </c>
      <c r="C25" s="84">
        <f>SUM(C26,C30)</f>
        <v>4330</v>
      </c>
      <c r="D25" s="84">
        <f>SUM(D26,D30)</f>
        <v>0</v>
      </c>
      <c r="E25" s="113"/>
    </row>
    <row r="26" spans="1:5">
      <c r="A26" s="87" t="s">
        <v>32</v>
      </c>
      <c r="B26" s="87" t="s">
        <v>313</v>
      </c>
      <c r="C26" s="106">
        <f>SUM(C27:C29)</f>
        <v>4330</v>
      </c>
      <c r="D26" s="106">
        <f>SUM(D27:D29)</f>
        <v>0</v>
      </c>
      <c r="E26" s="113"/>
    </row>
    <row r="27" spans="1:5">
      <c r="A27" s="253" t="s">
        <v>98</v>
      </c>
      <c r="B27" s="96" t="s">
        <v>575</v>
      </c>
      <c r="C27" s="8">
        <v>2050</v>
      </c>
      <c r="D27" s="8"/>
      <c r="E27" s="113"/>
    </row>
    <row r="28" spans="1:5">
      <c r="A28" s="253" t="s">
        <v>99</v>
      </c>
      <c r="B28" s="96" t="s">
        <v>576</v>
      </c>
      <c r="C28" s="8">
        <v>2280</v>
      </c>
      <c r="D28" s="8"/>
      <c r="E28" s="113"/>
    </row>
    <row r="29" spans="1:5">
      <c r="A29" s="253" t="s">
        <v>458</v>
      </c>
      <c r="B29" s="96" t="s">
        <v>312</v>
      </c>
      <c r="C29" s="8"/>
      <c r="D29" s="8"/>
      <c r="E29" s="113"/>
    </row>
    <row r="30" spans="1:5">
      <c r="A30" s="87" t="s">
        <v>33</v>
      </c>
      <c r="B30" s="281" t="s">
        <v>456</v>
      </c>
      <c r="C30" s="8"/>
      <c r="D30" s="8"/>
      <c r="E30" s="113"/>
    </row>
    <row r="31" spans="1:5" s="23" customFormat="1" ht="12.75">
      <c r="B31" s="261"/>
    </row>
    <row r="32" spans="1:5" s="2" customFormat="1">
      <c r="A32" s="1"/>
      <c r="B32" s="262"/>
      <c r="E32" s="5"/>
    </row>
    <row r="33" spans="1:9" s="2" customFormat="1">
      <c r="B33" s="262"/>
      <c r="E33" s="5"/>
    </row>
    <row r="34" spans="1:9">
      <c r="A34" s="1"/>
    </row>
    <row r="35" spans="1:9">
      <c r="A35" s="2"/>
    </row>
    <row r="36" spans="1:9" s="2" customFormat="1">
      <c r="A36" s="68" t="s">
        <v>107</v>
      </c>
      <c r="B36" s="262"/>
      <c r="E36" s="5"/>
    </row>
    <row r="37" spans="1:9" s="2" customFormat="1">
      <c r="B37" s="262"/>
      <c r="E37"/>
      <c r="F37"/>
      <c r="G37"/>
      <c r="H37"/>
      <c r="I37"/>
    </row>
    <row r="38" spans="1:9" s="2" customFormat="1">
      <c r="B38" s="262"/>
      <c r="D38" s="12"/>
      <c r="E38"/>
      <c r="F38"/>
      <c r="G38"/>
      <c r="H38"/>
      <c r="I38"/>
    </row>
    <row r="39" spans="1:9" s="2" customFormat="1">
      <c r="A39"/>
      <c r="B39" s="264" t="s">
        <v>452</v>
      </c>
      <c r="D39" s="12"/>
      <c r="E39"/>
      <c r="F39"/>
      <c r="G39"/>
      <c r="H39"/>
      <c r="I39"/>
    </row>
    <row r="40" spans="1:9" s="2" customFormat="1">
      <c r="A40"/>
      <c r="B40" s="262" t="s">
        <v>271</v>
      </c>
      <c r="D40" s="12"/>
      <c r="E40"/>
      <c r="F40"/>
      <c r="G40"/>
      <c r="H40"/>
      <c r="I40"/>
    </row>
    <row r="41" spans="1:9" customFormat="1" ht="12.75">
      <c r="B41" s="265" t="s">
        <v>140</v>
      </c>
    </row>
    <row r="42" spans="1:9" customFormat="1" ht="12.75">
      <c r="B42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28" zoomScale="70" zoomScaleSheetLayoutView="70" workbookViewId="0">
      <selection activeCell="C2" sqref="C2:D2"/>
    </sheetView>
  </sheetViews>
  <sheetFormatPr defaultColWidth="9.140625"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408</v>
      </c>
      <c r="B1" s="242"/>
      <c r="C1" s="461" t="s">
        <v>110</v>
      </c>
      <c r="D1" s="461"/>
      <c r="E1" s="90"/>
    </row>
    <row r="2" spans="1:5" s="6" customFormat="1">
      <c r="A2" s="73" t="s">
        <v>409</v>
      </c>
      <c r="B2" s="242"/>
      <c r="C2" s="459" t="s">
        <v>524</v>
      </c>
      <c r="D2" s="460"/>
      <c r="E2" s="90"/>
    </row>
    <row r="3" spans="1:5" s="6" customFormat="1">
      <c r="A3" s="73" t="s">
        <v>410</v>
      </c>
      <c r="B3" s="242"/>
      <c r="C3" s="243"/>
      <c r="D3" s="243"/>
      <c r="E3" s="90"/>
    </row>
    <row r="4" spans="1:5" s="6" customFormat="1">
      <c r="A4" s="75" t="s">
        <v>141</v>
      </c>
      <c r="B4" s="242"/>
      <c r="C4" s="243"/>
      <c r="D4" s="243"/>
      <c r="E4" s="90"/>
    </row>
    <row r="5" spans="1:5" s="6" customFormat="1">
      <c r="A5" s="75"/>
      <c r="B5" s="242"/>
      <c r="C5" s="243"/>
      <c r="D5" s="243"/>
      <c r="E5" s="90"/>
    </row>
    <row r="6" spans="1:5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>
      <c r="A7" s="244" t="s">
        <v>513</v>
      </c>
      <c r="B7" s="79"/>
      <c r="C7" s="80"/>
      <c r="D7" s="80"/>
      <c r="E7" s="91"/>
    </row>
    <row r="8" spans="1:5">
      <c r="A8" s="76"/>
      <c r="B8" s="76"/>
      <c r="C8" s="75"/>
      <c r="D8" s="75"/>
      <c r="E8" s="91"/>
    </row>
    <row r="9" spans="1:5" s="6" customFormat="1">
      <c r="A9" s="242"/>
      <c r="B9" s="242"/>
      <c r="C9" s="77"/>
      <c r="D9" s="77"/>
      <c r="E9" s="90"/>
    </row>
    <row r="10" spans="1:5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>
      <c r="A11" s="245">
        <v>1</v>
      </c>
      <c r="B11" s="245" t="s">
        <v>57</v>
      </c>
      <c r="C11" s="81">
        <f>SUM(C12,C15,C54,C57,C58,C59,C77)</f>
        <v>0</v>
      </c>
      <c r="D11" s="81">
        <f>SUM(D12,D15,D54,D57,D58,D59,D65,D73,D74)</f>
        <v>0</v>
      </c>
      <c r="E11" s="246"/>
    </row>
    <row r="12" spans="1:5" s="9" customFormat="1" ht="18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>
      <c r="A13" s="87" t="s">
        <v>30</v>
      </c>
      <c r="B13" s="87" t="s">
        <v>59</v>
      </c>
      <c r="C13" s="4"/>
      <c r="D13" s="4"/>
      <c r="E13" s="93"/>
    </row>
    <row r="14" spans="1:5" s="3" customFormat="1">
      <c r="A14" s="87" t="s">
        <v>31</v>
      </c>
      <c r="B14" s="87" t="s">
        <v>0</v>
      </c>
      <c r="C14" s="4"/>
      <c r="D14" s="4"/>
      <c r="E14" s="94"/>
    </row>
    <row r="15" spans="1:5" s="7" customFormat="1">
      <c r="A15" s="86">
        <v>1.2</v>
      </c>
      <c r="B15" s="86" t="s">
        <v>60</v>
      </c>
      <c r="C15" s="83">
        <f>SUM(C16,C19,C31,C32,C33,C34,C37,C38,C44:C48,C52,C53)</f>
        <v>0</v>
      </c>
      <c r="D15" s="83">
        <f>SUM(D16,D19,D31,D32,D33,D34,D37,D38,D44:D48,D52,D53)</f>
        <v>0</v>
      </c>
      <c r="E15" s="246"/>
    </row>
    <row r="16" spans="1:5" s="3" customFormat="1">
      <c r="A16" s="87" t="s">
        <v>32</v>
      </c>
      <c r="B16" s="87" t="s">
        <v>1</v>
      </c>
      <c r="C16" s="82">
        <f>SUM(C17:C18)</f>
        <v>0</v>
      </c>
      <c r="D16" s="82">
        <f>SUM(D17:D18)</f>
        <v>0</v>
      </c>
      <c r="E16" s="94"/>
    </row>
    <row r="17" spans="1:6" s="3" customFormat="1">
      <c r="A17" s="96" t="s">
        <v>98</v>
      </c>
      <c r="B17" s="96" t="s">
        <v>61</v>
      </c>
      <c r="C17" s="4"/>
      <c r="D17" s="247"/>
      <c r="E17" s="94"/>
    </row>
    <row r="18" spans="1:6" s="3" customFormat="1">
      <c r="A18" s="96" t="s">
        <v>99</v>
      </c>
      <c r="B18" s="96" t="s">
        <v>62</v>
      </c>
      <c r="C18" s="4"/>
      <c r="D18" s="247"/>
      <c r="E18" s="94"/>
    </row>
    <row r="19" spans="1:6" s="3" customFormat="1">
      <c r="A19" s="87" t="s">
        <v>33</v>
      </c>
      <c r="B19" s="87" t="s">
        <v>2</v>
      </c>
      <c r="C19" s="82">
        <f>SUM(C20:C25,C30)</f>
        <v>0</v>
      </c>
      <c r="D19" s="82">
        <f>SUM(D20:D25,D30)</f>
        <v>0</v>
      </c>
      <c r="E19" s="248"/>
      <c r="F19" s="249"/>
    </row>
    <row r="20" spans="1:6" s="252" customFormat="1" ht="30">
      <c r="A20" s="96" t="s">
        <v>12</v>
      </c>
      <c r="B20" s="96" t="s">
        <v>251</v>
      </c>
      <c r="C20" s="389"/>
      <c r="D20" s="392"/>
      <c r="E20" s="251"/>
    </row>
    <row r="21" spans="1:6" s="252" customFormat="1">
      <c r="A21" s="96" t="s">
        <v>13</v>
      </c>
      <c r="B21" s="96" t="s">
        <v>14</v>
      </c>
      <c r="C21" s="250"/>
      <c r="D21" s="39"/>
      <c r="E21" s="251"/>
    </row>
    <row r="22" spans="1:6" s="252" customFormat="1" ht="30">
      <c r="A22" s="96" t="s">
        <v>283</v>
      </c>
      <c r="B22" s="96" t="s">
        <v>22</v>
      </c>
      <c r="C22" s="250"/>
      <c r="D22" s="40"/>
      <c r="E22" s="251"/>
    </row>
    <row r="23" spans="1:6" s="252" customFormat="1" ht="16.5" customHeight="1">
      <c r="A23" s="96" t="s">
        <v>284</v>
      </c>
      <c r="B23" s="96" t="s">
        <v>15</v>
      </c>
      <c r="C23" s="389"/>
      <c r="D23" s="391"/>
      <c r="E23" s="251"/>
    </row>
    <row r="24" spans="1:6" s="252" customFormat="1" ht="16.5" customHeight="1">
      <c r="A24" s="96" t="s">
        <v>285</v>
      </c>
      <c r="B24" s="96" t="s">
        <v>16</v>
      </c>
      <c r="C24" s="250"/>
      <c r="D24" s="40"/>
      <c r="E24" s="251"/>
    </row>
    <row r="25" spans="1:6" s="252" customFormat="1" ht="16.5" customHeight="1">
      <c r="A25" s="96" t="s">
        <v>286</v>
      </c>
      <c r="B25" s="96" t="s">
        <v>17</v>
      </c>
      <c r="C25" s="82">
        <f>SUM(C26:C29)</f>
        <v>0</v>
      </c>
      <c r="D25" s="82">
        <f>SUM(D26:D29)</f>
        <v>0</v>
      </c>
      <c r="E25" s="251"/>
    </row>
    <row r="26" spans="1:6" s="252" customFormat="1" ht="16.5" customHeight="1">
      <c r="A26" s="253" t="s">
        <v>287</v>
      </c>
      <c r="B26" s="253" t="s">
        <v>18</v>
      </c>
      <c r="C26" s="389"/>
      <c r="D26" s="391"/>
      <c r="E26" s="251"/>
    </row>
    <row r="27" spans="1:6" s="252" customFormat="1" ht="16.5" customHeight="1">
      <c r="A27" s="253" t="s">
        <v>288</v>
      </c>
      <c r="B27" s="253" t="s">
        <v>19</v>
      </c>
      <c r="C27" s="389"/>
      <c r="D27" s="391"/>
      <c r="E27" s="251"/>
    </row>
    <row r="28" spans="1:6" s="252" customFormat="1" ht="16.5" customHeight="1">
      <c r="A28" s="253" t="s">
        <v>289</v>
      </c>
      <c r="B28" s="253" t="s">
        <v>20</v>
      </c>
      <c r="C28" s="389"/>
      <c r="D28" s="391"/>
      <c r="E28" s="251"/>
    </row>
    <row r="29" spans="1:6" s="252" customFormat="1" ht="16.5" customHeight="1">
      <c r="A29" s="253" t="s">
        <v>290</v>
      </c>
      <c r="B29" s="253" t="s">
        <v>23</v>
      </c>
      <c r="C29" s="389"/>
      <c r="D29" s="390"/>
      <c r="E29" s="251"/>
    </row>
    <row r="30" spans="1:6" s="252" customFormat="1" ht="16.5" customHeight="1">
      <c r="A30" s="96" t="s">
        <v>291</v>
      </c>
      <c r="B30" s="96" t="s">
        <v>21</v>
      </c>
      <c r="C30" s="250"/>
      <c r="D30" s="41"/>
      <c r="E30" s="251"/>
    </row>
    <row r="31" spans="1:6" s="3" customFormat="1" ht="16.5" customHeight="1">
      <c r="A31" s="87" t="s">
        <v>34</v>
      </c>
      <c r="B31" s="87" t="s">
        <v>3</v>
      </c>
      <c r="C31" s="4"/>
      <c r="D31" s="247"/>
      <c r="E31" s="248"/>
    </row>
    <row r="32" spans="1:6" s="3" customFormat="1" ht="16.5" customHeight="1">
      <c r="A32" s="87" t="s">
        <v>35</v>
      </c>
      <c r="B32" s="87" t="s">
        <v>4</v>
      </c>
      <c r="C32" s="4"/>
      <c r="D32" s="247"/>
      <c r="E32" s="94"/>
    </row>
    <row r="33" spans="1:5" s="3" customFormat="1" ht="16.5" customHeight="1">
      <c r="A33" s="87" t="s">
        <v>36</v>
      </c>
      <c r="B33" s="87" t="s">
        <v>5</v>
      </c>
      <c r="C33" s="4"/>
      <c r="D33" s="247"/>
      <c r="E33" s="94"/>
    </row>
    <row r="34" spans="1:5" s="3" customFormat="1">
      <c r="A34" s="87" t="s">
        <v>37</v>
      </c>
      <c r="B34" s="87" t="s">
        <v>63</v>
      </c>
      <c r="C34" s="82">
        <f>SUM(C35:C36)</f>
        <v>0</v>
      </c>
      <c r="D34" s="82">
        <f>SUM(D35:D36)</f>
        <v>0</v>
      </c>
      <c r="E34" s="94"/>
    </row>
    <row r="35" spans="1:5" s="3" customFormat="1" ht="16.5" customHeight="1">
      <c r="A35" s="96" t="s">
        <v>292</v>
      </c>
      <c r="B35" s="96" t="s">
        <v>56</v>
      </c>
      <c r="C35" s="4"/>
      <c r="D35" s="247"/>
      <c r="E35" s="94"/>
    </row>
    <row r="36" spans="1:5" s="3" customFormat="1" ht="16.5" customHeight="1">
      <c r="A36" s="96" t="s">
        <v>293</v>
      </c>
      <c r="B36" s="96" t="s">
        <v>55</v>
      </c>
      <c r="C36" s="4"/>
      <c r="D36" s="247"/>
      <c r="E36" s="94"/>
    </row>
    <row r="37" spans="1:5" s="3" customFormat="1" ht="16.5" customHeight="1">
      <c r="A37" s="87" t="s">
        <v>38</v>
      </c>
      <c r="B37" s="87" t="s">
        <v>49</v>
      </c>
      <c r="C37" s="4"/>
      <c r="D37" s="247"/>
      <c r="E37" s="94"/>
    </row>
    <row r="38" spans="1:5" s="3" customFormat="1" ht="16.5" customHeight="1">
      <c r="A38" s="87" t="s">
        <v>39</v>
      </c>
      <c r="B38" s="87" t="s">
        <v>411</v>
      </c>
      <c r="C38" s="82">
        <f>SUM(C39:C43)</f>
        <v>0</v>
      </c>
      <c r="D38" s="82">
        <f>SUM(D39:D43)</f>
        <v>0</v>
      </c>
      <c r="E38" s="94"/>
    </row>
    <row r="39" spans="1:5" s="3" customFormat="1" ht="16.5" customHeight="1">
      <c r="A39" s="17" t="s">
        <v>357</v>
      </c>
      <c r="B39" s="17" t="s">
        <v>361</v>
      </c>
      <c r="C39" s="4"/>
      <c r="D39" s="247"/>
      <c r="E39" s="94"/>
    </row>
    <row r="40" spans="1:5" s="3" customFormat="1" ht="16.5" customHeight="1">
      <c r="A40" s="17" t="s">
        <v>358</v>
      </c>
      <c r="B40" s="17" t="s">
        <v>362</v>
      </c>
      <c r="C40" s="4"/>
      <c r="D40" s="247"/>
      <c r="E40" s="94"/>
    </row>
    <row r="41" spans="1:5" s="3" customFormat="1" ht="16.5" customHeight="1">
      <c r="A41" s="17" t="s">
        <v>359</v>
      </c>
      <c r="B41" s="17" t="s">
        <v>365</v>
      </c>
      <c r="C41" s="4"/>
      <c r="D41" s="247"/>
      <c r="E41" s="94"/>
    </row>
    <row r="42" spans="1:5" s="3" customFormat="1" ht="16.5" customHeight="1">
      <c r="A42" s="17" t="s">
        <v>364</v>
      </c>
      <c r="B42" s="17" t="s">
        <v>366</v>
      </c>
      <c r="C42" s="4"/>
      <c r="D42" s="247"/>
      <c r="E42" s="94"/>
    </row>
    <row r="43" spans="1:5" s="3" customFormat="1" ht="16.5" customHeight="1">
      <c r="A43" s="17" t="s">
        <v>367</v>
      </c>
      <c r="B43" s="17" t="s">
        <v>363</v>
      </c>
      <c r="C43" s="4"/>
      <c r="D43" s="247"/>
      <c r="E43" s="94"/>
    </row>
    <row r="44" spans="1:5" s="3" customFormat="1" ht="30">
      <c r="A44" s="87" t="s">
        <v>40</v>
      </c>
      <c r="B44" s="87" t="s">
        <v>28</v>
      </c>
      <c r="C44" s="4"/>
      <c r="D44" s="247"/>
      <c r="E44" s="94"/>
    </row>
    <row r="45" spans="1:5" s="3" customFormat="1" ht="16.5" customHeight="1">
      <c r="A45" s="87" t="s">
        <v>41</v>
      </c>
      <c r="B45" s="87" t="s">
        <v>24</v>
      </c>
      <c r="C45" s="4"/>
      <c r="D45" s="247"/>
      <c r="E45" s="94"/>
    </row>
    <row r="46" spans="1:5" s="3" customFormat="1" ht="16.5" customHeight="1">
      <c r="A46" s="87" t="s">
        <v>42</v>
      </c>
      <c r="B46" s="87" t="s">
        <v>25</v>
      </c>
      <c r="C46" s="4"/>
      <c r="D46" s="247"/>
      <c r="E46" s="94"/>
    </row>
    <row r="47" spans="1:5" s="3" customFormat="1" ht="16.5" customHeight="1">
      <c r="A47" s="87" t="s">
        <v>43</v>
      </c>
      <c r="B47" s="87" t="s">
        <v>26</v>
      </c>
      <c r="C47" s="4"/>
      <c r="D47" s="247"/>
      <c r="E47" s="94"/>
    </row>
    <row r="48" spans="1:5" s="3" customFormat="1" ht="16.5" customHeight="1">
      <c r="A48" s="87" t="s">
        <v>44</v>
      </c>
      <c r="B48" s="87" t="s">
        <v>412</v>
      </c>
      <c r="C48" s="82">
        <f>SUM(C49:C51)</f>
        <v>0</v>
      </c>
      <c r="D48" s="82">
        <f>SUM(D49:D51)</f>
        <v>0</v>
      </c>
      <c r="E48" s="94"/>
    </row>
    <row r="49" spans="1:6" s="3" customFormat="1" ht="16.5" customHeight="1">
      <c r="A49" s="96" t="s">
        <v>373</v>
      </c>
      <c r="B49" s="96" t="s">
        <v>376</v>
      </c>
      <c r="C49" s="4"/>
      <c r="D49" s="247"/>
      <c r="E49" s="94"/>
    </row>
    <row r="50" spans="1:6" s="3" customFormat="1" ht="16.5" customHeight="1">
      <c r="A50" s="96" t="s">
        <v>374</v>
      </c>
      <c r="B50" s="96" t="s">
        <v>375</v>
      </c>
      <c r="C50" s="4"/>
      <c r="D50" s="247"/>
      <c r="E50" s="94"/>
    </row>
    <row r="51" spans="1:6" s="3" customFormat="1" ht="16.5" customHeight="1">
      <c r="A51" s="96" t="s">
        <v>377</v>
      </c>
      <c r="B51" s="96" t="s">
        <v>378</v>
      </c>
      <c r="C51" s="4"/>
      <c r="D51" s="247"/>
      <c r="E51" s="94"/>
    </row>
    <row r="52" spans="1:6" s="3" customFormat="1">
      <c r="A52" s="87" t="s">
        <v>45</v>
      </c>
      <c r="B52" s="87" t="s">
        <v>29</v>
      </c>
      <c r="C52" s="4"/>
      <c r="D52" s="247"/>
      <c r="E52" s="94"/>
    </row>
    <row r="53" spans="1:6" s="3" customFormat="1" ht="16.5" customHeight="1">
      <c r="A53" s="87" t="s">
        <v>46</v>
      </c>
      <c r="B53" s="87" t="s">
        <v>6</v>
      </c>
      <c r="C53" s="4"/>
      <c r="D53" s="247"/>
      <c r="E53" s="248"/>
      <c r="F53" s="249"/>
    </row>
    <row r="54" spans="1:6" s="3" customFormat="1" ht="30">
      <c r="A54" s="86">
        <v>1.3</v>
      </c>
      <c r="B54" s="86" t="s">
        <v>417</v>
      </c>
      <c r="C54" s="83">
        <f>SUM(C55:C56)</f>
        <v>0</v>
      </c>
      <c r="D54" s="83">
        <f>SUM(D55:D56)</f>
        <v>0</v>
      </c>
      <c r="E54" s="248"/>
      <c r="F54" s="249"/>
    </row>
    <row r="55" spans="1:6" s="3" customFormat="1" ht="30">
      <c r="A55" s="87" t="s">
        <v>50</v>
      </c>
      <c r="B55" s="87" t="s">
        <v>48</v>
      </c>
      <c r="C55" s="4"/>
      <c r="D55" s="247"/>
      <c r="E55" s="248"/>
      <c r="F55" s="249"/>
    </row>
    <row r="56" spans="1:6" s="3" customFormat="1" ht="16.5" customHeight="1">
      <c r="A56" s="87" t="s">
        <v>51</v>
      </c>
      <c r="B56" s="87" t="s">
        <v>47</v>
      </c>
      <c r="C56" s="4"/>
      <c r="D56" s="247"/>
      <c r="E56" s="248"/>
      <c r="F56" s="249"/>
    </row>
    <row r="57" spans="1:6" s="3" customFormat="1">
      <c r="A57" s="86">
        <v>1.4</v>
      </c>
      <c r="B57" s="86" t="s">
        <v>419</v>
      </c>
      <c r="C57" s="4"/>
      <c r="D57" s="247"/>
      <c r="E57" s="248"/>
      <c r="F57" s="249"/>
    </row>
    <row r="58" spans="1:6" s="252" customFormat="1">
      <c r="A58" s="86">
        <v>1.5</v>
      </c>
      <c r="B58" s="86" t="s">
        <v>7</v>
      </c>
      <c r="C58" s="250"/>
      <c r="D58" s="40"/>
      <c r="E58" s="251"/>
    </row>
    <row r="59" spans="1:6" s="252" customFormat="1">
      <c r="A59" s="86">
        <v>1.6</v>
      </c>
      <c r="B59" s="43" t="s">
        <v>8</v>
      </c>
      <c r="C59" s="84">
        <f>SUM(C60:C64)</f>
        <v>0</v>
      </c>
      <c r="D59" s="85">
        <f>SUM(D60:D64)</f>
        <v>0</v>
      </c>
      <c r="E59" s="251"/>
    </row>
    <row r="60" spans="1:6" s="252" customFormat="1">
      <c r="A60" s="87" t="s">
        <v>299</v>
      </c>
      <c r="B60" s="44" t="s">
        <v>52</v>
      </c>
      <c r="C60" s="250"/>
      <c r="D60" s="40"/>
      <c r="E60" s="251"/>
    </row>
    <row r="61" spans="1:6" s="252" customFormat="1" ht="30">
      <c r="A61" s="87" t="s">
        <v>300</v>
      </c>
      <c r="B61" s="44" t="s">
        <v>54</v>
      </c>
      <c r="C61" s="250"/>
      <c r="D61" s="40"/>
      <c r="E61" s="251"/>
    </row>
    <row r="62" spans="1:6" s="252" customFormat="1">
      <c r="A62" s="87" t="s">
        <v>301</v>
      </c>
      <c r="B62" s="44" t="s">
        <v>53</v>
      </c>
      <c r="C62" s="40"/>
      <c r="D62" s="40"/>
      <c r="E62" s="251"/>
    </row>
    <row r="63" spans="1:6" s="252" customFormat="1">
      <c r="A63" s="87" t="s">
        <v>302</v>
      </c>
      <c r="B63" s="44" t="s">
        <v>27</v>
      </c>
      <c r="C63" s="250"/>
      <c r="D63" s="40"/>
      <c r="E63" s="251"/>
    </row>
    <row r="64" spans="1:6" s="252" customFormat="1">
      <c r="A64" s="87" t="s">
        <v>339</v>
      </c>
      <c r="B64" s="44" t="s">
        <v>340</v>
      </c>
      <c r="C64" s="250"/>
      <c r="D64" s="40"/>
      <c r="E64" s="251"/>
    </row>
    <row r="65" spans="1:5">
      <c r="A65" s="245">
        <v>2</v>
      </c>
      <c r="B65" s="245" t="s">
        <v>413</v>
      </c>
      <c r="C65" s="254"/>
      <c r="D65" s="84">
        <f>SUM(D66:D72)</f>
        <v>0</v>
      </c>
      <c r="E65" s="95"/>
    </row>
    <row r="66" spans="1:5">
      <c r="A66" s="97">
        <v>2.1</v>
      </c>
      <c r="B66" s="255" t="s">
        <v>100</v>
      </c>
      <c r="C66" s="256"/>
      <c r="D66" s="22"/>
      <c r="E66" s="95"/>
    </row>
    <row r="67" spans="1:5">
      <c r="A67" s="97">
        <v>2.2000000000000002</v>
      </c>
      <c r="B67" s="255" t="s">
        <v>414</v>
      </c>
      <c r="C67" s="256"/>
      <c r="D67" s="22"/>
      <c r="E67" s="95"/>
    </row>
    <row r="68" spans="1:5">
      <c r="A68" s="97">
        <v>2.2999999999999998</v>
      </c>
      <c r="B68" s="255" t="s">
        <v>104</v>
      </c>
      <c r="C68" s="256"/>
      <c r="D68" s="22"/>
      <c r="E68" s="95"/>
    </row>
    <row r="69" spans="1:5">
      <c r="A69" s="97">
        <v>2.4</v>
      </c>
      <c r="B69" s="255" t="s">
        <v>103</v>
      </c>
      <c r="C69" s="256"/>
      <c r="D69" s="22"/>
      <c r="E69" s="95"/>
    </row>
    <row r="70" spans="1:5">
      <c r="A70" s="97">
        <v>2.5</v>
      </c>
      <c r="B70" s="255" t="s">
        <v>415</v>
      </c>
      <c r="C70" s="256"/>
      <c r="D70" s="22"/>
      <c r="E70" s="95"/>
    </row>
    <row r="71" spans="1:5">
      <c r="A71" s="97">
        <v>2.6</v>
      </c>
      <c r="B71" s="255" t="s">
        <v>101</v>
      </c>
      <c r="C71" s="256"/>
      <c r="D71" s="22"/>
      <c r="E71" s="95"/>
    </row>
    <row r="72" spans="1:5">
      <c r="A72" s="97">
        <v>2.7</v>
      </c>
      <c r="B72" s="255" t="s">
        <v>102</v>
      </c>
      <c r="C72" s="257"/>
      <c r="D72" s="22"/>
      <c r="E72" s="95"/>
    </row>
    <row r="73" spans="1:5">
      <c r="A73" s="245">
        <v>3</v>
      </c>
      <c r="B73" s="245" t="s">
        <v>453</v>
      </c>
      <c r="C73" s="84"/>
      <c r="D73" s="22"/>
      <c r="E73" s="95"/>
    </row>
    <row r="74" spans="1:5">
      <c r="A74" s="245">
        <v>4</v>
      </c>
      <c r="B74" s="245" t="s">
        <v>253</v>
      </c>
      <c r="C74" s="84"/>
      <c r="D74" s="84">
        <f>SUM(D75:D76)</f>
        <v>0</v>
      </c>
      <c r="E74" s="95"/>
    </row>
    <row r="75" spans="1:5">
      <c r="A75" s="97">
        <v>4.0999999999999996</v>
      </c>
      <c r="B75" s="97" t="s">
        <v>254</v>
      </c>
      <c r="C75" s="256"/>
      <c r="D75" s="8"/>
      <c r="E75" s="95"/>
    </row>
    <row r="76" spans="1:5">
      <c r="A76" s="97">
        <v>4.2</v>
      </c>
      <c r="B76" s="97" t="s">
        <v>255</v>
      </c>
      <c r="C76" s="257"/>
      <c r="D76" s="8"/>
      <c r="E76" s="95"/>
    </row>
    <row r="77" spans="1:5">
      <c r="A77" s="245">
        <v>5</v>
      </c>
      <c r="B77" s="245" t="s">
        <v>281</v>
      </c>
      <c r="C77" s="284"/>
      <c r="D77" s="257"/>
      <c r="E77" s="95"/>
    </row>
    <row r="78" spans="1:5">
      <c r="B78" s="42"/>
    </row>
    <row r="81" spans="1:9" s="23" customFormat="1" ht="12.75"/>
    <row r="82" spans="1:9">
      <c r="A82" s="68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68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4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329</v>
      </c>
      <c r="B1" s="76"/>
      <c r="C1" s="461" t="s">
        <v>110</v>
      </c>
      <c r="D1" s="461"/>
      <c r="E1" s="90"/>
    </row>
    <row r="2" spans="1:5" s="6" customFormat="1">
      <c r="A2" s="73" t="s">
        <v>330</v>
      </c>
      <c r="B2" s="76"/>
      <c r="C2" s="459" t="s">
        <v>524</v>
      </c>
      <c r="D2" s="459"/>
      <c r="E2" s="90"/>
    </row>
    <row r="3" spans="1:5" s="6" customFormat="1">
      <c r="A3" s="75" t="s">
        <v>141</v>
      </c>
      <c r="B3" s="73"/>
      <c r="C3" s="161"/>
      <c r="D3" s="161"/>
      <c r="E3" s="90"/>
    </row>
    <row r="4" spans="1:5" s="6" customFormat="1">
      <c r="A4" s="75"/>
      <c r="B4" s="75"/>
      <c r="C4" s="161"/>
      <c r="D4" s="161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79" t="s">
        <v>513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60"/>
      <c r="B8" s="160"/>
      <c r="C8" s="77"/>
      <c r="D8" s="77"/>
      <c r="E8" s="90"/>
    </row>
    <row r="9" spans="1:5" s="6" customFormat="1" ht="30">
      <c r="A9" s="88" t="s">
        <v>64</v>
      </c>
      <c r="B9" s="88" t="s">
        <v>335</v>
      </c>
      <c r="C9" s="78" t="s">
        <v>10</v>
      </c>
      <c r="D9" s="78" t="s">
        <v>9</v>
      </c>
      <c r="E9" s="90"/>
    </row>
    <row r="10" spans="1:5" s="9" customFormat="1" ht="18">
      <c r="A10" s="97" t="s">
        <v>331</v>
      </c>
      <c r="B10" s="97"/>
      <c r="C10" s="4"/>
      <c r="D10" s="4"/>
      <c r="E10" s="92"/>
    </row>
    <row r="11" spans="1:5" s="10" customFormat="1">
      <c r="A11" s="97" t="s">
        <v>332</v>
      </c>
      <c r="B11" s="97"/>
      <c r="C11" s="4"/>
      <c r="D11" s="4"/>
      <c r="E11" s="93"/>
    </row>
    <row r="12" spans="1:5" s="10" customFormat="1">
      <c r="A12" s="86" t="s">
        <v>280</v>
      </c>
      <c r="B12" s="86"/>
      <c r="C12" s="4"/>
      <c r="D12" s="4"/>
      <c r="E12" s="93"/>
    </row>
    <row r="13" spans="1:5" s="10" customFormat="1">
      <c r="A13" s="86" t="s">
        <v>280</v>
      </c>
      <c r="B13" s="86"/>
      <c r="C13" s="4"/>
      <c r="D13" s="4"/>
      <c r="E13" s="93"/>
    </row>
    <row r="14" spans="1:5" s="10" customFormat="1">
      <c r="A14" s="86" t="s">
        <v>280</v>
      </c>
      <c r="B14" s="86"/>
      <c r="C14" s="4"/>
      <c r="D14" s="4"/>
      <c r="E14" s="93"/>
    </row>
    <row r="15" spans="1:5" s="10" customFormat="1">
      <c r="A15" s="86" t="s">
        <v>280</v>
      </c>
      <c r="B15" s="86"/>
      <c r="C15" s="4"/>
      <c r="D15" s="4"/>
      <c r="E15" s="93"/>
    </row>
    <row r="16" spans="1:5" s="10" customFormat="1">
      <c r="A16" s="86" t="s">
        <v>280</v>
      </c>
      <c r="B16" s="86"/>
      <c r="C16" s="4"/>
      <c r="D16" s="4"/>
      <c r="E16" s="93"/>
    </row>
    <row r="17" spans="1:5" s="10" customFormat="1" ht="17.25" customHeight="1">
      <c r="A17" s="97" t="s">
        <v>333</v>
      </c>
      <c r="B17" s="86"/>
      <c r="C17" s="4"/>
      <c r="D17" s="4"/>
      <c r="E17" s="93"/>
    </row>
    <row r="18" spans="1:5" s="10" customFormat="1" ht="18" customHeight="1">
      <c r="A18" s="97" t="s">
        <v>334</v>
      </c>
      <c r="B18" s="86"/>
      <c r="C18" s="4"/>
      <c r="D18" s="4"/>
      <c r="E18" s="93"/>
    </row>
    <row r="19" spans="1:5" s="10" customFormat="1">
      <c r="A19" s="86" t="s">
        <v>280</v>
      </c>
      <c r="B19" s="86"/>
      <c r="C19" s="4"/>
      <c r="D19" s="4"/>
      <c r="E19" s="93"/>
    </row>
    <row r="20" spans="1:5" s="10" customFormat="1">
      <c r="A20" s="86" t="s">
        <v>280</v>
      </c>
      <c r="B20" s="86"/>
      <c r="C20" s="4"/>
      <c r="D20" s="4"/>
      <c r="E20" s="93"/>
    </row>
    <row r="21" spans="1:5" s="10" customFormat="1">
      <c r="A21" s="86" t="s">
        <v>280</v>
      </c>
      <c r="B21" s="86"/>
      <c r="C21" s="4"/>
      <c r="D21" s="4"/>
      <c r="E21" s="93"/>
    </row>
    <row r="22" spans="1:5" s="10" customFormat="1">
      <c r="A22" s="86" t="s">
        <v>280</v>
      </c>
      <c r="B22" s="86"/>
      <c r="C22" s="4"/>
      <c r="D22" s="4"/>
      <c r="E22" s="93"/>
    </row>
    <row r="23" spans="1:5" s="10" customFormat="1">
      <c r="A23" s="86" t="s">
        <v>280</v>
      </c>
      <c r="B23" s="86"/>
      <c r="C23" s="4"/>
      <c r="D23" s="4"/>
      <c r="E23" s="93"/>
    </row>
    <row r="24" spans="1:5">
      <c r="A24" s="98"/>
      <c r="B24" s="98" t="s">
        <v>338</v>
      </c>
      <c r="C24" s="85">
        <f>SUM(C10:C23)</f>
        <v>0</v>
      </c>
      <c r="D24" s="85">
        <f>SUM(D10:D23)</f>
        <v>0</v>
      </c>
      <c r="E24" s="95"/>
    </row>
    <row r="25" spans="1:5">
      <c r="A25" s="42"/>
      <c r="B25" s="42"/>
    </row>
    <row r="26" spans="1:5">
      <c r="A26" s="267" t="s">
        <v>443</v>
      </c>
      <c r="E26" s="5"/>
    </row>
    <row r="27" spans="1:5">
      <c r="A27" s="2" t="s">
        <v>444</v>
      </c>
    </row>
    <row r="28" spans="1:5">
      <c r="A28" s="217" t="s">
        <v>445</v>
      </c>
    </row>
    <row r="29" spans="1:5">
      <c r="A29" s="217"/>
    </row>
    <row r="30" spans="1:5">
      <c r="A30" s="217" t="s">
        <v>353</v>
      </c>
    </row>
    <row r="31" spans="1:5" s="23" customFormat="1" ht="12.75"/>
    <row r="32" spans="1:5">
      <c r="A32" s="68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8"/>
      <c r="B35" s="68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4"/>
      <c r="B37" s="64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view="pageBreakPreview" zoomScale="70" zoomScaleSheetLayoutView="70" workbookViewId="0">
      <selection activeCell="I2" sqref="I2:J2"/>
    </sheetView>
  </sheetViews>
  <sheetFormatPr defaultColWidth="9.140625" defaultRowHeight="12.75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18.140625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>
      <c r="A1" s="73" t="s">
        <v>416</v>
      </c>
      <c r="B1" s="73"/>
      <c r="C1" s="76"/>
      <c r="D1" s="76"/>
      <c r="E1" s="76"/>
      <c r="F1" s="76"/>
      <c r="G1" s="229"/>
      <c r="H1" s="229"/>
      <c r="I1" s="461" t="s">
        <v>110</v>
      </c>
      <c r="J1" s="461"/>
    </row>
    <row r="2" spans="1:10" ht="15">
      <c r="A2" s="75" t="s">
        <v>141</v>
      </c>
      <c r="B2" s="73"/>
      <c r="C2" s="76"/>
      <c r="D2" s="76"/>
      <c r="E2" s="76"/>
      <c r="F2" s="76"/>
      <c r="G2" s="229"/>
      <c r="H2" s="229"/>
      <c r="I2" s="459" t="s">
        <v>524</v>
      </c>
      <c r="J2" s="459"/>
    </row>
    <row r="3" spans="1:10" ht="15">
      <c r="A3" s="75"/>
      <c r="B3" s="75"/>
      <c r="C3" s="73"/>
      <c r="D3" s="73"/>
      <c r="E3" s="73"/>
      <c r="F3" s="73"/>
      <c r="G3" s="163"/>
      <c r="H3" s="163"/>
      <c r="I3" s="229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79" t="s">
        <v>513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162"/>
      <c r="B7" s="162"/>
      <c r="C7" s="162"/>
      <c r="D7" s="222"/>
      <c r="E7" s="162"/>
      <c r="F7" s="162"/>
      <c r="G7" s="77"/>
      <c r="H7" s="77"/>
      <c r="I7" s="77"/>
    </row>
    <row r="8" spans="1:10" ht="45">
      <c r="A8" s="89" t="s">
        <v>64</v>
      </c>
      <c r="B8" s="89" t="s">
        <v>342</v>
      </c>
      <c r="C8" s="89" t="s">
        <v>343</v>
      </c>
      <c r="D8" s="89" t="s">
        <v>228</v>
      </c>
      <c r="E8" s="89" t="s">
        <v>347</v>
      </c>
      <c r="F8" s="89" t="s">
        <v>351</v>
      </c>
      <c r="G8" s="78" t="s">
        <v>10</v>
      </c>
      <c r="H8" s="78" t="s">
        <v>9</v>
      </c>
      <c r="I8" s="78" t="s">
        <v>398</v>
      </c>
      <c r="J8" s="232" t="s">
        <v>350</v>
      </c>
    </row>
    <row r="9" spans="1:10" ht="15">
      <c r="A9" s="89"/>
      <c r="B9" s="393"/>
      <c r="C9" s="89"/>
      <c r="D9" s="393"/>
      <c r="E9" s="78"/>
      <c r="F9" s="78"/>
      <c r="G9" s="393"/>
      <c r="H9" s="78"/>
      <c r="I9" s="78"/>
      <c r="J9" s="232"/>
    </row>
    <row r="10" spans="1:10" ht="15">
      <c r="A10" s="89"/>
      <c r="B10" s="393"/>
      <c r="C10" s="89"/>
      <c r="D10" s="393"/>
      <c r="E10" s="78"/>
      <c r="F10" s="78"/>
      <c r="G10" s="393"/>
      <c r="H10" s="78"/>
      <c r="I10" s="78"/>
      <c r="J10" s="232"/>
    </row>
    <row r="11" spans="1:10" ht="15">
      <c r="A11" s="89"/>
      <c r="B11" s="393"/>
      <c r="C11" s="89"/>
      <c r="D11" s="393"/>
      <c r="E11" s="78"/>
      <c r="F11" s="78"/>
      <c r="G11" s="393"/>
      <c r="H11" s="78"/>
      <c r="I11" s="78"/>
      <c r="J11" s="232"/>
    </row>
    <row r="12" spans="1:10" ht="15">
      <c r="A12" s="89"/>
      <c r="B12" s="393"/>
      <c r="C12" s="89"/>
      <c r="D12" s="393"/>
      <c r="E12" s="78"/>
      <c r="F12" s="78"/>
      <c r="G12" s="393"/>
      <c r="H12" s="78"/>
      <c r="I12" s="78"/>
      <c r="J12" s="232"/>
    </row>
    <row r="13" spans="1:10" ht="15">
      <c r="A13" s="89"/>
      <c r="B13" s="393"/>
      <c r="C13" s="89"/>
      <c r="D13" s="393"/>
      <c r="E13" s="78"/>
      <c r="F13" s="78"/>
      <c r="G13" s="393"/>
      <c r="H13" s="78"/>
      <c r="I13" s="78"/>
      <c r="J13" s="232"/>
    </row>
    <row r="14" spans="1:10" ht="15">
      <c r="A14" s="89"/>
      <c r="B14" s="393"/>
      <c r="C14" s="89"/>
      <c r="D14" s="393"/>
      <c r="E14" s="78"/>
      <c r="F14" s="78"/>
      <c r="G14" s="393"/>
      <c r="H14" s="78"/>
      <c r="I14" s="78"/>
      <c r="J14" s="232"/>
    </row>
    <row r="15" spans="1:10" ht="15">
      <c r="A15" s="89"/>
      <c r="B15" s="393"/>
      <c r="C15" s="89"/>
      <c r="D15" s="393"/>
      <c r="E15" s="78"/>
      <c r="F15" s="78"/>
      <c r="G15" s="393"/>
      <c r="H15" s="78"/>
      <c r="I15" s="78"/>
      <c r="J15" s="232"/>
    </row>
    <row r="16" spans="1:10" ht="15">
      <c r="A16" s="89"/>
      <c r="B16" s="393"/>
      <c r="C16" s="89"/>
      <c r="D16" s="393"/>
      <c r="E16" s="78"/>
      <c r="F16" s="78"/>
      <c r="G16" s="393"/>
      <c r="H16" s="78"/>
      <c r="I16" s="78"/>
      <c r="J16" s="232"/>
    </row>
    <row r="17" spans="1:10" ht="15">
      <c r="A17" s="89"/>
      <c r="B17" s="393"/>
      <c r="C17" s="89"/>
      <c r="D17" s="393"/>
      <c r="E17" s="78"/>
      <c r="F17" s="78"/>
      <c r="G17" s="393"/>
      <c r="H17" s="78"/>
      <c r="I17" s="78"/>
      <c r="J17" s="232"/>
    </row>
    <row r="18" spans="1:10" ht="15">
      <c r="A18" s="89"/>
      <c r="B18" s="393"/>
      <c r="C18" s="89"/>
      <c r="D18" s="393"/>
      <c r="E18" s="78"/>
      <c r="F18" s="78"/>
      <c r="G18" s="393"/>
      <c r="H18" s="78"/>
      <c r="I18" s="78"/>
      <c r="J18" s="232"/>
    </row>
    <row r="19" spans="1:10" ht="15">
      <c r="A19" s="89"/>
      <c r="B19" s="393"/>
      <c r="C19" s="89"/>
      <c r="D19" s="393"/>
      <c r="E19" s="78"/>
      <c r="F19" s="78"/>
      <c r="G19" s="393"/>
      <c r="H19" s="78"/>
      <c r="I19" s="78"/>
      <c r="J19" s="232"/>
    </row>
    <row r="20" spans="1:10" ht="15">
      <c r="A20" s="89"/>
      <c r="B20" s="393"/>
      <c r="C20" s="89"/>
      <c r="D20" s="393"/>
      <c r="E20" s="78"/>
      <c r="F20" s="78"/>
      <c r="G20" s="393"/>
      <c r="H20" s="78"/>
      <c r="I20" s="78"/>
      <c r="J20" s="232"/>
    </row>
    <row r="21" spans="1:10" ht="15">
      <c r="A21" s="89"/>
      <c r="B21" s="394"/>
      <c r="C21" s="89"/>
      <c r="D21" s="394"/>
      <c r="E21" s="78"/>
      <c r="F21" s="78"/>
      <c r="G21" s="395"/>
      <c r="H21" s="78"/>
      <c r="I21" s="78"/>
      <c r="J21" s="232"/>
    </row>
    <row r="22" spans="1:10" ht="15">
      <c r="A22" s="86"/>
      <c r="B22" s="98"/>
      <c r="C22" s="98"/>
      <c r="D22" s="98"/>
      <c r="E22" s="98"/>
      <c r="F22" s="86" t="s">
        <v>459</v>
      </c>
      <c r="G22" s="85">
        <f>SUM(G9:G21)</f>
        <v>0</v>
      </c>
      <c r="H22" s="85">
        <f>SUM(H9:H21)</f>
        <v>0</v>
      </c>
      <c r="I22" s="85">
        <f>SUM(I9:I21)</f>
        <v>0</v>
      </c>
    </row>
    <row r="23" spans="1:10" ht="15">
      <c r="A23" s="230"/>
      <c r="B23" s="230"/>
      <c r="C23" s="230"/>
      <c r="D23" s="230"/>
      <c r="E23" s="230"/>
      <c r="F23" s="230"/>
      <c r="G23" s="230"/>
      <c r="H23" s="185"/>
      <c r="I23" s="185"/>
    </row>
    <row r="24" spans="1:10" ht="15">
      <c r="A24" s="231" t="s">
        <v>447</v>
      </c>
      <c r="B24" s="231"/>
      <c r="C24" s="230"/>
      <c r="D24" s="230"/>
      <c r="E24" s="230"/>
      <c r="F24" s="230"/>
      <c r="G24" s="230"/>
      <c r="H24" s="185"/>
      <c r="I24" s="185"/>
    </row>
    <row r="25" spans="1:10" ht="15">
      <c r="A25" s="231"/>
      <c r="B25" s="231"/>
      <c r="C25" s="230"/>
      <c r="D25" s="230"/>
      <c r="E25" s="230"/>
      <c r="F25" s="230"/>
      <c r="G25" s="230"/>
      <c r="H25" s="185"/>
      <c r="I25" s="185"/>
    </row>
    <row r="26" spans="1:10" ht="15">
      <c r="A26" s="231"/>
      <c r="B26" s="231"/>
      <c r="C26" s="185"/>
      <c r="D26" s="185"/>
      <c r="E26" s="185"/>
      <c r="F26" s="185"/>
      <c r="G26" s="185"/>
      <c r="H26" s="185"/>
      <c r="I26" s="185"/>
    </row>
    <row r="27" spans="1:10" ht="15">
      <c r="A27" s="231"/>
      <c r="B27" s="231"/>
      <c r="C27" s="185"/>
      <c r="D27" s="185"/>
      <c r="E27" s="185"/>
      <c r="F27" s="185"/>
      <c r="G27" s="185"/>
      <c r="H27" s="185"/>
      <c r="I27" s="185"/>
    </row>
    <row r="28" spans="1:10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10" ht="15">
      <c r="A29" s="191" t="s">
        <v>107</v>
      </c>
      <c r="B29" s="191"/>
      <c r="C29" s="185"/>
      <c r="D29" s="185"/>
      <c r="E29" s="185"/>
      <c r="F29" s="185"/>
      <c r="G29" s="185"/>
      <c r="H29" s="185"/>
      <c r="I29" s="185"/>
    </row>
    <row r="30" spans="1:10" ht="15">
      <c r="A30" s="185"/>
      <c r="B30" s="185"/>
      <c r="C30" s="185"/>
      <c r="D30" s="185"/>
      <c r="E30" s="185"/>
      <c r="F30" s="185"/>
      <c r="G30" s="185"/>
      <c r="H30" s="185"/>
      <c r="I30" s="185"/>
    </row>
    <row r="31" spans="1:10" ht="15">
      <c r="A31" s="185"/>
      <c r="B31" s="185"/>
      <c r="C31" s="185"/>
      <c r="D31" s="185"/>
      <c r="E31" s="189"/>
      <c r="F31" s="189"/>
      <c r="G31" s="189"/>
      <c r="H31" s="185"/>
      <c r="I31" s="185"/>
    </row>
    <row r="32" spans="1:10" ht="15">
      <c r="A32" s="191"/>
      <c r="B32" s="191"/>
      <c r="C32" s="191" t="s">
        <v>397</v>
      </c>
      <c r="D32" s="191"/>
      <c r="E32" s="191"/>
      <c r="F32" s="191"/>
      <c r="G32" s="191"/>
      <c r="H32" s="185"/>
      <c r="I32" s="185"/>
    </row>
    <row r="33" spans="1:9" ht="15">
      <c r="A33" s="185"/>
      <c r="B33" s="185"/>
      <c r="C33" s="185" t="s">
        <v>396</v>
      </c>
      <c r="D33" s="185"/>
      <c r="E33" s="185"/>
      <c r="F33" s="185"/>
      <c r="G33" s="185"/>
      <c r="H33" s="185"/>
      <c r="I33" s="185"/>
    </row>
    <row r="34" spans="1:9">
      <c r="A34" s="193"/>
      <c r="B34" s="193"/>
      <c r="C34" s="193" t="s">
        <v>140</v>
      </c>
      <c r="D34" s="193"/>
      <c r="E34" s="193"/>
      <c r="F34" s="193"/>
      <c r="G34" s="193"/>
    </row>
  </sheetData>
  <mergeCells count="2">
    <mergeCell ref="I1:J1"/>
    <mergeCell ref="I2:J2"/>
  </mergeCells>
  <printOptions gridLines="1"/>
  <pageMargins left="0.25" right="0.25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3" t="s">
        <v>368</v>
      </c>
      <c r="B1" s="76"/>
      <c r="C1" s="76"/>
      <c r="D1" s="76"/>
      <c r="E1" s="76"/>
      <c r="F1" s="76"/>
      <c r="G1" s="461" t="s">
        <v>110</v>
      </c>
      <c r="H1" s="461"/>
    </row>
    <row r="2" spans="1:8" ht="15">
      <c r="A2" s="75" t="s">
        <v>141</v>
      </c>
      <c r="B2" s="76"/>
      <c r="C2" s="76"/>
      <c r="D2" s="76"/>
      <c r="E2" s="76"/>
      <c r="F2" s="76"/>
      <c r="G2" s="459" t="s">
        <v>524</v>
      </c>
      <c r="H2" s="459"/>
    </row>
    <row r="3" spans="1:8" ht="15">
      <c r="A3" s="75"/>
      <c r="B3" s="75"/>
      <c r="C3" s="75"/>
      <c r="D3" s="75"/>
      <c r="E3" s="75"/>
      <c r="F3" s="75"/>
      <c r="G3" s="163"/>
      <c r="H3" s="163"/>
    </row>
    <row r="4" spans="1:8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8" ht="15">
      <c r="A5" s="79" t="s">
        <v>513</v>
      </c>
      <c r="B5" s="79"/>
      <c r="C5" s="79"/>
      <c r="D5" s="79"/>
      <c r="E5" s="79"/>
      <c r="F5" s="79"/>
      <c r="G5" s="80"/>
      <c r="H5" s="80"/>
    </row>
    <row r="6" spans="1:8" ht="15">
      <c r="A6" s="76"/>
      <c r="B6" s="76"/>
      <c r="C6" s="76"/>
      <c r="D6" s="76"/>
      <c r="E6" s="76"/>
      <c r="F6" s="76"/>
      <c r="G6" s="75"/>
      <c r="H6" s="75"/>
    </row>
    <row r="7" spans="1:8" ht="15">
      <c r="A7" s="162"/>
      <c r="B7" s="162"/>
      <c r="C7" s="280"/>
      <c r="D7" s="162"/>
      <c r="E7" s="162"/>
      <c r="F7" s="162"/>
      <c r="G7" s="77"/>
      <c r="H7" s="77"/>
    </row>
    <row r="8" spans="1:8" ht="45">
      <c r="A8" s="89" t="s">
        <v>342</v>
      </c>
      <c r="B8" s="89" t="s">
        <v>343</v>
      </c>
      <c r="C8" s="89" t="s">
        <v>228</v>
      </c>
      <c r="D8" s="89" t="s">
        <v>346</v>
      </c>
      <c r="E8" s="89" t="s">
        <v>345</v>
      </c>
      <c r="F8" s="89" t="s">
        <v>392</v>
      </c>
      <c r="G8" s="78" t="s">
        <v>10</v>
      </c>
      <c r="H8" s="78" t="s">
        <v>9</v>
      </c>
    </row>
    <row r="9" spans="1:8" ht="15">
      <c r="A9" s="97"/>
      <c r="B9" s="97"/>
      <c r="C9" s="386"/>
      <c r="D9" s="97"/>
      <c r="E9" s="97"/>
      <c r="F9" s="15"/>
      <c r="G9" s="387"/>
      <c r="H9" s="387"/>
    </row>
    <row r="10" spans="1:8" ht="15">
      <c r="A10" s="97"/>
      <c r="B10" s="97"/>
      <c r="C10" s="386"/>
      <c r="D10" s="97"/>
      <c r="E10" s="97"/>
      <c r="F10" s="15"/>
      <c r="G10" s="387"/>
      <c r="H10" s="387"/>
    </row>
    <row r="11" spans="1:8" ht="15">
      <c r="A11" s="86"/>
      <c r="B11" s="86"/>
      <c r="C11" s="388"/>
      <c r="D11" s="86"/>
      <c r="E11" s="86"/>
      <c r="F11" s="14"/>
      <c r="G11" s="396"/>
      <c r="H11" s="4"/>
    </row>
    <row r="12" spans="1:8" ht="15">
      <c r="A12" s="86"/>
      <c r="B12" s="86"/>
      <c r="C12" s="388"/>
      <c r="D12" s="86"/>
      <c r="E12" s="86"/>
      <c r="F12" s="14"/>
      <c r="G12" s="396"/>
      <c r="H12" s="4"/>
    </row>
    <row r="13" spans="1:8" ht="15">
      <c r="A13" s="86"/>
      <c r="B13" s="86"/>
      <c r="C13" s="86"/>
      <c r="D13" s="86"/>
      <c r="E13" s="86"/>
      <c r="F13" s="86"/>
      <c r="G13" s="396"/>
      <c r="H13" s="4"/>
    </row>
    <row r="14" spans="1:8" ht="15">
      <c r="A14" s="86"/>
      <c r="B14" s="86"/>
      <c r="C14" s="86"/>
      <c r="D14" s="86"/>
      <c r="E14" s="86"/>
      <c r="F14" s="86"/>
      <c r="G14" s="396"/>
      <c r="H14" s="4"/>
    </row>
    <row r="15" spans="1:8" ht="15">
      <c r="A15" s="86"/>
      <c r="B15" s="86"/>
      <c r="C15" s="388"/>
      <c r="D15" s="86"/>
      <c r="E15" s="86"/>
      <c r="F15" s="14"/>
      <c r="G15" s="397"/>
      <c r="H15" s="4"/>
    </row>
    <row r="16" spans="1:8" ht="15">
      <c r="A16" s="86"/>
      <c r="B16" s="86"/>
      <c r="C16" s="398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98"/>
      <c r="B24" s="98"/>
      <c r="C24" s="98"/>
      <c r="D24" s="98"/>
      <c r="E24" s="98"/>
      <c r="F24" s="98" t="s">
        <v>341</v>
      </c>
      <c r="G24" s="85">
        <f>SUM(G9:G23)</f>
        <v>0</v>
      </c>
      <c r="H24" s="85">
        <f>SUM(H9:H23)</f>
        <v>0</v>
      </c>
    </row>
    <row r="25" spans="1:8" ht="15">
      <c r="A25" s="230"/>
      <c r="B25" s="230"/>
      <c r="C25" s="230"/>
      <c r="D25" s="230"/>
      <c r="E25" s="230"/>
      <c r="F25" s="230"/>
      <c r="G25" s="185"/>
      <c r="H25" s="185"/>
    </row>
    <row r="26" spans="1:8" ht="15">
      <c r="A26" s="231" t="s">
        <v>352</v>
      </c>
      <c r="B26" s="230"/>
      <c r="C26" s="230"/>
      <c r="D26" s="230"/>
      <c r="E26" s="230"/>
      <c r="F26" s="230"/>
      <c r="G26" s="185"/>
      <c r="H26" s="185"/>
    </row>
    <row r="27" spans="1:8" ht="15">
      <c r="A27" s="231" t="s">
        <v>355</v>
      </c>
      <c r="B27" s="230"/>
      <c r="C27" s="230"/>
      <c r="D27" s="230"/>
      <c r="E27" s="230"/>
      <c r="F27" s="230"/>
      <c r="G27" s="185"/>
      <c r="H27" s="185"/>
    </row>
    <row r="28" spans="1:8" ht="15">
      <c r="A28" s="231"/>
      <c r="B28" s="185"/>
      <c r="C28" s="185"/>
      <c r="D28" s="185"/>
      <c r="E28" s="185"/>
      <c r="F28" s="185"/>
      <c r="G28" s="185"/>
      <c r="H28" s="185"/>
    </row>
    <row r="29" spans="1:8" ht="15">
      <c r="A29" s="231"/>
      <c r="B29" s="185"/>
      <c r="C29" s="185"/>
      <c r="D29" s="185"/>
      <c r="E29" s="185"/>
      <c r="F29" s="185"/>
      <c r="G29" s="185"/>
      <c r="H29" s="185"/>
    </row>
    <row r="30" spans="1:8">
      <c r="A30" s="227"/>
      <c r="B30" s="227"/>
      <c r="C30" s="227"/>
      <c r="D30" s="227"/>
      <c r="E30" s="227"/>
      <c r="F30" s="227"/>
      <c r="G30" s="227"/>
      <c r="H30" s="227"/>
    </row>
    <row r="31" spans="1:8" ht="15">
      <c r="A31" s="191" t="s">
        <v>107</v>
      </c>
      <c r="B31" s="185"/>
      <c r="C31" s="185"/>
      <c r="D31" s="185"/>
      <c r="E31" s="185"/>
      <c r="F31" s="185"/>
      <c r="G31" s="185"/>
      <c r="H31" s="185"/>
    </row>
    <row r="32" spans="1:8" ht="15">
      <c r="A32" s="185"/>
      <c r="B32" s="185"/>
      <c r="C32" s="185"/>
      <c r="D32" s="185"/>
      <c r="E32" s="185"/>
      <c r="F32" s="185"/>
      <c r="G32" s="185"/>
      <c r="H32" s="185"/>
    </row>
    <row r="33" spans="1:8" ht="15">
      <c r="A33" s="185"/>
      <c r="B33" s="185"/>
      <c r="C33" s="185"/>
      <c r="D33" s="185"/>
      <c r="E33" s="185"/>
      <c r="F33" s="185"/>
      <c r="G33" s="185"/>
      <c r="H33" s="192"/>
    </row>
    <row r="34" spans="1:8" ht="15">
      <c r="A34" s="191"/>
      <c r="B34" s="191" t="s">
        <v>272</v>
      </c>
      <c r="C34" s="191"/>
      <c r="D34" s="191"/>
      <c r="E34" s="191"/>
      <c r="F34" s="191"/>
      <c r="G34" s="185"/>
      <c r="H34" s="192"/>
    </row>
    <row r="35" spans="1:8" ht="15">
      <c r="A35" s="185"/>
      <c r="B35" s="185" t="s">
        <v>271</v>
      </c>
      <c r="C35" s="185"/>
      <c r="D35" s="185"/>
      <c r="E35" s="185"/>
      <c r="F35" s="185"/>
      <c r="G35" s="185"/>
      <c r="H35" s="192"/>
    </row>
    <row r="36" spans="1:8">
      <c r="A36" s="193"/>
      <c r="B36" s="193" t="s">
        <v>140</v>
      </c>
      <c r="C36" s="193"/>
      <c r="D36" s="193"/>
      <c r="E36" s="193"/>
      <c r="F36" s="193"/>
      <c r="G36" s="186"/>
      <c r="H36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40625" defaultRowHeight="12.75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>
      <c r="A1" s="73" t="s">
        <v>468</v>
      </c>
      <c r="B1" s="73"/>
      <c r="C1" s="76"/>
      <c r="D1" s="76"/>
      <c r="E1" s="76"/>
      <c r="F1" s="76"/>
      <c r="G1" s="461" t="s">
        <v>110</v>
      </c>
      <c r="H1" s="461"/>
    </row>
    <row r="2" spans="1:10" ht="15">
      <c r="A2" s="75" t="s">
        <v>141</v>
      </c>
      <c r="B2" s="73"/>
      <c r="C2" s="76"/>
      <c r="D2" s="76"/>
      <c r="E2" s="76"/>
      <c r="F2" s="76"/>
      <c r="G2" s="459" t="s">
        <v>524</v>
      </c>
      <c r="H2" s="459"/>
    </row>
    <row r="3" spans="1:10" ht="15">
      <c r="A3" s="75"/>
      <c r="B3" s="75"/>
      <c r="C3" s="75"/>
      <c r="D3" s="75"/>
      <c r="E3" s="75"/>
      <c r="F3" s="75"/>
      <c r="G3" s="220"/>
      <c r="H3" s="220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>
      <c r="A5" s="79" t="s">
        <v>513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19"/>
      <c r="B7" s="219"/>
      <c r="C7" s="219"/>
      <c r="D7" s="222"/>
      <c r="E7" s="219"/>
      <c r="F7" s="219"/>
      <c r="G7" s="77"/>
      <c r="H7" s="77"/>
    </row>
    <row r="8" spans="1:10" ht="30">
      <c r="A8" s="89" t="s">
        <v>64</v>
      </c>
      <c r="B8" s="89" t="s">
        <v>342</v>
      </c>
      <c r="C8" s="89" t="s">
        <v>343</v>
      </c>
      <c r="D8" s="89" t="s">
        <v>228</v>
      </c>
      <c r="E8" s="89" t="s">
        <v>351</v>
      </c>
      <c r="F8" s="89" t="s">
        <v>344</v>
      </c>
      <c r="G8" s="78" t="s">
        <v>10</v>
      </c>
      <c r="H8" s="78" t="s">
        <v>9</v>
      </c>
      <c r="J8" s="232" t="s">
        <v>350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32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349</v>
      </c>
      <c r="G34" s="85">
        <f>SUM(G9:G33)</f>
        <v>0</v>
      </c>
      <c r="H34" s="85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5"/>
      <c r="I35" s="185"/>
    </row>
    <row r="36" spans="1:9" ht="15">
      <c r="A36" s="231" t="s">
        <v>403</v>
      </c>
      <c r="B36" s="231"/>
      <c r="C36" s="230"/>
      <c r="D36" s="230"/>
      <c r="E36" s="230"/>
      <c r="F36" s="230"/>
      <c r="G36" s="230"/>
      <c r="H36" s="185"/>
      <c r="I36" s="185"/>
    </row>
    <row r="37" spans="1:9" ht="15">
      <c r="A37" s="231" t="s">
        <v>348</v>
      </c>
      <c r="B37" s="231"/>
      <c r="C37" s="230"/>
      <c r="D37" s="230"/>
      <c r="E37" s="230"/>
      <c r="F37" s="230"/>
      <c r="G37" s="230"/>
      <c r="H37" s="185"/>
      <c r="I37" s="185"/>
    </row>
    <row r="38" spans="1:9" ht="15">
      <c r="A38" s="231"/>
      <c r="B38" s="231"/>
      <c r="C38" s="185"/>
      <c r="D38" s="185"/>
      <c r="E38" s="185"/>
      <c r="F38" s="185"/>
      <c r="G38" s="185"/>
      <c r="H38" s="185"/>
      <c r="I38" s="185"/>
    </row>
    <row r="39" spans="1:9" ht="15">
      <c r="A39" s="231"/>
      <c r="B39" s="231"/>
      <c r="C39" s="185"/>
      <c r="D39" s="185"/>
      <c r="E39" s="185"/>
      <c r="F39" s="185"/>
      <c r="G39" s="185"/>
      <c r="H39" s="185"/>
      <c r="I39" s="185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1" t="s">
        <v>107</v>
      </c>
      <c r="B41" s="191"/>
      <c r="C41" s="185"/>
      <c r="D41" s="185"/>
      <c r="E41" s="185"/>
      <c r="F41" s="185"/>
      <c r="G41" s="185"/>
      <c r="H41" s="185"/>
      <c r="I41" s="185"/>
    </row>
    <row r="42" spans="1:9" ht="15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>
      <c r="A44" s="191"/>
      <c r="B44" s="191"/>
      <c r="C44" s="191" t="s">
        <v>436</v>
      </c>
      <c r="D44" s="191"/>
      <c r="E44" s="230"/>
      <c r="F44" s="191"/>
      <c r="G44" s="191"/>
      <c r="H44" s="185"/>
      <c r="I44" s="192"/>
    </row>
    <row r="45" spans="1:9" ht="15">
      <c r="A45" s="185"/>
      <c r="B45" s="185"/>
      <c r="C45" s="185" t="s">
        <v>271</v>
      </c>
      <c r="D45" s="185"/>
      <c r="E45" s="185"/>
      <c r="F45" s="185"/>
      <c r="G45" s="185"/>
      <c r="H45" s="185"/>
      <c r="I45" s="192"/>
    </row>
    <row r="46" spans="1:9">
      <c r="A46" s="193"/>
      <c r="B46" s="193"/>
      <c r="C46" s="193" t="s">
        <v>140</v>
      </c>
      <c r="D46" s="193"/>
      <c r="E46" s="193"/>
      <c r="F46" s="193"/>
      <c r="G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7" zoomScale="70" zoomScaleSheetLayoutView="70" workbookViewId="0">
      <selection activeCell="D9" sqref="D9"/>
    </sheetView>
  </sheetViews>
  <sheetFormatPr defaultColWidth="9.140625"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3" t="s">
        <v>304</v>
      </c>
      <c r="B1" s="114"/>
      <c r="C1" s="461" t="s">
        <v>110</v>
      </c>
      <c r="D1" s="461"/>
      <c r="E1" s="152"/>
    </row>
    <row r="2" spans="1:12">
      <c r="A2" s="75" t="s">
        <v>141</v>
      </c>
      <c r="B2" s="114"/>
      <c r="C2" s="459" t="s">
        <v>524</v>
      </c>
      <c r="D2" s="460"/>
      <c r="E2" s="152"/>
    </row>
    <row r="3" spans="1:12">
      <c r="A3" s="75"/>
      <c r="B3" s="114"/>
      <c r="C3" s="450"/>
      <c r="D3" s="450"/>
      <c r="E3" s="152"/>
    </row>
    <row r="4" spans="1:12" s="2" customFormat="1">
      <c r="A4" s="76" t="str">
        <f>'[2]ფორმა N2'!A4</f>
        <v>ანგარიშვალდებული პირის დასახელება:</v>
      </c>
      <c r="B4" s="76"/>
      <c r="C4" s="75"/>
      <c r="D4" s="75"/>
      <c r="E4" s="107"/>
      <c r="L4" s="21"/>
    </row>
    <row r="5" spans="1:12" s="2" customFormat="1">
      <c r="A5" s="79" t="s">
        <v>513</v>
      </c>
      <c r="B5" s="79"/>
      <c r="C5" s="79"/>
      <c r="D5" s="79"/>
      <c r="E5" s="107"/>
    </row>
    <row r="6" spans="1:12" s="2" customFormat="1">
      <c r="A6" s="76"/>
      <c r="B6" s="76"/>
      <c r="C6" s="75"/>
      <c r="D6" s="75"/>
      <c r="E6" s="107"/>
    </row>
    <row r="7" spans="1:12" s="6" customFormat="1">
      <c r="A7" s="448"/>
      <c r="B7" s="448"/>
      <c r="C7" s="77"/>
      <c r="D7" s="77"/>
      <c r="E7" s="153"/>
    </row>
    <row r="8" spans="1:12" s="6" customFormat="1" ht="30">
      <c r="A8" s="105" t="s">
        <v>64</v>
      </c>
      <c r="B8" s="78" t="s">
        <v>11</v>
      </c>
      <c r="C8" s="78" t="s">
        <v>10</v>
      </c>
      <c r="D8" s="78" t="s">
        <v>9</v>
      </c>
      <c r="E8" s="153"/>
    </row>
    <row r="9" spans="1:12" s="9" customFormat="1" ht="18">
      <c r="A9" s="13">
        <v>1</v>
      </c>
      <c r="B9" s="13" t="s">
        <v>57</v>
      </c>
      <c r="C9" s="81">
        <f>SUM(C10,C13,C53,C56,C57,C58,C75)</f>
        <v>138885.22999999998</v>
      </c>
      <c r="D9" s="81">
        <f>SUM(D10,D13,D53,D56,D57,D58,D64,D71,D72)</f>
        <v>116023.15</v>
      </c>
      <c r="E9" s="154"/>
    </row>
    <row r="10" spans="1:12" s="9" customFormat="1" ht="18">
      <c r="A10" s="14">
        <v>1.1000000000000001</v>
      </c>
      <c r="B10" s="14" t="s">
        <v>58</v>
      </c>
      <c r="C10" s="83">
        <f>SUM(C11:C12)</f>
        <v>1190</v>
      </c>
      <c r="D10" s="83">
        <f>SUM(D11:D12)</f>
        <v>1190</v>
      </c>
      <c r="E10" s="154"/>
    </row>
    <row r="11" spans="1:12" s="9" customFormat="1" ht="16.5" customHeight="1">
      <c r="A11" s="16" t="s">
        <v>30</v>
      </c>
      <c r="B11" s="16" t="s">
        <v>59</v>
      </c>
      <c r="C11" s="4">
        <v>1190</v>
      </c>
      <c r="D11" s="4">
        <f>952+238</f>
        <v>1190</v>
      </c>
      <c r="E11" s="154"/>
    </row>
    <row r="12" spans="1:12" ht="16.5" customHeight="1">
      <c r="A12" s="16" t="s">
        <v>31</v>
      </c>
      <c r="B12" s="16" t="s">
        <v>0</v>
      </c>
      <c r="C12" s="33"/>
      <c r="D12" s="34"/>
      <c r="E12" s="152"/>
    </row>
    <row r="13" spans="1:12">
      <c r="A13" s="14">
        <v>1.2</v>
      </c>
      <c r="B13" s="14" t="s">
        <v>60</v>
      </c>
      <c r="C13" s="83">
        <f>SUM(C14,C17,C29:C32,C35,C36,C43,C44,C45,C46,C47,C51,C52)</f>
        <v>137695.22999999998</v>
      </c>
      <c r="D13" s="83">
        <f>SUM(D14,D17,D29:D32,D35,D36,D43,D44,D45,D46,D47,D51,D52)</f>
        <v>114833.15</v>
      </c>
      <c r="E13" s="152"/>
    </row>
    <row r="14" spans="1:12">
      <c r="A14" s="16" t="s">
        <v>32</v>
      </c>
      <c r="B14" s="16" t="s">
        <v>1</v>
      </c>
      <c r="C14" s="82">
        <f>SUM(C15:C16)</f>
        <v>3705.9700000000003</v>
      </c>
      <c r="D14" s="82">
        <f>SUM(D15:D16)</f>
        <v>3705.9700000000003</v>
      </c>
      <c r="E14" s="152"/>
    </row>
    <row r="15" spans="1:12" ht="17.25" customHeight="1">
      <c r="A15" s="17" t="s">
        <v>98</v>
      </c>
      <c r="B15" s="17" t="s">
        <v>61</v>
      </c>
      <c r="C15" s="36">
        <f>703.28+900+1142.69+960</f>
        <v>3705.9700000000003</v>
      </c>
      <c r="D15" s="36">
        <f>703.28+900+1142.69+960</f>
        <v>3705.9700000000003</v>
      </c>
      <c r="E15" s="152"/>
    </row>
    <row r="16" spans="1:12" ht="17.25" customHeight="1">
      <c r="A16" s="17" t="s">
        <v>99</v>
      </c>
      <c r="B16" s="17" t="s">
        <v>62</v>
      </c>
      <c r="C16" s="35">
        <v>0</v>
      </c>
      <c r="D16" s="36">
        <v>0</v>
      </c>
      <c r="E16" s="152"/>
    </row>
    <row r="17" spans="1:5">
      <c r="A17" s="16" t="s">
        <v>33</v>
      </c>
      <c r="B17" s="16" t="s">
        <v>2</v>
      </c>
      <c r="C17" s="82">
        <f>SUM(C18:C23,C28)</f>
        <v>4129.38</v>
      </c>
      <c r="D17" s="82">
        <f>SUM(D18:D23,D28)</f>
        <v>4075.4800000000005</v>
      </c>
      <c r="E17" s="152"/>
    </row>
    <row r="18" spans="1:5" ht="30">
      <c r="A18" s="17" t="s">
        <v>12</v>
      </c>
      <c r="B18" s="17" t="s">
        <v>251</v>
      </c>
      <c r="C18" s="37">
        <v>410</v>
      </c>
      <c r="D18" s="38">
        <v>410</v>
      </c>
      <c r="E18" s="152"/>
    </row>
    <row r="19" spans="1:5">
      <c r="A19" s="17" t="s">
        <v>13</v>
      </c>
      <c r="B19" s="17" t="s">
        <v>14</v>
      </c>
      <c r="C19" s="37"/>
      <c r="D19" s="39"/>
      <c r="E19" s="152"/>
    </row>
    <row r="20" spans="1:5" ht="30">
      <c r="A20" s="17" t="s">
        <v>283</v>
      </c>
      <c r="B20" s="17" t="s">
        <v>22</v>
      </c>
      <c r="C20" s="37"/>
      <c r="D20" s="40"/>
      <c r="E20" s="152"/>
    </row>
    <row r="21" spans="1:5">
      <c r="A21" s="17" t="s">
        <v>284</v>
      </c>
      <c r="B21" s="17" t="s">
        <v>15</v>
      </c>
      <c r="C21" s="40">
        <f>272.12+77.56+1642.91+53.9</f>
        <v>2046.4900000000002</v>
      </c>
      <c r="D21" s="40">
        <f>272.12+77.56+1642.91</f>
        <v>1992.5900000000001</v>
      </c>
      <c r="E21" s="152"/>
    </row>
    <row r="22" spans="1:5">
      <c r="A22" s="17" t="s">
        <v>285</v>
      </c>
      <c r="B22" s="17" t="s">
        <v>16</v>
      </c>
      <c r="C22" s="37"/>
      <c r="D22" s="40"/>
      <c r="E22" s="152"/>
    </row>
    <row r="23" spans="1:5">
      <c r="A23" s="17" t="s">
        <v>286</v>
      </c>
      <c r="B23" s="17" t="s">
        <v>17</v>
      </c>
      <c r="C23" s="117">
        <f>SUM(C24:C27)</f>
        <v>1672.89</v>
      </c>
      <c r="D23" s="117">
        <f>SUM(D24:D27)</f>
        <v>1672.89</v>
      </c>
      <c r="E23" s="152"/>
    </row>
    <row r="24" spans="1:5" ht="16.5" customHeight="1">
      <c r="A24" s="18" t="s">
        <v>287</v>
      </c>
      <c r="B24" s="18" t="s">
        <v>18</v>
      </c>
      <c r="C24" s="40">
        <v>1188.75</v>
      </c>
      <c r="D24" s="40">
        <v>1188.75</v>
      </c>
      <c r="E24" s="152"/>
    </row>
    <row r="25" spans="1:5" ht="16.5" customHeight="1">
      <c r="A25" s="18" t="s">
        <v>288</v>
      </c>
      <c r="B25" s="18" t="s">
        <v>19</v>
      </c>
      <c r="C25" s="40">
        <v>465.44</v>
      </c>
      <c r="D25" s="40">
        <v>465.44</v>
      </c>
      <c r="E25" s="152"/>
    </row>
    <row r="26" spans="1:5" ht="16.5" customHeight="1">
      <c r="A26" s="18" t="s">
        <v>289</v>
      </c>
      <c r="B26" s="18" t="s">
        <v>20</v>
      </c>
      <c r="C26" s="40">
        <v>8.6999999999999993</v>
      </c>
      <c r="D26" s="40">
        <v>8.6999999999999993</v>
      </c>
      <c r="E26" s="152"/>
    </row>
    <row r="27" spans="1:5" ht="16.5" customHeight="1">
      <c r="A27" s="18" t="s">
        <v>290</v>
      </c>
      <c r="B27" s="18" t="s">
        <v>23</v>
      </c>
      <c r="C27" s="418">
        <v>10</v>
      </c>
      <c r="D27" s="418">
        <v>10</v>
      </c>
      <c r="E27" s="152"/>
    </row>
    <row r="28" spans="1:5">
      <c r="A28" s="17" t="s">
        <v>291</v>
      </c>
      <c r="B28" s="17" t="s">
        <v>21</v>
      </c>
      <c r="C28" s="37"/>
      <c r="D28" s="41"/>
      <c r="E28" s="152"/>
    </row>
    <row r="29" spans="1:5">
      <c r="A29" s="16" t="s">
        <v>34</v>
      </c>
      <c r="B29" s="16" t="s">
        <v>3</v>
      </c>
      <c r="C29" s="33"/>
      <c r="D29" s="34">
        <v>0</v>
      </c>
      <c r="E29" s="152"/>
    </row>
    <row r="30" spans="1:5">
      <c r="A30" s="16" t="s">
        <v>35</v>
      </c>
      <c r="B30" s="16" t="s">
        <v>4</v>
      </c>
      <c r="C30" s="33"/>
      <c r="D30" s="34"/>
      <c r="E30" s="152"/>
    </row>
    <row r="31" spans="1:5">
      <c r="A31" s="16" t="s">
        <v>36</v>
      </c>
      <c r="B31" s="16" t="s">
        <v>5</v>
      </c>
      <c r="C31" s="33"/>
      <c r="D31" s="34"/>
      <c r="E31" s="152"/>
    </row>
    <row r="32" spans="1:5">
      <c r="A32" s="16" t="s">
        <v>37</v>
      </c>
      <c r="B32" s="16" t="s">
        <v>63</v>
      </c>
      <c r="C32" s="82">
        <f>SUM(C33:C34)</f>
        <v>11073</v>
      </c>
      <c r="D32" s="82">
        <f>SUM(D33:D34)</f>
        <v>11073</v>
      </c>
      <c r="E32" s="152"/>
    </row>
    <row r="33" spans="1:5">
      <c r="A33" s="17" t="s">
        <v>292</v>
      </c>
      <c r="B33" s="17" t="s">
        <v>56</v>
      </c>
      <c r="C33" s="33">
        <f>9408+1665</f>
        <v>11073</v>
      </c>
      <c r="D33" s="34">
        <f>9408+1665</f>
        <v>11073</v>
      </c>
      <c r="E33" s="152"/>
    </row>
    <row r="34" spans="1:5">
      <c r="A34" s="17" t="s">
        <v>293</v>
      </c>
      <c r="B34" s="17" t="s">
        <v>55</v>
      </c>
      <c r="C34" s="33"/>
      <c r="D34" s="34"/>
      <c r="E34" s="152"/>
    </row>
    <row r="35" spans="1:5">
      <c r="A35" s="16" t="s">
        <v>38</v>
      </c>
      <c r="B35" s="16" t="s">
        <v>49</v>
      </c>
      <c r="C35" s="34">
        <v>97.19</v>
      </c>
      <c r="D35" s="34">
        <v>97.19</v>
      </c>
      <c r="E35" s="152"/>
    </row>
    <row r="36" spans="1:5">
      <c r="A36" s="16" t="s">
        <v>39</v>
      </c>
      <c r="B36" s="16" t="s">
        <v>360</v>
      </c>
      <c r="C36" s="82">
        <f>SUM(C37:C42)</f>
        <v>69540.290000000008</v>
      </c>
      <c r="D36" s="82">
        <f>SUM(D37:D41)</f>
        <v>48782.25</v>
      </c>
      <c r="E36" s="152"/>
    </row>
    <row r="37" spans="1:5">
      <c r="A37" s="17" t="s">
        <v>357</v>
      </c>
      <c r="B37" s="17" t="s">
        <v>361</v>
      </c>
      <c r="C37" s="33"/>
      <c r="D37" s="33">
        <v>0</v>
      </c>
      <c r="E37" s="152"/>
    </row>
    <row r="38" spans="1:5" ht="30">
      <c r="A38" s="17" t="s">
        <v>358</v>
      </c>
      <c r="B38" s="17" t="s">
        <v>594</v>
      </c>
      <c r="C38" s="33">
        <f>20190+3504+2610+450+570+2280</f>
        <v>29604</v>
      </c>
      <c r="D38" s="33">
        <f>16500+10000+2610+450+570+240</f>
        <v>30370</v>
      </c>
      <c r="E38" s="152"/>
    </row>
    <row r="39" spans="1:5">
      <c r="A39" s="17" t="s">
        <v>359</v>
      </c>
      <c r="B39" s="17" t="s">
        <v>365</v>
      </c>
      <c r="C39" s="33"/>
      <c r="D39" s="34">
        <v>0</v>
      </c>
      <c r="E39" s="152"/>
    </row>
    <row r="40" spans="1:5">
      <c r="A40" s="17" t="s">
        <v>364</v>
      </c>
      <c r="B40" s="17" t="s">
        <v>521</v>
      </c>
      <c r="C40" s="33"/>
      <c r="D40" s="34">
        <v>250</v>
      </c>
      <c r="E40" s="152"/>
    </row>
    <row r="41" spans="1:5">
      <c r="A41" s="17" t="s">
        <v>367</v>
      </c>
      <c r="B41" s="17" t="s">
        <v>957</v>
      </c>
      <c r="C41" s="33">
        <f>34689.42+5246.87</f>
        <v>39936.29</v>
      </c>
      <c r="D41" s="34">
        <f>18162.25</f>
        <v>18162.25</v>
      </c>
      <c r="E41" s="152"/>
    </row>
    <row r="42" spans="1:5">
      <c r="A42" s="17" t="s">
        <v>504</v>
      </c>
      <c r="B42" s="17" t="s">
        <v>520</v>
      </c>
      <c r="C42" s="33"/>
      <c r="E42" s="152"/>
    </row>
    <row r="43" spans="1:5" ht="30">
      <c r="A43" s="16" t="s">
        <v>40</v>
      </c>
      <c r="B43" s="16" t="s">
        <v>28</v>
      </c>
      <c r="C43" s="33">
        <f>1982.4+1500</f>
        <v>3482.4</v>
      </c>
      <c r="D43" s="34">
        <f>1982.4+1500</f>
        <v>3482.4</v>
      </c>
      <c r="E43" s="152"/>
    </row>
    <row r="44" spans="1:5">
      <c r="A44" s="16" t="s">
        <v>41</v>
      </c>
      <c r="B44" s="16" t="s">
        <v>24</v>
      </c>
      <c r="C44" s="33">
        <v>0</v>
      </c>
      <c r="D44" s="34">
        <v>0</v>
      </c>
      <c r="E44" s="152"/>
    </row>
    <row r="45" spans="1:5">
      <c r="A45" s="16" t="s">
        <v>42</v>
      </c>
      <c r="B45" s="16" t="s">
        <v>25</v>
      </c>
      <c r="C45" s="33"/>
      <c r="D45" s="34"/>
      <c r="E45" s="152"/>
    </row>
    <row r="46" spans="1:5">
      <c r="A46" s="16" t="s">
        <v>43</v>
      </c>
      <c r="B46" s="16" t="s">
        <v>26</v>
      </c>
      <c r="C46" s="33"/>
      <c r="D46" s="34"/>
      <c r="E46" s="152"/>
    </row>
    <row r="47" spans="1:5">
      <c r="A47" s="16" t="s">
        <v>44</v>
      </c>
      <c r="B47" s="16" t="s">
        <v>298</v>
      </c>
      <c r="C47" s="82">
        <f>SUM(C48:C50)</f>
        <v>45667</v>
      </c>
      <c r="D47" s="82">
        <f>SUM(D48:D50)</f>
        <v>43616.86</v>
      </c>
      <c r="E47" s="152"/>
    </row>
    <row r="48" spans="1:5">
      <c r="A48" s="96" t="s">
        <v>373</v>
      </c>
      <c r="B48" s="96" t="s">
        <v>376</v>
      </c>
      <c r="C48" s="33">
        <f>43617+2050</f>
        <v>45667</v>
      </c>
      <c r="D48" s="34">
        <f>37338.36+6278.5</f>
        <v>43616.86</v>
      </c>
      <c r="E48" s="152"/>
    </row>
    <row r="49" spans="1:5">
      <c r="A49" s="96" t="s">
        <v>374</v>
      </c>
      <c r="B49" s="96" t="s">
        <v>375</v>
      </c>
      <c r="C49" s="33"/>
      <c r="D49" s="34"/>
      <c r="E49" s="152"/>
    </row>
    <row r="50" spans="1:5">
      <c r="A50" s="96" t="s">
        <v>377</v>
      </c>
      <c r="B50" s="96" t="s">
        <v>378</v>
      </c>
      <c r="C50" s="33"/>
      <c r="D50" s="34"/>
      <c r="E50" s="152"/>
    </row>
    <row r="51" spans="1:5" ht="26.25" customHeight="1">
      <c r="A51" s="16" t="s">
        <v>45</v>
      </c>
      <c r="B51" s="16" t="s">
        <v>29</v>
      </c>
      <c r="C51" s="33"/>
      <c r="D51" s="34"/>
      <c r="E51" s="152"/>
    </row>
    <row r="52" spans="1:5">
      <c r="A52" s="16" t="s">
        <v>46</v>
      </c>
      <c r="B52" s="16" t="s">
        <v>6</v>
      </c>
      <c r="C52" s="33"/>
      <c r="D52" s="34"/>
      <c r="E52" s="152"/>
    </row>
    <row r="53" spans="1:5" ht="30">
      <c r="A53" s="14">
        <v>1.3</v>
      </c>
      <c r="B53" s="86" t="s">
        <v>417</v>
      </c>
      <c r="C53" s="83">
        <f>SUM(C54:C55)</f>
        <v>0</v>
      </c>
      <c r="D53" s="83">
        <f>SUM(D54:D55)</f>
        <v>0</v>
      </c>
      <c r="E53" s="152"/>
    </row>
    <row r="54" spans="1:5" ht="30">
      <c r="A54" s="16" t="s">
        <v>50</v>
      </c>
      <c r="B54" s="16" t="s">
        <v>48</v>
      </c>
      <c r="C54" s="33"/>
      <c r="D54" s="34"/>
      <c r="E54" s="152"/>
    </row>
    <row r="55" spans="1:5">
      <c r="A55" s="16" t="s">
        <v>51</v>
      </c>
      <c r="B55" s="16" t="s">
        <v>47</v>
      </c>
      <c r="C55" s="33"/>
      <c r="D55" s="34"/>
      <c r="E55" s="152"/>
    </row>
    <row r="56" spans="1:5">
      <c r="A56" s="14">
        <v>1.4</v>
      </c>
      <c r="B56" s="14" t="s">
        <v>419</v>
      </c>
      <c r="C56" s="33"/>
      <c r="D56" s="34"/>
      <c r="E56" s="152"/>
    </row>
    <row r="57" spans="1:5">
      <c r="A57" s="14">
        <v>1.5</v>
      </c>
      <c r="B57" s="14" t="s">
        <v>7</v>
      </c>
      <c r="C57" s="37"/>
      <c r="D57" s="40"/>
      <c r="E57" s="152"/>
    </row>
    <row r="58" spans="1:5">
      <c r="A58" s="14">
        <v>1.6</v>
      </c>
      <c r="B58" s="43" t="s">
        <v>8</v>
      </c>
      <c r="C58" s="83">
        <f>SUM(C59:C63)</f>
        <v>0</v>
      </c>
      <c r="D58" s="83">
        <f>SUM(D59:D63)</f>
        <v>0</v>
      </c>
      <c r="E58" s="152"/>
    </row>
    <row r="59" spans="1:5">
      <c r="A59" s="16" t="s">
        <v>299</v>
      </c>
      <c r="B59" s="44" t="s">
        <v>52</v>
      </c>
      <c r="C59" s="37"/>
      <c r="D59" s="40"/>
      <c r="E59" s="152"/>
    </row>
    <row r="60" spans="1:5" ht="30">
      <c r="A60" s="16" t="s">
        <v>300</v>
      </c>
      <c r="B60" s="44" t="s">
        <v>54</v>
      </c>
      <c r="C60" s="37"/>
      <c r="D60" s="40"/>
      <c r="E60" s="152"/>
    </row>
    <row r="61" spans="1:5">
      <c r="A61" s="16" t="s">
        <v>301</v>
      </c>
      <c r="B61" s="44" t="s">
        <v>53</v>
      </c>
      <c r="C61" s="40"/>
      <c r="D61" s="40"/>
      <c r="E61" s="152"/>
    </row>
    <row r="62" spans="1:5">
      <c r="A62" s="16" t="s">
        <v>302</v>
      </c>
      <c r="B62" s="44" t="s">
        <v>512</v>
      </c>
      <c r="C62" s="37"/>
      <c r="D62" s="40">
        <v>0</v>
      </c>
      <c r="E62" s="152"/>
    </row>
    <row r="63" spans="1:5">
      <c r="A63" s="16" t="s">
        <v>339</v>
      </c>
      <c r="B63" s="218" t="s">
        <v>340</v>
      </c>
      <c r="C63" s="37"/>
      <c r="D63" s="468"/>
      <c r="E63" s="152"/>
    </row>
    <row r="64" spans="1:5">
      <c r="A64" s="13">
        <v>2</v>
      </c>
      <c r="B64" s="45" t="s">
        <v>106</v>
      </c>
      <c r="C64" s="469"/>
      <c r="D64" s="470">
        <f>SUM(D65:D70)</f>
        <v>0</v>
      </c>
      <c r="E64" s="152"/>
    </row>
    <row r="65" spans="1:5">
      <c r="A65" s="15">
        <v>2.1</v>
      </c>
      <c r="B65" s="46" t="s">
        <v>100</v>
      </c>
      <c r="C65" s="469"/>
      <c r="D65" s="471"/>
      <c r="E65" s="152"/>
    </row>
    <row r="66" spans="1:5">
      <c r="A66" s="15">
        <v>2.2000000000000002</v>
      </c>
      <c r="B66" s="46" t="s">
        <v>104</v>
      </c>
      <c r="C66" s="287"/>
      <c r="D66" s="472"/>
      <c r="E66" s="152"/>
    </row>
    <row r="67" spans="1:5">
      <c r="A67" s="15">
        <v>2.2999999999999998</v>
      </c>
      <c r="B67" s="46" t="s">
        <v>103</v>
      </c>
      <c r="C67" s="287"/>
      <c r="D67" s="472"/>
      <c r="E67" s="152"/>
    </row>
    <row r="68" spans="1:5">
      <c r="A68" s="15">
        <v>2.4</v>
      </c>
      <c r="B68" s="46" t="s">
        <v>105</v>
      </c>
      <c r="C68" s="287"/>
      <c r="D68" s="472">
        <v>0</v>
      </c>
      <c r="E68" s="152"/>
    </row>
    <row r="69" spans="1:5">
      <c r="A69" s="15">
        <v>2.5</v>
      </c>
      <c r="B69" s="46" t="s">
        <v>101</v>
      </c>
      <c r="C69" s="287"/>
      <c r="D69" s="472"/>
      <c r="E69" s="152"/>
    </row>
    <row r="70" spans="1:5">
      <c r="A70" s="15">
        <v>2.6</v>
      </c>
      <c r="B70" s="46" t="s">
        <v>102</v>
      </c>
      <c r="C70" s="287"/>
      <c r="D70" s="472">
        <v>0</v>
      </c>
      <c r="E70" s="152"/>
    </row>
    <row r="71" spans="1:5" s="2" customFormat="1">
      <c r="A71" s="13">
        <v>3</v>
      </c>
      <c r="B71" s="285" t="s">
        <v>453</v>
      </c>
      <c r="C71" s="286"/>
      <c r="D71" s="473"/>
      <c r="E71" s="104"/>
    </row>
    <row r="72" spans="1:5" s="2" customFormat="1">
      <c r="A72" s="13">
        <v>4</v>
      </c>
      <c r="B72" s="13" t="s">
        <v>253</v>
      </c>
      <c r="C72" s="286">
        <f>SUM(C73:C74)</f>
        <v>0</v>
      </c>
      <c r="D72" s="84">
        <f>SUM(D73:D74)</f>
        <v>0</v>
      </c>
      <c r="E72" s="104"/>
    </row>
    <row r="73" spans="1:5" s="2" customFormat="1">
      <c r="A73" s="15">
        <v>4.0999999999999996</v>
      </c>
      <c r="B73" s="15" t="s">
        <v>254</v>
      </c>
      <c r="C73" s="8"/>
      <c r="D73" s="8"/>
      <c r="E73" s="104"/>
    </row>
    <row r="74" spans="1:5" s="2" customFormat="1">
      <c r="A74" s="15">
        <v>4.2</v>
      </c>
      <c r="B74" s="15" t="s">
        <v>255</v>
      </c>
      <c r="C74" s="8"/>
      <c r="D74" s="8"/>
      <c r="E74" s="104"/>
    </row>
    <row r="75" spans="1:5" s="2" customFormat="1">
      <c r="A75" s="13">
        <v>5</v>
      </c>
      <c r="B75" s="283" t="s">
        <v>281</v>
      </c>
      <c r="C75" s="8"/>
      <c r="D75" s="84"/>
      <c r="E75" s="104"/>
    </row>
    <row r="76" spans="1:5" s="2" customFormat="1">
      <c r="A76" s="384"/>
      <c r="B76" s="384"/>
      <c r="C76" s="12"/>
      <c r="D76" s="12"/>
      <c r="E76" s="104"/>
    </row>
    <row r="77" spans="1:5" s="2" customFormat="1">
      <c r="E77" s="449"/>
    </row>
    <row r="78" spans="1:5" s="2" customFormat="1">
      <c r="B78" s="42"/>
    </row>
    <row r="79" spans="1:5" s="2" customFormat="1">
      <c r="B79" s="42"/>
    </row>
    <row r="80" spans="1:5" s="2" customFormat="1">
      <c r="B80" s="42"/>
    </row>
    <row r="81" spans="1:9" s="2" customFormat="1">
      <c r="A81" s="68" t="s">
        <v>107</v>
      </c>
      <c r="E81" s="449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2" t="s">
        <v>505</v>
      </c>
      <c r="D83" s="12"/>
      <c r="E83"/>
      <c r="F83"/>
      <c r="G83"/>
      <c r="H83"/>
      <c r="I83"/>
    </row>
    <row r="84" spans="1:9" s="2" customFormat="1">
      <c r="A84"/>
      <c r="B84" s="464" t="s">
        <v>506</v>
      </c>
      <c r="C84" s="464"/>
      <c r="D84" s="464"/>
      <c r="E84"/>
      <c r="F84"/>
      <c r="G84"/>
      <c r="H84"/>
      <c r="I84"/>
    </row>
    <row r="85" spans="1:9" customFormat="1" ht="12.75">
      <c r="B85" s="64" t="s">
        <v>507</v>
      </c>
    </row>
    <row r="86" spans="1:9" s="2" customFormat="1">
      <c r="A86" s="11"/>
      <c r="B86" s="464" t="s">
        <v>508</v>
      </c>
      <c r="C86" s="464"/>
      <c r="D86" s="464"/>
    </row>
    <row r="87" spans="1:9" s="23" customFormat="1" ht="12.75"/>
    <row r="88" spans="1:9" s="23" customFormat="1" ht="12.75"/>
  </sheetData>
  <mergeCells count="4">
    <mergeCell ref="C1:D1"/>
    <mergeCell ref="C2:D2"/>
    <mergeCell ref="B84:D84"/>
    <mergeCell ref="B86:D86"/>
  </mergeCells>
  <printOptions gridLines="1"/>
  <pageMargins left="1" right="1" top="0.44" bottom="0.54" header="0.28999999999999998" footer="0.5"/>
  <pageSetup paperSize="9" scale="5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2016-09-21T13:58:24Z</cp:lastPrinted>
  <dcterms:created xsi:type="dcterms:W3CDTF">2011-12-27T13:20:18Z</dcterms:created>
  <dcterms:modified xsi:type="dcterms:W3CDTF">2016-09-21T14:11:18Z</dcterms:modified>
</cp:coreProperties>
</file>