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codeName="ThisWorkbook" defaultThemeVersion="124226"/>
  <bookViews>
    <workbookView xWindow="120" yWindow="1185" windowWidth="14940" windowHeight="6480" tabRatio="954" firstSheet="1" activeTab="21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N5.1'!$B$9:$D$26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5.2'!$A$1:$I$48</definedName>
    <definedName name="_xlnm.Print_Area" localSheetId="8">'ფორმა 5.4'!$A$1:$H$46</definedName>
    <definedName name="_xlnm.Print_Area" localSheetId="9">'ფორმა 5.5'!$A$1:$L$170</definedName>
    <definedName name="_xlnm.Print_Area" localSheetId="16">'ფორმა 9.3'!$A$1:$G$28</definedName>
    <definedName name="_xlnm.Print_Area" localSheetId="17">'ფორმა 9.4'!$A$1:$K$71</definedName>
    <definedName name="_xlnm.Print_Area" localSheetId="18">'ფორმა 9.5'!$A$1:$L$31</definedName>
    <definedName name="_xlnm.Print_Area" localSheetId="19">'ფორმა 9.6'!$A$1:$I$35</definedName>
    <definedName name="_xlnm.Print_Area" localSheetId="12">'ფორმა N 8.1'!$A$1:$H$56</definedName>
    <definedName name="_xlnm.Print_Area" localSheetId="20">'ფორმა N 9.7'!$A$1:$I$40</definedName>
    <definedName name="_xlnm.Print_Area" localSheetId="0">'ფორმა N1'!$A$1:$L$55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N4'!$A$1:$D$88</definedName>
    <definedName name="_xlnm.Print_Area" localSheetId="4">'ფორმა N5'!$A$1:$D$86</definedName>
    <definedName name="_xlnm.Print_Area" localSheetId="5">'ფორმა N5.1'!$A$1:$D$40</definedName>
    <definedName name="_xlnm.Print_Area" localSheetId="10">'ფორმა N7'!$A$1:$D$90</definedName>
    <definedName name="_xlnm.Print_Area" localSheetId="11">'ფორმა N8'!$A$1:$J$22</definedName>
    <definedName name="_xlnm.Print_Area" localSheetId="13">'ფორმა N9'!$A$1:$K$55</definedName>
    <definedName name="_xlnm.Print_Area" localSheetId="14">'ფორმა N9.1'!$A$1:$H$31</definedName>
    <definedName name="_xlnm.Print_Area" localSheetId="15">'ფორმა N9.2'!$A$1:$I$31</definedName>
    <definedName name="_xlnm.Print_Area" localSheetId="21">'ფორმა N9.7.1'!$A$1:$N$37</definedName>
  </definedNames>
  <calcPr calcId="144525"/>
</workbook>
</file>

<file path=xl/calcChain.xml><?xml version="1.0" encoding="utf-8"?>
<calcChain xmlns="http://schemas.openxmlformats.org/spreadsheetml/2006/main">
  <c r="D27" i="12" l="1"/>
  <c r="D48" i="47" l="1"/>
  <c r="C48" i="47"/>
  <c r="H60" i="44"/>
  <c r="H58" i="44"/>
  <c r="H56" i="44"/>
  <c r="C15" i="47" l="1"/>
  <c r="D61" i="12"/>
  <c r="D19" i="27" l="1"/>
  <c r="C19" i="27"/>
  <c r="C54" i="47"/>
  <c r="C64" i="12"/>
  <c r="C45" i="12"/>
  <c r="C44" i="12" s="1"/>
  <c r="C34" i="12"/>
  <c r="C11" i="12"/>
  <c r="C10" i="12"/>
  <c r="C52" i="47" l="1"/>
  <c r="D36" i="12"/>
  <c r="D26" i="12"/>
  <c r="D54" i="47"/>
  <c r="D18" i="47"/>
  <c r="D15" i="47"/>
  <c r="C18" i="47"/>
  <c r="C29" i="47" l="1"/>
  <c r="D52" i="47" l="1"/>
  <c r="D38" i="47"/>
  <c r="D29" i="47"/>
  <c r="D53" i="47"/>
  <c r="C38" i="47"/>
  <c r="G45" i="18" l="1"/>
  <c r="G42" i="18"/>
  <c r="I10" i="9"/>
  <c r="F89" i="46" l="1"/>
  <c r="K102" i="46"/>
  <c r="K33" i="46"/>
  <c r="I46" i="44"/>
  <c r="H46" i="44"/>
  <c r="I47" i="44"/>
  <c r="H47" i="44"/>
  <c r="I45" i="44"/>
  <c r="H45" i="44"/>
  <c r="I44" i="44"/>
  <c r="H44" i="44"/>
  <c r="I32" i="44"/>
  <c r="H32" i="44"/>
  <c r="I8" i="43" l="1"/>
  <c r="K152" i="46" l="1"/>
  <c r="K151" i="46"/>
  <c r="K150" i="46"/>
  <c r="K149" i="46"/>
  <c r="K148" i="46"/>
  <c r="K147" i="46"/>
  <c r="K82" i="46"/>
  <c r="K80" i="46"/>
  <c r="K81" i="46"/>
  <c r="F84" i="46"/>
  <c r="K84" i="46" s="1"/>
  <c r="K83" i="46"/>
  <c r="K79" i="46"/>
  <c r="K89" i="46"/>
  <c r="K146" i="46"/>
  <c r="K145" i="46"/>
  <c r="K144" i="46"/>
  <c r="K143" i="46"/>
  <c r="K142" i="46"/>
  <c r="K141" i="46"/>
  <c r="K140" i="46"/>
  <c r="K139" i="46"/>
  <c r="K138" i="46"/>
  <c r="K137" i="46"/>
  <c r="K136" i="46"/>
  <c r="K135" i="46"/>
  <c r="K134" i="46"/>
  <c r="K133" i="46"/>
  <c r="K132" i="46"/>
  <c r="K131" i="46"/>
  <c r="K130" i="46"/>
  <c r="K129" i="46"/>
  <c r="K128" i="46"/>
  <c r="K127" i="46"/>
  <c r="K126" i="46"/>
  <c r="K125" i="46"/>
  <c r="K124" i="46"/>
  <c r="K123" i="46"/>
  <c r="K122" i="46"/>
  <c r="K121" i="46"/>
  <c r="K120" i="46"/>
  <c r="K119" i="46"/>
  <c r="K118" i="46"/>
  <c r="K117" i="46"/>
  <c r="K116" i="46"/>
  <c r="K115" i="46"/>
  <c r="K114" i="46"/>
  <c r="K113" i="46"/>
  <c r="K112" i="46"/>
  <c r="K111" i="46"/>
  <c r="K110" i="46"/>
  <c r="K109" i="46"/>
  <c r="K108" i="46"/>
  <c r="K107" i="46"/>
  <c r="K106" i="46"/>
  <c r="K105" i="46"/>
  <c r="K104" i="46"/>
  <c r="K103" i="46"/>
  <c r="K101" i="46"/>
  <c r="K100" i="46"/>
  <c r="K99" i="46"/>
  <c r="K98" i="46"/>
  <c r="K97" i="46"/>
  <c r="K96" i="46"/>
  <c r="K95" i="46"/>
  <c r="K94" i="46"/>
  <c r="K93" i="46"/>
  <c r="K92" i="46"/>
  <c r="K91" i="46"/>
  <c r="K90" i="46"/>
  <c r="K88" i="46"/>
  <c r="K87" i="46"/>
  <c r="K86" i="46"/>
  <c r="K85" i="46"/>
  <c r="K19" i="46"/>
  <c r="K29" i="46"/>
  <c r="K53" i="46"/>
  <c r="K32" i="46"/>
  <c r="K65" i="46"/>
  <c r="I34" i="44" l="1"/>
  <c r="H34" i="44"/>
  <c r="I33" i="44"/>
  <c r="H33" i="44"/>
  <c r="I39" i="44"/>
  <c r="H39" i="44"/>
  <c r="I30" i="44"/>
  <c r="H30" i="44"/>
  <c r="I29" i="44"/>
  <c r="H29" i="44"/>
  <c r="I31" i="44"/>
  <c r="H31" i="44"/>
  <c r="K78" i="46" l="1"/>
  <c r="K77" i="46"/>
  <c r="K76" i="46"/>
  <c r="K75" i="46"/>
  <c r="K74" i="46"/>
  <c r="K73" i="46"/>
  <c r="K72" i="46"/>
  <c r="K71" i="46"/>
  <c r="K70" i="46"/>
  <c r="K69" i="46"/>
  <c r="K68" i="46"/>
  <c r="K67" i="46"/>
  <c r="K66" i="46"/>
  <c r="K64" i="46"/>
  <c r="K63" i="46"/>
  <c r="K62" i="46"/>
  <c r="K61" i="46"/>
  <c r="K60" i="46"/>
  <c r="K59" i="46"/>
  <c r="K58" i="46"/>
  <c r="K57" i="46"/>
  <c r="K56" i="46"/>
  <c r="K55" i="46"/>
  <c r="K54" i="46"/>
  <c r="K52" i="46"/>
  <c r="K51" i="46"/>
  <c r="K50" i="46"/>
  <c r="K49" i="46"/>
  <c r="K48" i="46"/>
  <c r="K47" i="46"/>
  <c r="K46" i="46"/>
  <c r="K45" i="46"/>
  <c r="K44" i="46"/>
  <c r="K43" i="46"/>
  <c r="K42" i="46"/>
  <c r="K41" i="46"/>
  <c r="K40" i="46"/>
  <c r="K39" i="46"/>
  <c r="K38" i="46"/>
  <c r="K37" i="46"/>
  <c r="K36" i="46"/>
  <c r="K35" i="46"/>
  <c r="K34" i="46"/>
  <c r="K31" i="46"/>
  <c r="K30" i="46"/>
  <c r="K28" i="46"/>
  <c r="K27" i="46"/>
  <c r="K26" i="46"/>
  <c r="K25" i="46"/>
  <c r="K24" i="46"/>
  <c r="K23" i="46"/>
  <c r="K22" i="46"/>
  <c r="K21" i="46"/>
  <c r="K20" i="46"/>
  <c r="K18" i="46"/>
  <c r="K17" i="46"/>
  <c r="K16" i="46"/>
  <c r="C59" i="47" l="1"/>
  <c r="B24" i="10" l="1"/>
  <c r="D26" i="7" l="1"/>
  <c r="D16" i="7"/>
  <c r="D12" i="7"/>
  <c r="C12" i="7"/>
  <c r="D10" i="7" l="1"/>
  <c r="D9" i="7" s="1"/>
  <c r="C53" i="47" l="1"/>
  <c r="D47" i="47"/>
  <c r="C47" i="47"/>
  <c r="C14" i="47"/>
  <c r="D72" i="47"/>
  <c r="C72" i="47"/>
  <c r="D64" i="47"/>
  <c r="D58" i="47"/>
  <c r="C58" i="47"/>
  <c r="D36" i="47"/>
  <c r="C36" i="47"/>
  <c r="D32" i="47"/>
  <c r="C32" i="47"/>
  <c r="D23" i="47"/>
  <c r="D17" i="47" s="1"/>
  <c r="C23" i="47"/>
  <c r="C17" i="47" s="1"/>
  <c r="D14" i="47"/>
  <c r="D10" i="47"/>
  <c r="C10" i="47"/>
  <c r="D13" i="47" l="1"/>
  <c r="D9" i="47" s="1"/>
  <c r="C13" i="47"/>
  <c r="C9" i="47" s="1"/>
  <c r="D31" i="7" l="1"/>
  <c r="C31" i="7"/>
  <c r="D27" i="7"/>
  <c r="C27" i="7"/>
  <c r="D19" i="7"/>
  <c r="C19" i="7"/>
  <c r="C16" i="7"/>
  <c r="C10" i="7" s="1"/>
  <c r="C26" i="7" l="1"/>
  <c r="C9" i="7"/>
  <c r="C25" i="40" l="1"/>
  <c r="C19" i="40" s="1"/>
  <c r="D25" i="40"/>
  <c r="D19" i="40" s="1"/>
  <c r="G10" i="18" l="1"/>
  <c r="H71" i="44" l="1"/>
  <c r="I71" i="44" l="1"/>
  <c r="J16" i="10" l="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16" i="40"/>
  <c r="C16" i="40"/>
  <c r="D12" i="40"/>
  <c r="C12" i="40"/>
  <c r="A6" i="40"/>
  <c r="D15" i="40" l="1"/>
  <c r="D11" i="40" s="1"/>
  <c r="C15" i="40"/>
  <c r="C11" i="40" s="1"/>
  <c r="I31" i="43" l="1"/>
  <c r="I30" i="43"/>
  <c r="I29" i="43"/>
  <c r="I28" i="43"/>
  <c r="I27" i="43"/>
  <c r="I26" i="43"/>
  <c r="I25" i="43"/>
  <c r="I24" i="43"/>
  <c r="I23" i="43"/>
  <c r="I22" i="43"/>
  <c r="I21" i="43"/>
  <c r="I20" i="43"/>
  <c r="I19" i="43"/>
  <c r="I18" i="43"/>
  <c r="I17" i="43"/>
  <c r="I16" i="43"/>
  <c r="I15" i="43"/>
  <c r="I14" i="43"/>
  <c r="I13" i="43"/>
  <c r="I12" i="43"/>
  <c r="I11" i="43"/>
  <c r="I10" i="43"/>
  <c r="I9" i="43"/>
  <c r="G34" i="43"/>
  <c r="H34" i="43"/>
  <c r="I34" i="43" l="1"/>
  <c r="J14" i="10"/>
  <c r="J42" i="10"/>
  <c r="I42" i="10"/>
  <c r="H42" i="10"/>
  <c r="G42" i="10"/>
  <c r="G39" i="10" s="1"/>
  <c r="F42" i="10"/>
  <c r="E42" i="10"/>
  <c r="D42" i="10"/>
  <c r="C42" i="10"/>
  <c r="C39" i="10" s="1"/>
  <c r="B42" i="10"/>
  <c r="J39" i="10"/>
  <c r="I39" i="10"/>
  <c r="H39" i="10"/>
  <c r="F39" i="10"/>
  <c r="E39" i="10"/>
  <c r="D39" i="10"/>
  <c r="B39" i="10"/>
  <c r="J35" i="10"/>
  <c r="I35" i="10"/>
  <c r="H35" i="10"/>
  <c r="G35" i="10"/>
  <c r="F35" i="10"/>
  <c r="E35" i="10"/>
  <c r="D35" i="10"/>
  <c r="C35" i="10"/>
  <c r="B35" i="10"/>
  <c r="J24" i="10"/>
  <c r="I24" i="10"/>
  <c r="H24" i="10"/>
  <c r="G24" i="10"/>
  <c r="F24" i="10"/>
  <c r="E24" i="10"/>
  <c r="D24" i="10"/>
  <c r="C24" i="10"/>
  <c r="J19" i="10"/>
  <c r="I19" i="10"/>
  <c r="H19" i="10"/>
  <c r="G19" i="10"/>
  <c r="G17" i="10" s="1"/>
  <c r="F19" i="10"/>
  <c r="E19" i="10"/>
  <c r="D19" i="10"/>
  <c r="C19" i="10"/>
  <c r="C17" i="10" s="1"/>
  <c r="B19" i="10"/>
  <c r="J17" i="10"/>
  <c r="I17" i="10"/>
  <c r="H17" i="10"/>
  <c r="H9" i="10" s="1"/>
  <c r="F17" i="10"/>
  <c r="E17" i="10"/>
  <c r="D17" i="10"/>
  <c r="B17" i="10"/>
  <c r="I14" i="10"/>
  <c r="H14" i="10"/>
  <c r="G14" i="10"/>
  <c r="F14" i="10"/>
  <c r="E14" i="10"/>
  <c r="E9" i="10" s="1"/>
  <c r="D14" i="10"/>
  <c r="C14" i="10"/>
  <c r="B14" i="10"/>
  <c r="J10" i="10"/>
  <c r="I10" i="10"/>
  <c r="H10" i="10"/>
  <c r="G10" i="10"/>
  <c r="F10" i="10"/>
  <c r="F9" i="10" s="1"/>
  <c r="E10" i="10"/>
  <c r="D10" i="10"/>
  <c r="C10" i="10"/>
  <c r="B10" i="10"/>
  <c r="B9" i="10" s="1"/>
  <c r="I9" i="10" l="1"/>
  <c r="C9" i="10"/>
  <c r="G9" i="10"/>
  <c r="D9" i="10"/>
  <c r="J9" i="10"/>
  <c r="G19" i="35"/>
  <c r="I19" i="35" s="1"/>
  <c r="G18" i="35"/>
  <c r="I18" i="35" s="1"/>
  <c r="H17" i="35"/>
  <c r="G17" i="35"/>
  <c r="H16" i="35"/>
  <c r="G16" i="35"/>
  <c r="I15" i="35"/>
  <c r="I14" i="35"/>
  <c r="F14" i="35"/>
  <c r="I13" i="35"/>
  <c r="F13" i="35"/>
  <c r="I12" i="35"/>
  <c r="F12" i="35"/>
  <c r="I11" i="35"/>
  <c r="F11" i="35"/>
  <c r="I10" i="35"/>
  <c r="F10" i="35"/>
  <c r="I9" i="35"/>
  <c r="I17" i="35" l="1"/>
  <c r="I16" i="35"/>
  <c r="I30" i="35" s="1"/>
  <c r="D31" i="3"/>
  <c r="C31" i="3"/>
  <c r="K156" i="46" l="1"/>
  <c r="H34" i="45"/>
  <c r="G34" i="45"/>
  <c r="D27" i="3" l="1"/>
  <c r="C27" i="3"/>
  <c r="M28" i="41" l="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A4" i="39" l="1"/>
  <c r="A4" i="35" l="1"/>
  <c r="A4" i="33" l="1"/>
  <c r="A4" i="32"/>
  <c r="D27" i="27" l="1"/>
  <c r="C27" i="27"/>
  <c r="A5" i="27"/>
  <c r="G44" i="18" l="1"/>
  <c r="G11" i="18"/>
  <c r="G12" i="18" s="1"/>
  <c r="G13" i="18" s="1"/>
  <c r="G14" i="18" s="1"/>
  <c r="A4" i="18"/>
  <c r="G15" i="18" l="1"/>
  <c r="G16" i="18" s="1"/>
  <c r="G17" i="18" s="1"/>
  <c r="G18" i="18" s="1"/>
  <c r="G19" i="18" s="1"/>
  <c r="D64" i="12"/>
  <c r="G20" i="18" l="1"/>
  <c r="A4" i="17"/>
  <c r="A4" i="16"/>
  <c r="A4" i="10"/>
  <c r="A4" i="9"/>
  <c r="A4" i="12"/>
  <c r="A4" i="7"/>
  <c r="G21" i="18" l="1"/>
  <c r="G22" i="18" s="1"/>
  <c r="G23" i="18" s="1"/>
  <c r="G24" i="18" s="1"/>
  <c r="G25" i="18" s="1"/>
  <c r="G26" i="18" s="1"/>
  <c r="G27" i="18" s="1"/>
  <c r="G28" i="18" s="1"/>
  <c r="G29" i="18" s="1"/>
  <c r="G30" i="18" s="1"/>
  <c r="G31" i="18" s="1"/>
  <c r="G32" i="18" s="1"/>
  <c r="G33" i="18" s="1"/>
  <c r="G34" i="18" s="1"/>
  <c r="G35" i="18" s="1"/>
  <c r="G36" i="18" s="1"/>
  <c r="G37" i="18" s="1"/>
  <c r="G38" i="18" s="1"/>
  <c r="G39" i="18" s="1"/>
  <c r="G40" i="18" s="1"/>
  <c r="G41" i="18" s="1"/>
  <c r="D45" i="12"/>
  <c r="D34" i="12"/>
  <c r="D11" i="12"/>
  <c r="D19" i="3"/>
  <c r="C19" i="3"/>
  <c r="D16" i="3"/>
  <c r="C16" i="3"/>
  <c r="C10" i="3" l="1"/>
  <c r="C26" i="3"/>
  <c r="D10" i="3"/>
  <c r="D10" i="12"/>
  <c r="D44" i="12"/>
  <c r="D26" i="3"/>
  <c r="C9" i="3" l="1"/>
  <c r="D9" i="3"/>
</calcChain>
</file>

<file path=xl/sharedStrings.xml><?xml version="1.0" encoding="utf-8"?>
<sst xmlns="http://schemas.openxmlformats.org/spreadsheetml/2006/main" count="2854" uniqueCount="1033">
  <si>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</si>
  <si>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</si>
  <si>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</si>
  <si>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</si>
  <si>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</si>
  <si>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</si>
  <si>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</si>
  <si>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</si>
  <si>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</si>
  <si>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</si>
  <si>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</si>
  <si>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</si>
  <si>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</si>
  <si>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</si>
  <si>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</si>
  <si>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</si>
  <si>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</si>
  <si>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</si>
  <si>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</si>
  <si>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</si>
  <si>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</si>
  <si>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</si>
  <si>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</si>
  <si>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</si>
  <si>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</si>
  <si>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</si>
  <si>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</si>
  <si>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</si>
  <si>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</si>
  <si>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</si>
  <si>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</si>
  <si>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</si>
  <si>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</si>
  <si>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</si>
  <si>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</si>
  <si>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</si>
  <si>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</si>
  <si>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</si>
  <si>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</si>
  <si>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</si>
  <si>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</si>
  <si>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</si>
  <si>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</si>
  <si>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</si>
  <si>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</si>
  <si>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</si>
  <si>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</si>
  <si>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</si>
  <si>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</si>
  <si>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</si>
  <si>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</si>
  <si>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</si>
  <si>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</si>
  <si>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</si>
  <si>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</si>
  <si>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</si>
  <si>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</si>
  <si>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</si>
  <si>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</si>
  <si>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</si>
  <si>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</si>
  <si>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</si>
  <si>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</si>
  <si>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</si>
  <si>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</si>
  <si>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</si>
  <si>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</si>
  <si>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</si>
  <si>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</si>
  <si>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</si>
  <si>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</si>
  <si>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</si>
  <si>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</si>
  <si>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</si>
  <si>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</si>
  <si>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</si>
  <si>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</si>
  <si>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</si>
  <si>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</si>
  <si>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</si>
  <si>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</si>
  <si>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</si>
  <si>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</si>
  <si>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</si>
  <si>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</si>
  <si>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</si>
  <si>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</si>
  <si>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</si>
  <si>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</si>
  <si>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</si>
  <si>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</si>
  <si>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</si>
  <si>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</si>
  <si>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</si>
  <si>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</si>
  <si>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</si>
  <si>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</si>
  <si>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</si>
  <si>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</si>
  <si>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</si>
  <si>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</si>
  <si>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</si>
  <si>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</si>
  <si>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</si>
  <si>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</si>
  <si>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</si>
  <si>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</si>
  <si>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</si>
  <si>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</si>
  <si>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</si>
  <si>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</si>
  <si>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</si>
  <si>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</si>
  <si>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</si>
  <si>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</si>
  <si>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</si>
  <si>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</si>
  <si>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</si>
  <si>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</si>
  <si>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</si>
  <si>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</si>
  <si>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</si>
  <si>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</si>
  <si>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</si>
  <si>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</si>
  <si>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</si>
  <si>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</si>
  <si>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</si>
  <si>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</si>
  <si>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</si>
  <si>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</si>
  <si>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</si>
  <si>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</si>
  <si>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</si>
  <si>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</si>
  <si>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</si>
  <si>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</si>
  <si>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</si>
  <si>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</si>
  <si>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</si>
  <si>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</si>
  <si>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</si>
  <si>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</si>
  <si>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</si>
  <si>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</si>
  <si>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</si>
  <si>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</si>
  <si>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</si>
  <si>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</si>
  <si>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</si>
  <si>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</si>
  <si>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</si>
  <si>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</si>
  <si>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</si>
  <si>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</si>
  <si>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</si>
  <si>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</si>
  <si>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</si>
  <si>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</si>
  <si>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</si>
  <si>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</si>
  <si>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</si>
  <si>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</si>
  <si>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</si>
  <si>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</si>
  <si>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</si>
  <si>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</si>
  <si>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</si>
  <si>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</si>
  <si>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</si>
  <si>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</si>
  <si>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</si>
  <si>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</si>
  <si>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</si>
  <si>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</si>
  <si>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</si>
  <si>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</si>
  <si>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</si>
  <si>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</si>
  <si>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</si>
  <si>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</si>
  <si>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</si>
  <si>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</si>
  <si>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</si>
  <si>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</si>
  <si>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</si>
  <si>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</si>
  <si>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</si>
  <si>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</si>
  <si>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</si>
  <si>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</si>
  <si>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</si>
  <si>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</si>
  <si>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</si>
  <si>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</si>
  <si>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</si>
  <si>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</si>
  <si>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</si>
  <si>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</si>
  <si>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</si>
  <si>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</si>
  <si>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</si>
  <si>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</si>
  <si>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</si>
  <si>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</si>
  <si>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</si>
  <si>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</si>
  <si>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</si>
  <si>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</si>
  <si>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</si>
  <si>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</si>
  <si>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</si>
  <si>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</si>
  <si>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</si>
  <si>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</si>
  <si>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</si>
  <si>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</si>
  <si>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</si>
  <si>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</si>
  <si>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</si>
  <si>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</si>
  <si>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</si>
  <si>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</si>
  <si>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</si>
  <si>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</si>
  <si>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</si>
  <si>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</si>
  <si>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</si>
  <si>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</si>
  <si>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</si>
  <si>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</si>
  <si>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</si>
  <si>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</si>
  <si>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</si>
  <si>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</si>
  <si>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</si>
  <si>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</si>
  <si>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</si>
  <si>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</si>
  <si>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</si>
  <si>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</si>
  <si>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</si>
  <si>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</si>
  <si>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</si>
  <si>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</si>
  <si>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</si>
  <si>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</si>
  <si>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</si>
  <si>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</si>
  <si>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</si>
  <si>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</si>
  <si>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</si>
  <si>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</si>
  <si>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</si>
  <si>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</si>
  <si>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</si>
  <si>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</si>
  <si>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</si>
  <si>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</si>
  <si>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</si>
  <si>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</si>
  <si>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</si>
  <si>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</si>
  <si>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</si>
  <si>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</si>
  <si>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</si>
  <si>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</si>
  <si>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</si>
  <si>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</si>
  <si>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</si>
  <si>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</si>
  <si>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</si>
  <si>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</si>
  <si>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</si>
  <si>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</si>
  <si>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</si>
  <si>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</si>
  <si>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</si>
  <si>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</si>
  <si>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</si>
  <si>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</si>
  <si>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</si>
  <si>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</si>
  <si>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</si>
  <si>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</si>
  <si>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</si>
  <si>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</si>
  <si>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</si>
  <si>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</si>
  <si>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</si>
  <si>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</si>
  <si>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</si>
  <si>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</si>
  <si>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</si>
  <si>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</si>
  <si>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</si>
  <si>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</si>
  <si>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</si>
  <si>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</si>
  <si>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</si>
  <si>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</si>
  <si>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</si>
  <si>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</si>
  <si>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</si>
  <si>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</si>
  <si>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</si>
  <si>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</si>
  <si>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</si>
  <si>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</si>
  <si>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</si>
  <si>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</si>
  <si>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</si>
  <si>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</si>
  <si>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</si>
  <si>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</si>
  <si>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</si>
  <si>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</si>
  <si>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</si>
  <si>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</si>
  <si>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</si>
  <si>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</si>
  <si>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</si>
  <si>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</si>
  <si>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</si>
  <si>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</si>
  <si>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</si>
  <si>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</si>
  <si>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</si>
  <si>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</si>
  <si>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</si>
  <si>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</si>
  <si>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</si>
  <si>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</si>
  <si>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</si>
  <si>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</si>
  <si>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</si>
  <si>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</si>
  <si>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</si>
  <si>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</si>
  <si>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</si>
  <si>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</si>
  <si>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</si>
  <si>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</si>
  <si>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</si>
  <si>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</si>
  <si>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</si>
  <si>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</si>
  <si>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</si>
  <si>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</si>
  <si>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</si>
  <si>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</si>
  <si>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</si>
  <si>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</si>
  <si>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</si>
  <si>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</si>
  <si>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</si>
  <si>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</si>
  <si>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</si>
  <si>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</si>
  <si>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</si>
  <si>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</si>
  <si>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</si>
  <si>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</si>
  <si>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</si>
  <si>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</si>
  <si>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</si>
  <si>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</si>
  <si>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</si>
  <si>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</si>
  <si>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</si>
  <si>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</si>
  <si>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</si>
  <si>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</si>
  <si>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</si>
  <si>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</si>
  <si>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</si>
  <si>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</si>
  <si>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</si>
  <si>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</si>
  <si>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</si>
  <si>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</si>
  <si>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</si>
  <si>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</si>
  <si>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</si>
  <si>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</si>
  <si>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</si>
  <si>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</si>
  <si>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</si>
  <si>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</si>
  <si>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</si>
  <si>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</si>
  <si>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</si>
  <si>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</si>
  <si>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</si>
  <si>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</si>
  <si>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</si>
  <si>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</si>
  <si>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</si>
  <si>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</si>
  <si>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</si>
  <si>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</si>
  <si>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</si>
  <si>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</si>
  <si>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</si>
  <si>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</si>
  <si>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</si>
  <si>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</si>
  <si>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</si>
  <si>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</si>
  <si>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</si>
  <si>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</si>
  <si>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</si>
  <si>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</si>
  <si>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</si>
  <si>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</si>
  <si>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</si>
  <si>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</si>
  <si>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</si>
  <si>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</si>
  <si>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</si>
  <si>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</si>
  <si>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</si>
  <si>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</si>
  <si>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</si>
  <si>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</si>
  <si>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</si>
  <si>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</si>
  <si>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</si>
  <si>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</si>
  <si>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</si>
  <si>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</si>
  <si>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</si>
  <si>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</si>
  <si>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</si>
  <si>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</si>
  <si>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</si>
  <si>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</si>
  <si>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</si>
  <si>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</si>
  <si>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</si>
  <si>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</si>
  <si>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</si>
  <si>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</si>
  <si>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</si>
  <si>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</si>
  <si>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</si>
  <si>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</si>
  <si>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</si>
  <si>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</si>
  <si>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</si>
  <si>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</si>
  <si>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</si>
  <si>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</si>
  <si>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</si>
  <si>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</si>
  <si>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</si>
  <si>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</si>
  <si>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</si>
  <si>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</si>
  <si>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</si>
  <si>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</si>
  <si>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</si>
  <si>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</si>
  <si>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</si>
  <si>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</si>
  <si>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</si>
  <si>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</si>
  <si>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</si>
  <si>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</si>
  <si>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</si>
  <si>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</si>
  <si>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</si>
  <si>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</si>
  <si>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</si>
  <si>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</si>
  <si>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</si>
  <si>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</si>
  <si>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</si>
  <si>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</si>
  <si>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</si>
  <si>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06.29.2012</t>
  </si>
  <si>
    <t>შპს "ლაქტოზა"</t>
  </si>
  <si>
    <t>დარბაზის ქირავნობა</t>
  </si>
  <si>
    <t>ედუარდ აივაზიან</t>
  </si>
  <si>
    <t>ოფისის იჯარა</t>
  </si>
  <si>
    <t>08.13.2012</t>
  </si>
  <si>
    <t>ნიკოლოზ მესაბლიშვილი</t>
  </si>
  <si>
    <t>ბელა ნაკუდაიძე</t>
  </si>
  <si>
    <t>ქეთევან ჭანტურია</t>
  </si>
  <si>
    <t>დავით ბებერაშვილი</t>
  </si>
  <si>
    <t>შპს "მენეჯმენტ სერვისი"</t>
  </si>
  <si>
    <t>ოფისების იჯარა</t>
  </si>
  <si>
    <t>შპს "ახალი კაპიტალი"</t>
  </si>
  <si>
    <t>კომუნალური გადასახადები</t>
  </si>
  <si>
    <t>თურქული კომპანია "MALIYE BAKANLIGI"</t>
  </si>
  <si>
    <t>მაისურების ღირებულება</t>
  </si>
  <si>
    <t>08.31.2012</t>
  </si>
  <si>
    <t>თურქული კომპანია "YILMAZ TEXTIL ABDULLAH YILMAZ"</t>
  </si>
  <si>
    <t>სედანი</t>
  </si>
  <si>
    <t>აუდი A6</t>
  </si>
  <si>
    <t>LJA 001</t>
  </si>
  <si>
    <t>01026011115</t>
  </si>
  <si>
    <t xml:space="preserve">გოჩა </t>
  </si>
  <si>
    <t>ჯაბიძე</t>
  </si>
  <si>
    <t>მსუბუქი მაღალი გამავლობის</t>
  </si>
  <si>
    <t>ტოიოტა ლენდკუიზერი</t>
  </si>
  <si>
    <t>FRM 777</t>
  </si>
  <si>
    <t>01015007988</t>
  </si>
  <si>
    <t xml:space="preserve">კახა </t>
  </si>
  <si>
    <t>ჩაკვეტაძე</t>
  </si>
  <si>
    <t xml:space="preserve">მსუბუქი </t>
  </si>
  <si>
    <t>მერსედეს-ბენცი</t>
  </si>
  <si>
    <t>OLO 820</t>
  </si>
  <si>
    <t>მალხაზ</t>
  </si>
  <si>
    <t>გოშუანი</t>
  </si>
  <si>
    <t>ტოიოტა სიენტა</t>
  </si>
  <si>
    <t>NG054NA</t>
  </si>
  <si>
    <t>01030005290</t>
  </si>
  <si>
    <t>ტარიელ</t>
  </si>
  <si>
    <t>სოფრომაძე</t>
  </si>
  <si>
    <t>მ.პ.გ "ეროვნული ფორუმი"</t>
  </si>
  <si>
    <t>ქ. თბილისი, ლვოვის ქ. 80-82 გ</t>
  </si>
  <si>
    <t>საოფისე ფართი</t>
  </si>
  <si>
    <t>437.30 კვ.მ</t>
  </si>
  <si>
    <t>01024025071</t>
  </si>
  <si>
    <t>ვიოლეტა</t>
  </si>
  <si>
    <t>მჭედლიძე</t>
  </si>
  <si>
    <t>ქ. თბილისი, ლ. ასათიანის ქ. 52</t>
  </si>
  <si>
    <t>80.კვ.მ</t>
  </si>
  <si>
    <t>01024027019</t>
  </si>
  <si>
    <t>რევაზ</t>
  </si>
  <si>
    <t>ქვარცხავა</t>
  </si>
  <si>
    <t>ქ. თბილისი, ირ. აბაშიძის ქ. 40, ბ.5</t>
  </si>
  <si>
    <t>76 კვ.მ</t>
  </si>
  <si>
    <t>01008020585</t>
  </si>
  <si>
    <t>მიხეილ</t>
  </si>
  <si>
    <t>ბენდიაშვილი</t>
  </si>
  <si>
    <t>ქ. თბილისი, გ. გორგასალის  ქ. 11</t>
  </si>
  <si>
    <t>71,68 კვ.მ</t>
  </si>
  <si>
    <t>35001020069</t>
  </si>
  <si>
    <t>ლევანი</t>
  </si>
  <si>
    <t>ბარბაქაძე</t>
  </si>
  <si>
    <t>ქ. თბილისი, წმინსდა ქ. დედოფლის გამზ.  63-ც, ბ.20</t>
  </si>
  <si>
    <t>79,14 კვ.მ</t>
  </si>
  <si>
    <t>თამარ</t>
  </si>
  <si>
    <t>გეგია</t>
  </si>
  <si>
    <t>ქ. თბილისი, კალოუბნის  ქ. 6, მე-2 სართ.</t>
  </si>
  <si>
    <t>81,67 კვ.მ</t>
  </si>
  <si>
    <t>მარინე</t>
  </si>
  <si>
    <t>გოგილავა</t>
  </si>
  <si>
    <t>ქ. თბილისი, ტურგენევის ქ. 5, 1 სართული</t>
  </si>
  <si>
    <t>45 კვ.მ</t>
  </si>
  <si>
    <t>სოფიო</t>
  </si>
  <si>
    <t>გურული</t>
  </si>
  <si>
    <t>ქ. თბილისი, წერეთლის ქ. 113, ბ.2</t>
  </si>
  <si>
    <t>48 კვ.მ</t>
  </si>
  <si>
    <t>გიორგი</t>
  </si>
  <si>
    <t>ვაშაკიძე</t>
  </si>
  <si>
    <t>ქ. თბილისი, ც. დადიანის  ქ. 104</t>
  </si>
  <si>
    <t>84,15 კვ.მ</t>
  </si>
  <si>
    <t>მედეა</t>
  </si>
  <si>
    <t>გველესიანი</t>
  </si>
  <si>
    <t>ქ. თბილისი, ფორე მოსულიშვილის ქ. 1</t>
  </si>
  <si>
    <t>85 კვ.მ</t>
  </si>
  <si>
    <t>01019021695</t>
  </si>
  <si>
    <t>თამაზ</t>
  </si>
  <si>
    <t>მარღიშვილი</t>
  </si>
  <si>
    <r>
      <rPr>
        <sz val="10"/>
        <color theme="1"/>
        <rFont val="Sylfaen"/>
        <family val="1"/>
      </rPr>
      <t xml:space="preserve">დ. შუახევი თამარ მეფის  </t>
    </r>
    <r>
      <rPr>
        <sz val="10"/>
        <color theme="1"/>
        <rFont val="AcadNusx"/>
      </rPr>
      <t>#</t>
    </r>
    <r>
      <rPr>
        <sz val="10"/>
        <color theme="1"/>
        <rFont val="Sylfaen"/>
        <family val="1"/>
      </rPr>
      <t>21</t>
    </r>
    <r>
      <rPr>
        <sz val="10"/>
        <color theme="1"/>
        <rFont val="AcadNusx"/>
      </rPr>
      <t xml:space="preserve"> </t>
    </r>
  </si>
  <si>
    <t>68,4 კვ.მ</t>
  </si>
  <si>
    <t>ფრიდონ</t>
  </si>
  <si>
    <t>დავითაძე</t>
  </si>
  <si>
    <t>ქ. ბათუმი, გორგასლის ქ. 93</t>
  </si>
  <si>
    <t>173,39 კვ.მ</t>
  </si>
  <si>
    <t>ირა</t>
  </si>
  <si>
    <t>ბაბილოძე</t>
  </si>
  <si>
    <t>ქ. თელავი, ბარათაშვილის  ქ. 20</t>
  </si>
  <si>
    <t>22,1 კვ.მ</t>
  </si>
  <si>
    <t>20001027429</t>
  </si>
  <si>
    <t xml:space="preserve">გურამ </t>
  </si>
  <si>
    <t>პაპალაშვილი</t>
  </si>
  <si>
    <t>ქ. გურჯაანი, ნონეშვილის ქ. 2</t>
  </si>
  <si>
    <t>04.02.2016- 05.11.2016</t>
  </si>
  <si>
    <t>89,70 კვ.მ</t>
  </si>
  <si>
    <t>გურჯაანის მუნიციპალიტეტი</t>
  </si>
  <si>
    <t>ქ.ჭიათურა , ყაზბეგის ქ.  6.</t>
  </si>
  <si>
    <t>01026001725</t>
  </si>
  <si>
    <t>ნოდარ</t>
  </si>
  <si>
    <t>ნადირაშვილი</t>
  </si>
  <si>
    <t xml:space="preserve">ქ. თელავი, ერეკლე II გამზირი #3 </t>
  </si>
  <si>
    <t>77.60 კვ.მ</t>
  </si>
  <si>
    <t>შპს "სასტუმრო თელავი"</t>
  </si>
  <si>
    <t>გოჩა</t>
  </si>
  <si>
    <t>პარტიის წევრი</t>
  </si>
  <si>
    <t xml:space="preserve">    კახაბერ</t>
  </si>
  <si>
    <t xml:space="preserve">   შარტავა</t>
  </si>
  <si>
    <t>01008005455</t>
  </si>
  <si>
    <t>შავიშვილი</t>
  </si>
  <si>
    <t>01024006197</t>
  </si>
  <si>
    <t>დავით</t>
  </si>
  <si>
    <t>კაკაბაძე</t>
  </si>
  <si>
    <t xml:space="preserve">დავით </t>
  </si>
  <si>
    <t>ანანიძე</t>
  </si>
  <si>
    <t>კახა</t>
  </si>
  <si>
    <t>კობა</t>
  </si>
  <si>
    <t>ძაძამია</t>
  </si>
  <si>
    <t>51001001535</t>
  </si>
  <si>
    <t>პოლიანსკაია</t>
  </si>
  <si>
    <t>57001018889</t>
  </si>
  <si>
    <t>ხათუნა</t>
  </si>
  <si>
    <t>გურჯიშვილი</t>
  </si>
  <si>
    <t>01010002624</t>
  </si>
  <si>
    <t xml:space="preserve">    გიული</t>
  </si>
  <si>
    <t xml:space="preserve">  შუღლიაშვილი</t>
  </si>
  <si>
    <t>01024057988</t>
  </si>
  <si>
    <t>კუპატაშვილი</t>
  </si>
  <si>
    <t>01024033013</t>
  </si>
  <si>
    <t>10001009482</t>
  </si>
  <si>
    <t>ირაკლი</t>
  </si>
  <si>
    <t>სარიდისი</t>
  </si>
  <si>
    <t>01030045168</t>
  </si>
  <si>
    <t>ლეილა</t>
  </si>
  <si>
    <t>ვარდოსანიძე</t>
  </si>
  <si>
    <t>13001037715</t>
  </si>
  <si>
    <t>ზურაბ</t>
  </si>
  <si>
    <t>ჩიკვაიძე</t>
  </si>
  <si>
    <t>01006006283</t>
  </si>
  <si>
    <t>კარლო</t>
  </si>
  <si>
    <t>გაგნიძე</t>
  </si>
  <si>
    <t>01021002259</t>
  </si>
  <si>
    <t>გივი</t>
  </si>
  <si>
    <t>მეზურნიშვილი</t>
  </si>
  <si>
    <t>01007002036</t>
  </si>
  <si>
    <t>სოსელია</t>
  </si>
  <si>
    <t>01006006284</t>
  </si>
  <si>
    <t xml:space="preserve">ვახტანგ </t>
  </si>
  <si>
    <t>შუკვანი</t>
  </si>
  <si>
    <t>01023007693</t>
  </si>
  <si>
    <t>ჩაგუნავა</t>
  </si>
  <si>
    <t>01005000119</t>
  </si>
  <si>
    <t>გრიგორ</t>
  </si>
  <si>
    <t>ნიშნიანიძე</t>
  </si>
  <si>
    <t>01018001399</t>
  </si>
  <si>
    <t>კარჭაული</t>
  </si>
  <si>
    <t>20001049651</t>
  </si>
  <si>
    <t>ვაჟა</t>
  </si>
  <si>
    <t>სამუშია</t>
  </si>
  <si>
    <t>01012025335</t>
  </si>
  <si>
    <t xml:space="preserve">ზურაბ </t>
  </si>
  <si>
    <t xml:space="preserve"> 01006006283</t>
  </si>
  <si>
    <t>გიული</t>
  </si>
  <si>
    <t>შუღლიაშვილი</t>
  </si>
  <si>
    <t>მივლინება</t>
  </si>
  <si>
    <t>საქართველოს ბანკი</t>
  </si>
  <si>
    <t>GE172BG0000000187727300</t>
  </si>
  <si>
    <t>07.15.2008</t>
  </si>
  <si>
    <t>ბანკიდან თანხის გამოტანა</t>
  </si>
  <si>
    <t>მოქალაქეთა  პოლიტიკური გაერთიანება "ეროვნული ფორუმი"</t>
  </si>
  <si>
    <t>01.07.2016-01.01.2017</t>
  </si>
  <si>
    <t>15.06.2016-15.11.2016</t>
  </si>
  <si>
    <t>ელენე</t>
  </si>
  <si>
    <t>ქევხიშვილი</t>
  </si>
  <si>
    <t>01025011924</t>
  </si>
  <si>
    <t>ქ. თბილისი, ი. პეტრიწის   ქ  3</t>
  </si>
  <si>
    <t>55 კვ.მ</t>
  </si>
  <si>
    <t>ქ. რუსთავი, მეგობრობის გამზ. 47-ა</t>
  </si>
  <si>
    <t>ჟიული</t>
  </si>
  <si>
    <t>თანდაშვილი</t>
  </si>
  <si>
    <t>35001071538</t>
  </si>
  <si>
    <t>65.78 კვ.მ</t>
  </si>
  <si>
    <t>QQ650MM</t>
  </si>
  <si>
    <t>წარმომადგენლობითი ხარჯი</t>
  </si>
  <si>
    <t>73 კვ.მ</t>
  </si>
  <si>
    <t>არაფულადი შემოწირულობა</t>
  </si>
  <si>
    <t xml:space="preserve">ეთერ </t>
  </si>
  <si>
    <t>ლობჟანიძე</t>
  </si>
  <si>
    <t>210.42 კვ.მ</t>
  </si>
  <si>
    <t>ქ. გორი, თბილისის ქ. 4-6</t>
  </si>
  <si>
    <t>01.08.2016-01.11.2016</t>
  </si>
  <si>
    <t xml:space="preserve">ციური </t>
  </si>
  <si>
    <t>დიასამიძე</t>
  </si>
  <si>
    <t>ქ. ბათუმი, ფრიდონ ხალვაშის გამზ. 362</t>
  </si>
  <si>
    <t>20.07.2016-20.10.2016</t>
  </si>
  <si>
    <t>იჯარა</t>
  </si>
  <si>
    <t>47 კვ.მ</t>
  </si>
  <si>
    <t>თემურ</t>
  </si>
  <si>
    <t>იშოევი</t>
  </si>
  <si>
    <t>ქ. ბათუმი,ბარათაშვილის ქ. 29</t>
  </si>
  <si>
    <t>ქ. თბილისი, ალეკო გობრონიძის ქ. 10</t>
  </si>
  <si>
    <t>10.08.2016-10.10.2016</t>
  </si>
  <si>
    <t>116.30 კვ.მ</t>
  </si>
  <si>
    <t xml:space="preserve">ნათია </t>
  </si>
  <si>
    <t>გიორგობიანი</t>
  </si>
  <si>
    <t>ქ. ზესტაფონი. აღმაშენებლის ქ. 37</t>
  </si>
  <si>
    <t>კლარა</t>
  </si>
  <si>
    <t>გოგისვანიძე</t>
  </si>
  <si>
    <t>80 კვ.მ</t>
  </si>
  <si>
    <t xml:space="preserve">ნიაზ </t>
  </si>
  <si>
    <t>ქ. ბათუმი, ანგისას დასახლება</t>
  </si>
  <si>
    <t>ქ. ყვარელი, ი. ჭავწავაძის ქ, 78</t>
  </si>
  <si>
    <t>53 კვ.მ</t>
  </si>
  <si>
    <t>ნანა</t>
  </si>
  <si>
    <t>სულხანიშვილი</t>
  </si>
  <si>
    <t>ბეჭდური რეკლამი ხარჯი</t>
  </si>
  <si>
    <t>მპგ. "ეროვნული ფორუმი"</t>
  </si>
  <si>
    <t>გელა გელაშვილი</t>
  </si>
  <si>
    <t>ცალი</t>
  </si>
  <si>
    <t>ფოთის ჰიდრომექანიზაციის მანქანათმშენებელი ქარხანა</t>
  </si>
  <si>
    <t>ფულადი შემოწირულობა</t>
  </si>
  <si>
    <t>შულაია</t>
  </si>
  <si>
    <t>ქ. ფოთი, დ. აღმაშენებლის ქ. 20</t>
  </si>
  <si>
    <t xml:space="preserve">43.40 კვ.მ </t>
  </si>
  <si>
    <t xml:space="preserve">ფიქრი </t>
  </si>
  <si>
    <t>დოლიძე</t>
  </si>
  <si>
    <t>ლანჩხუთი, სოფელი სუფსა</t>
  </si>
  <si>
    <t>ქ. ფოთი, ლაგრანჟეს ქ. 2</t>
  </si>
  <si>
    <t xml:space="preserve">198 კვ.მ </t>
  </si>
  <si>
    <t xml:space="preserve"> ჩხარტიშვილი</t>
  </si>
  <si>
    <t>მარინა</t>
  </si>
  <si>
    <t>100 კვ.მ</t>
  </si>
  <si>
    <t>ქ. ფოთი ხობის ქ. 7</t>
  </si>
  <si>
    <t>გიაზი</t>
  </si>
  <si>
    <t>ხარჩილავა</t>
  </si>
  <si>
    <t>25.08.2016-25.10.2016</t>
  </si>
  <si>
    <t>თორნიკე</t>
  </si>
  <si>
    <t>რუხაძე</t>
  </si>
  <si>
    <t>76.19 კვ.მ</t>
  </si>
  <si>
    <t>ჯილდა</t>
  </si>
  <si>
    <t>მაჭავარიანი</t>
  </si>
  <si>
    <t>ეკატერინე</t>
  </si>
  <si>
    <t>კვანტალიანი</t>
  </si>
  <si>
    <t>ლაშა</t>
  </si>
  <si>
    <t>ასანიძე</t>
  </si>
  <si>
    <t>62006028057</t>
  </si>
  <si>
    <t>01017056602</t>
  </si>
  <si>
    <t>01008047207</t>
  </si>
  <si>
    <t>ქ. რუსთავი, ლეონიძის ქ. 12, ბ.64</t>
  </si>
  <si>
    <t>კარდაკარის პროგრამის ფარგლებში პარტიის წევრებისთვის ტრენინგის ჩატარების ხარჯები (ტრენერების ხელფასები)</t>
  </si>
  <si>
    <t>68 კვ.მ</t>
  </si>
  <si>
    <t>01.07.2016-01.11.2016</t>
  </si>
  <si>
    <t>15.07.2016-01.11.2016</t>
  </si>
  <si>
    <t>13.06.2016- 13.11.2016</t>
  </si>
  <si>
    <t>15.07.2016 - 15.11.2016</t>
  </si>
  <si>
    <t>10.08.2016-10.11.2016</t>
  </si>
  <si>
    <t>17.08.2016-17.11.2016</t>
  </si>
  <si>
    <t>ქ. ბათუმი, გრიშაშვილის ქ. 2, ბ.5</t>
  </si>
  <si>
    <t>01.09.2016-01.11.2016</t>
  </si>
  <si>
    <t>25.07 კვ.მ</t>
  </si>
  <si>
    <t xml:space="preserve">ფატი </t>
  </si>
  <si>
    <t>შაშიკაძე</t>
  </si>
  <si>
    <t>სიღნაღის რ-ნ, ქ. წნორი, დ. აღმაშენებლის  ქ. 5</t>
  </si>
  <si>
    <t>70 კვ.მ</t>
  </si>
  <si>
    <t>01.09.2016-10.10.2016</t>
  </si>
  <si>
    <t>ვასილ</t>
  </si>
  <si>
    <t>ფოლადაშვილი</t>
  </si>
  <si>
    <t>სს ელექტრომშენი</t>
  </si>
  <si>
    <t>იგორი</t>
  </si>
  <si>
    <t>გოგინავა</t>
  </si>
  <si>
    <t>107 კვ.მ</t>
  </si>
  <si>
    <t>ქ. სენაკი, რუსთაველის ქ. 227</t>
  </si>
  <si>
    <t>66.87 კვ.მ</t>
  </si>
  <si>
    <t>ქ. ქუთაისი, ზ. გამსახურდის გამზ. 13, ნაკვეთი N1-3</t>
  </si>
  <si>
    <t>დარეჯანი</t>
  </si>
  <si>
    <t>ლოსაბერიძე</t>
  </si>
  <si>
    <t>დაბა ჩხოროწყუ, ჭაჭავაძის ქ. 7</t>
  </si>
  <si>
    <t>01.09.2016-31.10.2016</t>
  </si>
  <si>
    <t>89.90 კვ.მ</t>
  </si>
  <si>
    <t>კესარია</t>
  </si>
  <si>
    <t>ყალიჩავა</t>
  </si>
  <si>
    <t>ნინო</t>
  </si>
  <si>
    <t>თოლორაია</t>
  </si>
  <si>
    <t>ქ. ახალქალაქი, თავისუფლების ქ. 36</t>
  </si>
  <si>
    <t>46.28კვ.მ</t>
  </si>
  <si>
    <t>ვარსენიკ</t>
  </si>
  <si>
    <t>ღევენიან</t>
  </si>
  <si>
    <t>ჰასმიკ</t>
  </si>
  <si>
    <t>თოპალიანი</t>
  </si>
  <si>
    <t>ქ. თბილისი, გურამიშვილის გამზ. N39-ვ</t>
  </si>
  <si>
    <t>79.06 კვ.მ</t>
  </si>
  <si>
    <t>ინა</t>
  </si>
  <si>
    <t>ჯგერენაია</t>
  </si>
  <si>
    <t>ქ. წყალტუბო, ავალიანის ქ. 4</t>
  </si>
  <si>
    <t>ლია</t>
  </si>
  <si>
    <t>მშვენიერაძე</t>
  </si>
  <si>
    <t>05.09.2016-05.11.2016</t>
  </si>
  <si>
    <t>ქ. თბილისი, მიქელაძის ქ.  სუპერმარკეტის წინ, ნაკვეთი23/071</t>
  </si>
  <si>
    <t>შპს "დიღომი 91"</t>
  </si>
  <si>
    <t>32 კვ.მ</t>
  </si>
  <si>
    <t>შურღაია</t>
  </si>
  <si>
    <t>01019068214</t>
  </si>
  <si>
    <t>01023013302</t>
  </si>
  <si>
    <t>01022003096</t>
  </si>
  <si>
    <t>01011032680</t>
  </si>
  <si>
    <t>01006006779</t>
  </si>
  <si>
    <t>08.09.2016-08.10.2016</t>
  </si>
  <si>
    <t>48.30 კვ.მ</t>
  </si>
  <si>
    <t>10.09.2016-10.10.2016</t>
  </si>
  <si>
    <t>57001039548</t>
  </si>
  <si>
    <t>იდა</t>
  </si>
  <si>
    <t>ხვედელიძე</t>
  </si>
  <si>
    <t>18001021562</t>
  </si>
  <si>
    <t>ია</t>
  </si>
  <si>
    <t>ჭუმბურიძე</t>
  </si>
  <si>
    <t>70.45კვ.მ</t>
  </si>
  <si>
    <t>ქ. ქარელი, ვაჟა-ფშაველას ქ. თაქლის უბანი</t>
  </si>
  <si>
    <t>ქ. თბილისი, ლიბანის ქ. 10, კ.2, ბ.29</t>
  </si>
  <si>
    <t>წამალაშვილი</t>
  </si>
  <si>
    <t>01004000199</t>
  </si>
  <si>
    <t>30 კვ.მ</t>
  </si>
  <si>
    <t>ქ. თბილისი, კოსტავას ქ. 74</t>
  </si>
  <si>
    <t>53001001789</t>
  </si>
  <si>
    <t>იზა</t>
  </si>
  <si>
    <t>მშვილდაძე</t>
  </si>
  <si>
    <t>08.09.2016-09.10.2016</t>
  </si>
  <si>
    <t>35.5 კვ.მ</t>
  </si>
  <si>
    <t>47 დღით</t>
  </si>
  <si>
    <t>40 დღით</t>
  </si>
  <si>
    <t>თიბისი</t>
  </si>
  <si>
    <t>მარინე პოლიანსკაია</t>
  </si>
  <si>
    <t>ბანკი რესპუბლიკა</t>
  </si>
  <si>
    <t>ბესარიონ ჩუგოშვილი</t>
  </si>
  <si>
    <t>ქ. ხაშური, რუსთაველის ქ. 16</t>
  </si>
  <si>
    <t>ქ. თბილისი, ჩოლოყაშვილის ქ. 2 კვ, კ.2, ბ.65</t>
  </si>
  <si>
    <t>14.09.2016-14.10.2016</t>
  </si>
  <si>
    <t>26 კვ.მ</t>
  </si>
  <si>
    <t>01015003084</t>
  </si>
  <si>
    <t>შორენა</t>
  </si>
  <si>
    <t>ჭანკვეტაძე</t>
  </si>
  <si>
    <t>კორნელი</t>
  </si>
  <si>
    <t>შუღლაძე</t>
  </si>
  <si>
    <t>21001003232</t>
  </si>
  <si>
    <t>60 კვ.მ</t>
  </si>
  <si>
    <t>ქ. თერჯოლა. რუსთაველის ქ. 78</t>
  </si>
  <si>
    <t>ზვიად</t>
  </si>
  <si>
    <t>კონცელიძე</t>
  </si>
  <si>
    <t>61005005053</t>
  </si>
  <si>
    <t>39 კვ.მ</t>
  </si>
  <si>
    <t>დაბა ჩაქვი, თამარ მეფის ქ. 33</t>
  </si>
  <si>
    <t>ქ. სამტრედია, აღმაშენებლის გამზ. 335</t>
  </si>
  <si>
    <t>09.09.2016-15.10.2016</t>
  </si>
  <si>
    <t>37001018278</t>
  </si>
  <si>
    <t>კახაბერ</t>
  </si>
  <si>
    <t>კორძაძე</t>
  </si>
  <si>
    <t>97 კვ.მ</t>
  </si>
  <si>
    <t>ნიაზ დიასამიძე</t>
  </si>
  <si>
    <t>პარტიის ოფისებში განსათავსებელი პარტიული ატრიბუტიკის (ბანერი, დროშა) დამზადების საფასური</t>
  </si>
  <si>
    <t>ქ. ონი, ზურაბ ქაფიანიძის ქ. 1</t>
  </si>
  <si>
    <t>12.09.2016-12.10.2016</t>
  </si>
  <si>
    <t>34001004035</t>
  </si>
  <si>
    <t xml:space="preserve">ფრიდონ </t>
  </si>
  <si>
    <t>ხომასურიძე</t>
  </si>
  <si>
    <t>09.21.2016-10.08.2016</t>
  </si>
  <si>
    <t>ჯემალ ძაგნიძე</t>
  </si>
  <si>
    <t>01001051627</t>
  </si>
  <si>
    <t>ნიმერა  ხარბედია</t>
  </si>
  <si>
    <t>მირიან წითელაშვილი</t>
  </si>
  <si>
    <t>01023009807</t>
  </si>
  <si>
    <t>ზურაბ შუკვანი</t>
  </si>
  <si>
    <t>ამირან დურგლიშვილი</t>
  </si>
  <si>
    <t>01003003395</t>
  </si>
  <si>
    <t>ქეთევან მამუკიშვილი</t>
  </si>
  <si>
    <t>შორენა ბუხრაშვილი</t>
  </si>
  <si>
    <t>01013002449</t>
  </si>
  <si>
    <t>01010010162</t>
  </si>
  <si>
    <t>მაჟორიტარი დეპუტატობის კანდიდატის ღონისძიებისათვის გადასცა უსასყიდლოთ (დროებით სარგებლობაში) გახმოვანების აპარატურა</t>
  </si>
  <si>
    <t>მაჟორიტარი დეპუტატობის კანდიდატის ღონისძიებაზე შეასრულა სიმღერა უსასყიდლოთ</t>
  </si>
  <si>
    <t>ბესარიონ კალანდაძე</t>
  </si>
  <si>
    <t>01024002393</t>
  </si>
  <si>
    <t>ვახტანგ ტატიშვილი</t>
  </si>
  <si>
    <t>01024002188</t>
  </si>
  <si>
    <t>გოჩა ჭაბუკაიძე</t>
  </si>
  <si>
    <t>35001049568</t>
  </si>
  <si>
    <t>ნათია ქოროღლიაშვილი</t>
  </si>
  <si>
    <t>13001008069</t>
  </si>
  <si>
    <t>01005000676</t>
  </si>
  <si>
    <t>მანანა თოდაძე</t>
  </si>
  <si>
    <t>ლევან მგალობლიშვილი</t>
  </si>
  <si>
    <t>01024042538</t>
  </si>
  <si>
    <t>მარინა ქაჭაია</t>
  </si>
  <si>
    <t>29001004755</t>
  </si>
  <si>
    <t>ზურაბ ჩინჩალაძე</t>
  </si>
  <si>
    <t>01005013207</t>
  </si>
  <si>
    <t>ბესიკი ლომსაძე</t>
  </si>
  <si>
    <t>01033002615</t>
  </si>
  <si>
    <t xml:space="preserve">პლაკატი ა3 300ცალი ( 50ლარი საბაზრო ღირებულება), გაზეთი ა4 ფორმატი საგაზეთო ქაღალდზე 2000 ცალი (70 ლარი საბაზრო ღირებულება) გადასცა უსასყიდლოდ </t>
  </si>
  <si>
    <t>სს პოლიგრაფლუქსი</t>
  </si>
  <si>
    <t>ბექა მაისურაძე</t>
  </si>
  <si>
    <t>13001000446</t>
  </si>
  <si>
    <t>გოჩა ჯაბიძე</t>
  </si>
  <si>
    <t>შპს ტორი</t>
  </si>
  <si>
    <t>გაზეთი</t>
  </si>
  <si>
    <t>შპს გამომცემლობა სამშობლო</t>
  </si>
  <si>
    <t>შპს ტოპ არტი</t>
  </si>
  <si>
    <t>სტიკერი</t>
  </si>
  <si>
    <t>ფლაერი</t>
  </si>
  <si>
    <t>ქეთევან ახობაძე</t>
  </si>
  <si>
    <t>გიორგი ხეჩინაშვილი</t>
  </si>
  <si>
    <t>გოჩა მსხილაძე</t>
  </si>
  <si>
    <t>რევაზ შავიშვილი</t>
  </si>
  <si>
    <t>მაგული ლიპარტელიანი</t>
  </si>
  <si>
    <t>ბესიკ ჩუბინიძე</t>
  </si>
  <si>
    <t>ლია სტრიჟაკი</t>
  </si>
  <si>
    <t>სოფიო ბენიძე</t>
  </si>
  <si>
    <t>რამაზ ჭანტურია</t>
  </si>
  <si>
    <t>ბერაძე თეიმურაზი</t>
  </si>
  <si>
    <t>გოჩა კუპატაძე</t>
  </si>
  <si>
    <t>შოთა იამანიძე</t>
  </si>
  <si>
    <t>დავით სოსელია</t>
  </si>
  <si>
    <t>თამარ ციხისელი</t>
  </si>
  <si>
    <t>თემურ მაისურაძე</t>
  </si>
  <si>
    <t>ვახტანგ შუკვანი</t>
  </si>
  <si>
    <t>დავით დარახველიძე</t>
  </si>
  <si>
    <t>თენგიზ თუთისანი</t>
  </si>
  <si>
    <t>გოჩა ბეგიაშვილი</t>
  </si>
  <si>
    <t>ნოდარ ყურაშვილი</t>
  </si>
  <si>
    <t>მადონა რაზმაძე</t>
  </si>
  <si>
    <t>ალექსანდრე ნონიაშვილი</t>
  </si>
  <si>
    <t>რობერტ ოდიშელიძე</t>
  </si>
  <si>
    <t>ნანა ქვრივიშვილი</t>
  </si>
  <si>
    <t>გურამ მჭედლიძე</t>
  </si>
  <si>
    <t>მალხაზ ვახტანგაშვილი</t>
  </si>
  <si>
    <t>ზურაბ გელაშვილი</t>
  </si>
  <si>
    <t>აკაკი ლეკიშვილი</t>
  </si>
  <si>
    <t>არმენაკ ფოლორჩიანი</t>
  </si>
  <si>
    <t>თეა თათელიშვილი</t>
  </si>
  <si>
    <t>კახაბერ დვალიშვილი</t>
  </si>
  <si>
    <t>მაია კლდიაშვილი</t>
  </si>
  <si>
    <t>დავით გიორგაძე</t>
  </si>
  <si>
    <t>მერაბ ფანჩულიძე</t>
  </si>
  <si>
    <t>მალხაზ აბრამაშვილი</t>
  </si>
  <si>
    <t>ვლადიმერ კახიანი</t>
  </si>
  <si>
    <t>დიმიტრი სულაქველიძე</t>
  </si>
  <si>
    <t>ანი მიროტაძე</t>
  </si>
  <si>
    <t>ბადრი ონიანი</t>
  </si>
  <si>
    <t>მარინა გოშაძე</t>
  </si>
  <si>
    <t>ოთარ ხარჩილავა</t>
  </si>
  <si>
    <t>აპოლონ გარუჩავა</t>
  </si>
  <si>
    <t>ბიძინა ყალიჩავა</t>
  </si>
  <si>
    <t>ელდარ ხალვაში</t>
  </si>
  <si>
    <t>ავთანდილ დავითაძე</t>
  </si>
  <si>
    <t>დალი მართალიშვილი</t>
  </si>
  <si>
    <t>იბრაიმ დიდმანიძე</t>
  </si>
  <si>
    <t>ვანო პაპუნიძე</t>
  </si>
  <si>
    <t>ზურაბ ჩუბინიძე</t>
  </si>
  <si>
    <t>თამაზ ბარათაშვილი</t>
  </si>
  <si>
    <t>ზაალ ჯაფარიძე</t>
  </si>
  <si>
    <t>თინა იმნაძე</t>
  </si>
  <si>
    <t>მერაბ აბაშიძე</t>
  </si>
  <si>
    <t>ნუგზარ ზოსიძე</t>
  </si>
  <si>
    <t>სოფიო ცეცხლაძე</t>
  </si>
  <si>
    <t>ჯემალ მინჯია</t>
  </si>
  <si>
    <t>ქ. დმანისი, 9 აპრილის ქ. 68</t>
  </si>
  <si>
    <t>19.09.2016-19.10.2016</t>
  </si>
  <si>
    <t>25 კვ.მ</t>
  </si>
  <si>
    <t>15001002982</t>
  </si>
  <si>
    <t>ხიდირნაბი</t>
  </si>
  <si>
    <t>დაშდამიროვი</t>
  </si>
  <si>
    <t>ქ. ქობულეთი, თავისუფლების ქ, 6</t>
  </si>
  <si>
    <t>27 კვ.მ</t>
  </si>
  <si>
    <t>61004011775</t>
  </si>
  <si>
    <t>ედიშერ</t>
  </si>
  <si>
    <t>კოხოძე</t>
  </si>
  <si>
    <t xml:space="preserve">დაბა ქედა, ტბელ აბუსერიძის ქ. 9 </t>
  </si>
  <si>
    <t>21.09.2016-21.10.2016</t>
  </si>
  <si>
    <t>35 კვ.მ</t>
  </si>
  <si>
    <t>61008007806</t>
  </si>
  <si>
    <t>ავთანდილ</t>
  </si>
  <si>
    <t>ბერიძე</t>
  </si>
  <si>
    <r>
      <t xml:space="preserve">q. </t>
    </r>
    <r>
      <rPr>
        <sz val="10"/>
        <rFont val="Sylfaen"/>
        <family val="1"/>
      </rPr>
      <t xml:space="preserve">ბაღდათი, ნ. კახიანის ქ. 46 </t>
    </r>
    <r>
      <rPr>
        <sz val="10"/>
        <rFont val="AcadNusx"/>
      </rPr>
      <t xml:space="preserve"> </t>
    </r>
  </si>
  <si>
    <t>36.9 კვ.მ</t>
  </si>
  <si>
    <t>ალისა</t>
  </si>
  <si>
    <t>დემეტრაძე</t>
  </si>
  <si>
    <t>09001017550</t>
  </si>
  <si>
    <t>შარტავა</t>
  </si>
  <si>
    <t>ხეჩინაშვილი</t>
  </si>
  <si>
    <t>გუბაზ</t>
  </si>
  <si>
    <t>სანიკიძე</t>
  </si>
  <si>
    <t>მაისურაძე</t>
  </si>
  <si>
    <t>01008011051</t>
  </si>
  <si>
    <t>01008013611</t>
  </si>
  <si>
    <t>01024001611</t>
  </si>
  <si>
    <t>ქ. ქუთაისი</t>
  </si>
  <si>
    <t>ქ. რუსთავში,  სიღნაღის, გურჯაანის, თელავის  რაიონებში</t>
  </si>
  <si>
    <t xml:space="preserve">ზესტაფონის და ჭიათურის   რაიონებში </t>
  </si>
  <si>
    <t>ქ. ბათუმში,  ხულოს, შუახევის, ქედის, ხელვაჩაურის, ქობულეთის, სენაკის, ჩხოროწყუს, გორის, ქარელის   რაიონებში</t>
  </si>
  <si>
    <t>პარტიის წევრებთან  და მხარდამჭერებთან შეხვედრები</t>
  </si>
  <si>
    <t>მადლენა მახარაძე</t>
  </si>
  <si>
    <t xml:space="preserve">ჯუმბერი ინასარიძე </t>
  </si>
  <si>
    <t>პლაკატი</t>
  </si>
  <si>
    <t>ბუკლეტი</t>
  </si>
  <si>
    <t>შპს ირიდა</t>
  </si>
  <si>
    <t>შპს ორანიე ლეუ</t>
  </si>
  <si>
    <t>ტრიპლეტები</t>
  </si>
  <si>
    <t>დაბა დმანისი, ქ. ზესტაფონი,და ქ.ფოთი</t>
  </si>
  <si>
    <t xml:space="preserve"> ქ.ფოთი და ქ. ზუგდიდი</t>
  </si>
  <si>
    <t xml:space="preserve">თეიმურაზი ბერაძე </t>
  </si>
  <si>
    <t>გიული შენგელია</t>
  </si>
  <si>
    <t>61001011457</t>
  </si>
  <si>
    <t>59001001071</t>
  </si>
  <si>
    <t>ლიბერთი</t>
  </si>
  <si>
    <t>ვალერი ქურციკიძე</t>
  </si>
  <si>
    <t>01025006018</t>
  </si>
  <si>
    <t>ზურაბ ხუციშვილი</t>
  </si>
  <si>
    <t>მიხეილ ზურაბიშვილი</t>
  </si>
  <si>
    <t>01001016691</t>
  </si>
  <si>
    <t>01030021247</t>
  </si>
  <si>
    <t>ნათია გიორგობიანი</t>
  </si>
  <si>
    <t>გიორგი გიორგობიანი</t>
  </si>
  <si>
    <t>შპს პროვაიდერ.ჯიPROVAIDER.GE</t>
  </si>
  <si>
    <t>445427119</t>
  </si>
  <si>
    <t>გელა შაინიძე</t>
  </si>
  <si>
    <t>61002016999</t>
  </si>
  <si>
    <t>01005004676</t>
  </si>
  <si>
    <t>14001005610</t>
  </si>
  <si>
    <t>ჯემალი ხუზაურაშვილი</t>
  </si>
  <si>
    <t>09.22.2016</t>
  </si>
  <si>
    <t>10.03.2016</t>
  </si>
  <si>
    <t>09.28.2016</t>
  </si>
  <si>
    <t>09.26.2016</t>
  </si>
  <si>
    <t>09.25.2016</t>
  </si>
  <si>
    <t>09.24.2016</t>
  </si>
  <si>
    <t>10.06.2016</t>
  </si>
  <si>
    <t>10.07.2016</t>
  </si>
  <si>
    <t>პარტიული სარეკლამო კლიპის გადაღების , არანჟირებულ კომპოზიციაზე ვოკალის ჩაწერა, ვიდეო გადაღების მომსახურეობის  საფასური</t>
  </si>
  <si>
    <t>პარტიული გაზეთის დიზაინის მომზადების საფასური</t>
  </si>
  <si>
    <t>შპს გეონიკე</t>
  </si>
  <si>
    <t>202457607</t>
  </si>
  <si>
    <t>სასტუმროს ხარჯი</t>
  </si>
  <si>
    <t>მაჟორიტარი დეპუტატობის კანდიდატის წინასაარჩევნო ღონისძიების ხარჯები (სიმღერების შესრულებისა და ტექნიკური აპარატურის მომსახურების ხარჯები)</t>
  </si>
  <si>
    <t>1.2.15.3</t>
  </si>
  <si>
    <t>1.2.15.4</t>
  </si>
  <si>
    <t>1.2.15.5</t>
  </si>
  <si>
    <t>ნინო სულხანიშვილი</t>
  </si>
  <si>
    <t>სტიკერები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</si>
</sst>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\ს\ა\ტ\ე\ლ\ე\ვ\ი\ზ\ი\ო\ \რ\ე\კ\ლ\ა\მ\ა"/>
    <numFmt numFmtId="166" formatCode="#,##0.000"/>
  </numFmts>
  <fonts count="45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family val="2"/>
    </font>
    <font>
      <sz val="11"/>
      <name val="Sylfaen"/>
      <family val="1"/>
    </font>
    <font>
      <sz val="10"/>
      <color theme="1"/>
      <name val="Calibri"/>
      <family val="2"/>
      <charset val="1"/>
      <scheme val="minor"/>
    </font>
    <font>
      <sz val="10"/>
      <color theme="1"/>
      <name val="AcadNusx"/>
    </font>
    <font>
      <sz val="12"/>
      <name val="Sylfaen"/>
      <family val="1"/>
    </font>
    <font>
      <b/>
      <sz val="9"/>
      <name val="Sylfaen"/>
      <family val="1"/>
    </font>
    <font>
      <sz val="9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000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7">
    <xf numFmtId="0" fontId="0" fillId="0" borderId="0"/>
    <xf numFmtId="0" fontId="12" fillId="0" borderId="0"/>
    <xf numFmtId="0" fontId="14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4" fillId="0" borderId="0"/>
    <xf numFmtId="0" fontId="3" fillId="0" borderId="0"/>
    <xf numFmtId="0" fontId="3" fillId="0" borderId="0"/>
    <xf numFmtId="0" fontId="2" fillId="0" borderId="0"/>
    <xf numFmtId="0" fontId="1" fillId="0" borderId="0"/>
  </cellStyleXfs>
  <cellXfs count="681">
    <xf numFmtId="0" fontId="0" fillId="0" borderId="0" xfId="0"/>
    <xf numFmtId="0" fontId="18" fillId="0" borderId="0" xfId="0" applyFont="1" applyProtection="1"/>
    <xf numFmtId="0" fontId="18" fillId="0" borderId="0" xfId="0" applyFont="1" applyProtection="1">
      <protection locked="0"/>
    </xf>
    <xf numFmtId="0" fontId="18" fillId="0" borderId="0" xfId="1" applyFont="1" applyAlignment="1" applyProtection="1">
      <alignment horizontal="center" vertical="center"/>
      <protection locked="0"/>
    </xf>
    <xf numFmtId="3" fontId="2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horizontal="center" vertical="center"/>
      <protection locked="0"/>
    </xf>
    <xf numFmtId="0" fontId="18" fillId="0" borderId="0" xfId="1" applyFont="1" applyProtection="1">
      <protection locked="0"/>
    </xf>
    <xf numFmtId="0" fontId="23" fillId="0" borderId="0" xfId="1" applyFont="1" applyAlignment="1" applyProtection="1">
      <alignment horizontal="center" vertical="center"/>
      <protection locked="0"/>
    </xf>
    <xf numFmtId="0" fontId="18" fillId="0" borderId="1" xfId="0" applyFont="1" applyBorder="1" applyProtection="1">
      <protection locked="0"/>
    </xf>
    <xf numFmtId="0" fontId="24" fillId="0" borderId="0" xfId="1" applyFont="1" applyAlignment="1" applyProtection="1">
      <alignment horizontal="center" vertical="center" wrapText="1"/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horizontal="right"/>
      <protection locked="0"/>
    </xf>
    <xf numFmtId="0" fontId="18" fillId="0" borderId="0" xfId="0" applyFont="1" applyBorder="1" applyProtection="1">
      <protection locked="0"/>
    </xf>
    <xf numFmtId="0" fontId="18" fillId="2" borderId="1" xfId="1" applyFont="1" applyFill="1" applyBorder="1" applyAlignment="1" applyProtection="1">
      <alignment horizontal="left" vertical="center" wrapText="1" indent="3"/>
    </xf>
    <xf numFmtId="0" fontId="18" fillId="0" borderId="0" xfId="3" applyFont="1" applyAlignment="1" applyProtection="1">
      <alignment horizontal="center" vertical="center"/>
      <protection locked="0"/>
    </xf>
    <xf numFmtId="0" fontId="19" fillId="0" borderId="0" xfId="3" applyFont="1" applyAlignment="1" applyProtection="1">
      <alignment horizontal="center" vertical="center"/>
      <protection locked="0"/>
    </xf>
    <xf numFmtId="0" fontId="18" fillId="0" borderId="0" xfId="3" applyFont="1" applyProtection="1">
      <protection locked="0"/>
    </xf>
    <xf numFmtId="0" fontId="0" fillId="0" borderId="0" xfId="0" applyProtection="1">
      <protection locked="0"/>
    </xf>
    <xf numFmtId="0" fontId="20" fillId="0" borderId="0" xfId="4" applyFont="1" applyAlignment="1" applyProtection="1">
      <alignment vertical="center" wrapText="1"/>
      <protection locked="0"/>
    </xf>
    <xf numFmtId="0" fontId="21" fillId="0" borderId="0" xfId="4" applyFont="1" applyProtection="1">
      <protection locked="0"/>
    </xf>
    <xf numFmtId="0" fontId="20" fillId="0" borderId="1" xfId="4" applyFont="1" applyBorder="1" applyAlignment="1" applyProtection="1">
      <alignment vertical="center" wrapText="1"/>
      <protection locked="0"/>
    </xf>
    <xf numFmtId="0" fontId="18" fillId="0" borderId="0" xfId="0" applyFont="1" applyFill="1" applyProtection="1">
      <protection locked="0"/>
    </xf>
    <xf numFmtId="0" fontId="26" fillId="0" borderId="6" xfId="2" applyFont="1" applyFill="1" applyBorder="1" applyAlignment="1" applyProtection="1">
      <alignment horizontal="right" vertical="top" wrapText="1"/>
      <protection locked="0"/>
    </xf>
    <xf numFmtId="0" fontId="18" fillId="0" borderId="0" xfId="0" applyFont="1" applyFill="1" applyBorder="1" applyAlignment="1" applyProtection="1">
      <alignment horizontal="left" wrapText="1"/>
      <protection locked="0"/>
    </xf>
    <xf numFmtId="0" fontId="18" fillId="0" borderId="0" xfId="0" applyFont="1" applyFill="1" applyBorder="1" applyAlignment="1" applyProtection="1">
      <alignment horizontal="left"/>
      <protection locked="0"/>
    </xf>
    <xf numFmtId="0" fontId="23" fillId="0" borderId="0" xfId="0" applyFont="1" applyFill="1" applyBorder="1" applyAlignment="1" applyProtection="1">
      <alignment horizontal="left" indent="1"/>
      <protection locked="0"/>
    </xf>
    <xf numFmtId="0" fontId="23" fillId="0" borderId="0" xfId="0" applyFont="1" applyFill="1" applyBorder="1" applyAlignment="1" applyProtection="1">
      <alignment horizontal="left" vertical="center" indent="1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23" fillId="0" borderId="0" xfId="0" applyFont="1" applyAlignment="1" applyProtection="1">
      <alignment horizontal="left"/>
      <protection locked="0"/>
    </xf>
    <xf numFmtId="0" fontId="23" fillId="0" borderId="1" xfId="2" applyFont="1" applyFill="1" applyBorder="1" applyAlignment="1" applyProtection="1">
      <alignment horizontal="left" vertical="top" indent="1"/>
    </xf>
    <xf numFmtId="0" fontId="18" fillId="0" borderId="1" xfId="2" applyFont="1" applyFill="1" applyBorder="1" applyAlignment="1" applyProtection="1">
      <alignment horizontal="left" vertical="center" wrapText="1" indent="2"/>
    </xf>
    <xf numFmtId="0" fontId="23" fillId="0" borderId="0" xfId="0" applyFont="1" applyFill="1" applyBorder="1" applyAlignment="1" applyProtection="1">
      <alignment horizontal="center" wrapText="1"/>
    </xf>
    <xf numFmtId="0" fontId="23" fillId="0" borderId="0" xfId="0" applyFont="1" applyAlignment="1" applyProtection="1">
      <alignment horizontal="center" vertical="center" wrapText="1"/>
    </xf>
    <xf numFmtId="0" fontId="23" fillId="0" borderId="1" xfId="0" applyFont="1" applyFill="1" applyBorder="1" applyAlignment="1" applyProtection="1">
      <alignment horizontal="left"/>
    </xf>
    <xf numFmtId="0" fontId="23" fillId="0" borderId="1" xfId="0" applyFont="1" applyBorder="1" applyAlignment="1" applyProtection="1">
      <alignment horizontal="center" vertical="center" wrapText="1"/>
    </xf>
    <xf numFmtId="0" fontId="23" fillId="0" borderId="1" xfId="0" applyFont="1" applyFill="1" applyBorder="1" applyAlignment="1" applyProtection="1">
      <alignment horizontal="left" indent="1"/>
    </xf>
    <xf numFmtId="0" fontId="18" fillId="0" borderId="1" xfId="0" applyFont="1" applyBorder="1" applyAlignment="1" applyProtection="1">
      <alignment wrapText="1"/>
    </xf>
    <xf numFmtId="0" fontId="23" fillId="0" borderId="1" xfId="0" applyFont="1" applyFill="1" applyBorder="1" applyAlignment="1" applyProtection="1">
      <alignment horizontal="left" vertical="center"/>
    </xf>
    <xf numFmtId="0" fontId="18" fillId="0" borderId="1" xfId="0" applyFont="1" applyFill="1" applyBorder="1" applyAlignment="1" applyProtection="1">
      <alignment horizontal="left" wrapText="1"/>
    </xf>
    <xf numFmtId="0" fontId="18" fillId="0" borderId="1" xfId="0" applyFont="1" applyFill="1" applyBorder="1" applyAlignment="1" applyProtection="1">
      <alignment horizontal="left" vertical="center"/>
    </xf>
    <xf numFmtId="0" fontId="23" fillId="0" borderId="1" xfId="0" applyFont="1" applyFill="1" applyBorder="1" applyAlignment="1" applyProtection="1">
      <alignment horizontal="left" vertical="center" indent="1"/>
    </xf>
    <xf numFmtId="0" fontId="18" fillId="0" borderId="0" xfId="0" applyFont="1" applyFill="1" applyProtection="1"/>
    <xf numFmtId="0" fontId="22" fillId="0" borderId="1" xfId="4" applyFont="1" applyBorder="1" applyAlignment="1" applyProtection="1">
      <alignment vertical="center" wrapText="1"/>
    </xf>
    <xf numFmtId="0" fontId="20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8" fillId="0" borderId="2" xfId="5" applyFont="1" applyBorder="1" applyAlignment="1" applyProtection="1">
      <alignment wrapText="1"/>
      <protection locked="0"/>
    </xf>
    <xf numFmtId="0" fontId="20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1" fillId="0" borderId="0" xfId="4" applyFont="1" applyBorder="1" applyProtection="1">
      <protection locked="0"/>
    </xf>
    <xf numFmtId="0" fontId="17" fillId="0" borderId="0" xfId="0" applyFont="1"/>
    <xf numFmtId="0" fontId="18" fillId="0" borderId="0" xfId="1" applyFont="1" applyBorder="1" applyAlignment="1" applyProtection="1">
      <alignment vertical="center"/>
      <protection locked="0"/>
    </xf>
    <xf numFmtId="0" fontId="20" fillId="0" borderId="1" xfId="4" applyFont="1" applyBorder="1" applyAlignment="1" applyProtection="1">
      <alignment horizontal="center" vertical="center" wrapText="1"/>
      <protection locked="0"/>
    </xf>
    <xf numFmtId="3" fontId="18" fillId="0" borderId="0" xfId="1" applyNumberFormat="1" applyFont="1" applyAlignment="1" applyProtection="1">
      <alignment horizontal="center" vertical="center" wrapText="1"/>
      <protection locked="0"/>
    </xf>
    <xf numFmtId="0" fontId="23" fillId="0" borderId="0" xfId="0" applyFont="1" applyProtection="1">
      <protection locked="0"/>
    </xf>
    <xf numFmtId="0" fontId="18" fillId="0" borderId="3" xfId="0" applyFont="1" applyBorder="1" applyProtection="1">
      <protection locked="0"/>
    </xf>
    <xf numFmtId="0" fontId="23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3" fillId="5" borderId="0" xfId="0" applyFont="1" applyFill="1" applyProtection="1"/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0" applyFont="1" applyFill="1" applyProtection="1"/>
    <xf numFmtId="0" fontId="18" fillId="5" borderId="0" xfId="0" applyFont="1" applyFill="1" applyBorder="1" applyProtection="1"/>
    <xf numFmtId="0" fontId="18" fillId="5" borderId="0" xfId="1" applyFont="1" applyFill="1" applyAlignment="1" applyProtection="1">
      <alignment vertical="center"/>
    </xf>
    <xf numFmtId="3" fontId="23" fillId="5" borderId="1" xfId="1" applyNumberFormat="1" applyFont="1" applyFill="1" applyBorder="1" applyAlignment="1" applyProtection="1">
      <alignment horizontal="center" vertical="center" wrapText="1"/>
    </xf>
    <xf numFmtId="0" fontId="18" fillId="2" borderId="0" xfId="0" applyFont="1" applyFill="1" applyBorder="1" applyProtection="1"/>
    <xf numFmtId="0" fontId="18" fillId="2" borderId="0" xfId="0" applyFont="1" applyFill="1" applyProtection="1"/>
    <xf numFmtId="3" fontId="23" fillId="5" borderId="1" xfId="1" applyNumberFormat="1" applyFont="1" applyFill="1" applyBorder="1" applyAlignment="1" applyProtection="1">
      <alignment horizontal="right" vertical="center"/>
    </xf>
    <xf numFmtId="0" fontId="23" fillId="5" borderId="1" xfId="0" applyFont="1" applyFill="1" applyBorder="1" applyProtection="1"/>
    <xf numFmtId="3" fontId="23" fillId="5" borderId="1" xfId="0" applyNumberFormat="1" applyFont="1" applyFill="1" applyBorder="1" applyProtection="1"/>
    <xf numFmtId="0" fontId="23" fillId="0" borderId="1" xfId="1" applyFont="1" applyFill="1" applyBorder="1" applyAlignment="1" applyProtection="1">
      <alignment horizontal="left" vertical="center" wrapText="1" indent="1"/>
    </xf>
    <xf numFmtId="0" fontId="18" fillId="0" borderId="1" xfId="1" applyFont="1" applyFill="1" applyBorder="1" applyAlignment="1" applyProtection="1">
      <alignment horizontal="left" vertical="center" wrapText="1" indent="2"/>
    </xf>
    <xf numFmtId="3" fontId="23" fillId="6" borderId="1" xfId="1" applyNumberFormat="1" applyFont="1" applyFill="1" applyBorder="1" applyAlignment="1" applyProtection="1">
      <alignment horizontal="left" vertical="center" wrapText="1"/>
    </xf>
    <xf numFmtId="3" fontId="23" fillId="6" borderId="1" xfId="1" applyNumberFormat="1" applyFont="1" applyFill="1" applyBorder="1" applyAlignment="1" applyProtection="1">
      <alignment horizontal="center" vertical="center" wrapText="1"/>
    </xf>
    <xf numFmtId="0" fontId="18" fillId="6" borderId="0" xfId="1" applyFont="1" applyFill="1" applyProtection="1">
      <protection locked="0"/>
    </xf>
    <xf numFmtId="0" fontId="18" fillId="6" borderId="0" xfId="0" applyFont="1" applyFill="1" applyAlignment="1" applyProtection="1">
      <alignment horizontal="center" vertical="center"/>
      <protection locked="0"/>
    </xf>
    <xf numFmtId="0" fontId="24" fillId="6" borderId="0" xfId="1" applyFont="1" applyFill="1" applyAlignment="1" applyProtection="1">
      <alignment horizontal="center" vertical="center" wrapText="1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8" fillId="6" borderId="0" xfId="1" applyFont="1" applyFill="1" applyAlignment="1" applyProtection="1">
      <alignment horizontal="center" vertical="center"/>
      <protection locked="0"/>
    </xf>
    <xf numFmtId="0" fontId="18" fillId="6" borderId="0" xfId="0" applyFont="1" applyFill="1" applyProtection="1">
      <protection locked="0"/>
    </xf>
    <xf numFmtId="0" fontId="18" fillId="0" borderId="1" xfId="1" applyFont="1" applyFill="1" applyBorder="1" applyAlignment="1" applyProtection="1">
      <alignment horizontal="left" vertical="center" wrapText="1" indent="3"/>
    </xf>
    <xf numFmtId="0" fontId="18" fillId="0" borderId="1" xfId="1" applyFont="1" applyFill="1" applyBorder="1" applyAlignment="1" applyProtection="1">
      <alignment horizontal="left" vertical="center" wrapText="1" indent="1"/>
    </xf>
    <xf numFmtId="0" fontId="23" fillId="0" borderId="1" xfId="0" applyFont="1" applyFill="1" applyBorder="1" applyProtection="1">
      <protection locked="0"/>
    </xf>
    <xf numFmtId="0" fontId="18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8" fillId="5" borderId="0" xfId="1" applyFont="1" applyFill="1" applyBorder="1" applyAlignment="1" applyProtection="1">
      <alignment horizontal="right" vertical="center"/>
    </xf>
    <xf numFmtId="0" fontId="18" fillId="5" borderId="0" xfId="1" applyFont="1" applyFill="1" applyBorder="1" applyAlignment="1" applyProtection="1">
      <alignment horizontal="left" vertical="center"/>
    </xf>
    <xf numFmtId="0" fontId="18" fillId="5" borderId="0" xfId="0" applyFont="1" applyFill="1" applyBorder="1" applyProtection="1">
      <protection locked="0"/>
    </xf>
    <xf numFmtId="0" fontId="18" fillId="5" borderId="0" xfId="0" applyFont="1" applyFill="1" applyProtection="1">
      <protection locked="0"/>
    </xf>
    <xf numFmtId="3" fontId="23" fillId="5" borderId="1" xfId="1" applyNumberFormat="1" applyFont="1" applyFill="1" applyBorder="1" applyAlignment="1" applyProtection="1">
      <alignment horizontal="left" vertical="center" wrapText="1"/>
    </xf>
    <xf numFmtId="0" fontId="18" fillId="5" borderId="1" xfId="0" applyFont="1" applyFill="1" applyBorder="1" applyProtection="1"/>
    <xf numFmtId="0" fontId="18" fillId="5" borderId="0" xfId="0" applyFont="1" applyFill="1" applyAlignment="1" applyProtection="1">
      <alignment horizontal="center" vertical="center"/>
      <protection locked="0"/>
    </xf>
    <xf numFmtId="0" fontId="18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8" fillId="0" borderId="0" xfId="0" applyFont="1" applyFill="1" applyBorder="1" applyProtection="1">
      <protection locked="0"/>
    </xf>
    <xf numFmtId="0" fontId="19" fillId="5" borderId="0" xfId="3" applyFont="1" applyFill="1" applyAlignment="1" applyProtection="1">
      <alignment horizontal="center" vertical="center" wrapText="1"/>
    </xf>
    <xf numFmtId="0" fontId="18" fillId="5" borderId="0" xfId="3" applyFont="1" applyFill="1" applyAlignment="1" applyProtection="1">
      <alignment horizontal="center" vertical="center"/>
      <protection locked="0"/>
    </xf>
    <xf numFmtId="0" fontId="18" fillId="5" borderId="0" xfId="3" applyFont="1" applyFill="1" applyProtection="1"/>
    <xf numFmtId="0" fontId="18" fillId="5" borderId="3" xfId="0" applyFont="1" applyFill="1" applyBorder="1" applyAlignment="1" applyProtection="1">
      <alignment horizontal="left"/>
    </xf>
    <xf numFmtId="0" fontId="18" fillId="5" borderId="0" xfId="0" applyFont="1" applyFill="1" applyBorder="1" applyAlignment="1" applyProtection="1">
      <alignment horizontal="left"/>
    </xf>
    <xf numFmtId="0" fontId="18" fillId="0" borderId="0" xfId="0" applyFont="1" applyFill="1" applyBorder="1" applyProtection="1"/>
    <xf numFmtId="0" fontId="18" fillId="5" borderId="0" xfId="0" applyFont="1" applyFill="1" applyBorder="1" applyAlignment="1" applyProtection="1">
      <alignment horizontal="left" wrapText="1"/>
    </xf>
    <xf numFmtId="0" fontId="18" fillId="5" borderId="3" xfId="0" applyFont="1" applyFill="1" applyBorder="1" applyAlignment="1" applyProtection="1">
      <alignment horizontal="left" wrapText="1"/>
    </xf>
    <xf numFmtId="0" fontId="18" fillId="5" borderId="3" xfId="0" applyFont="1" applyFill="1" applyBorder="1" applyProtection="1"/>
    <xf numFmtId="0" fontId="23" fillId="5" borderId="3" xfId="0" applyFont="1" applyFill="1" applyBorder="1" applyAlignment="1" applyProtection="1">
      <alignment horizontal="center" vertical="center" wrapText="1"/>
    </xf>
    <xf numFmtId="0" fontId="23" fillId="5" borderId="1" xfId="0" applyFont="1" applyFill="1" applyBorder="1" applyAlignment="1" applyProtection="1">
      <alignment horizontal="right" vertical="center" wrapText="1"/>
    </xf>
    <xf numFmtId="0" fontId="18" fillId="5" borderId="0" xfId="0" applyFont="1" applyFill="1" applyAlignment="1" applyProtection="1">
      <alignment horizontal="center" vertical="center"/>
    </xf>
    <xf numFmtId="0" fontId="18" fillId="5" borderId="3" xfId="1" applyFont="1" applyFill="1" applyBorder="1" applyAlignment="1" applyProtection="1">
      <alignment horizontal="left" vertical="center"/>
    </xf>
    <xf numFmtId="0" fontId="25" fillId="5" borderId="8" xfId="2" applyFont="1" applyFill="1" applyBorder="1" applyAlignment="1" applyProtection="1">
      <alignment horizontal="center" vertical="top" wrapText="1"/>
    </xf>
    <xf numFmtId="0" fontId="25" fillId="5" borderId="21" xfId="2" applyFont="1" applyFill="1" applyBorder="1" applyAlignment="1" applyProtection="1">
      <alignment horizontal="center" vertical="top" wrapText="1"/>
    </xf>
    <xf numFmtId="1" fontId="25" fillId="5" borderId="21" xfId="2" applyNumberFormat="1" applyFont="1" applyFill="1" applyBorder="1" applyAlignment="1" applyProtection="1">
      <alignment horizontal="center" vertical="top" wrapText="1"/>
    </xf>
    <xf numFmtId="1" fontId="25" fillId="5" borderId="8" xfId="2" applyNumberFormat="1" applyFont="1" applyFill="1" applyBorder="1" applyAlignment="1" applyProtection="1">
      <alignment horizontal="center" vertical="top" wrapText="1"/>
    </xf>
    <xf numFmtId="0" fontId="18" fillId="0" borderId="0" xfId="0" applyFont="1" applyFill="1" applyAlignment="1" applyProtection="1">
      <alignment horizontal="center" vertical="center"/>
    </xf>
    <xf numFmtId="0" fontId="20" fillId="5" borderId="1" xfId="4" applyFont="1" applyFill="1" applyBorder="1" applyAlignment="1" applyProtection="1">
      <alignment vertical="center" wrapText="1"/>
    </xf>
    <xf numFmtId="0" fontId="22" fillId="5" borderId="5" xfId="4" applyFont="1" applyFill="1" applyBorder="1" applyAlignment="1" applyProtection="1">
      <alignment horizontal="center" vertical="center" wrapText="1"/>
    </xf>
    <xf numFmtId="0" fontId="22" fillId="5" borderId="4" xfId="4" applyFont="1" applyFill="1" applyBorder="1" applyAlignment="1" applyProtection="1">
      <alignment horizontal="center" vertical="center" wrapText="1"/>
    </xf>
    <xf numFmtId="0" fontId="22" fillId="5" borderId="1" xfId="4" applyFont="1" applyFill="1" applyBorder="1" applyAlignment="1" applyProtection="1">
      <alignment horizontal="center" vertical="center" wrapText="1"/>
    </xf>
    <xf numFmtId="0" fontId="17" fillId="5" borderId="0" xfId="0" applyFont="1" applyFill="1" applyProtection="1"/>
    <xf numFmtId="0" fontId="0" fillId="5" borderId="0" xfId="0" applyFill="1" applyProtection="1"/>
    <xf numFmtId="14" fontId="18" fillId="5" borderId="0" xfId="1" applyNumberFormat="1" applyFont="1" applyFill="1" applyBorder="1" applyAlignment="1" applyProtection="1">
      <alignment vertical="center"/>
    </xf>
    <xf numFmtId="0" fontId="18" fillId="5" borderId="0" xfId="1" applyFont="1" applyFill="1" applyBorder="1" applyAlignment="1" applyProtection="1">
      <alignment vertical="center"/>
    </xf>
    <xf numFmtId="14" fontId="18" fillId="5" borderId="0" xfId="1" applyNumberFormat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left" vertical="center"/>
    </xf>
    <xf numFmtId="0" fontId="12" fillId="5" borderId="0" xfId="0" applyFont="1" applyFill="1" applyProtection="1"/>
    <xf numFmtId="0" fontId="0" fillId="5" borderId="0" xfId="0" applyFill="1" applyProtection="1">
      <protection locked="0"/>
    </xf>
    <xf numFmtId="0" fontId="21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2" fillId="5" borderId="5" xfId="4" applyFont="1" applyFill="1" applyBorder="1" applyAlignment="1" applyProtection="1">
      <alignment horizontal="left" vertical="center" wrapText="1"/>
    </xf>
    <xf numFmtId="0" fontId="18" fillId="5" borderId="0" xfId="1" applyFont="1" applyFill="1" applyBorder="1" applyAlignment="1" applyProtection="1">
      <alignment vertical="center"/>
      <protection locked="0"/>
    </xf>
    <xf numFmtId="0" fontId="21" fillId="5" borderId="0" xfId="4" applyFont="1" applyFill="1" applyBorder="1" applyProtection="1">
      <protection locked="0"/>
    </xf>
    <xf numFmtId="0" fontId="20" fillId="5" borderId="1" xfId="4" applyFont="1" applyFill="1" applyBorder="1" applyAlignment="1" applyProtection="1">
      <alignment horizontal="center" vertical="center" wrapText="1"/>
    </xf>
    <xf numFmtId="14" fontId="28" fillId="0" borderId="2" xfId="5" applyNumberFormat="1" applyFont="1" applyBorder="1" applyAlignment="1" applyProtection="1">
      <alignment wrapText="1"/>
      <protection locked="0"/>
    </xf>
    <xf numFmtId="14" fontId="23" fillId="0" borderId="0" xfId="0" applyNumberFormat="1" applyFont="1" applyFill="1" applyBorder="1" applyAlignment="1" applyProtection="1">
      <alignment horizontal="center" vertical="center" wrapText="1"/>
    </xf>
    <xf numFmtId="1" fontId="25" fillId="0" borderId="2" xfId="2" applyNumberFormat="1" applyFont="1" applyFill="1" applyBorder="1" applyAlignment="1" applyProtection="1">
      <alignment horizontal="left" vertical="top" wrapText="1"/>
      <protection locked="0"/>
    </xf>
    <xf numFmtId="1" fontId="25" fillId="0" borderId="22" xfId="2" applyNumberFormat="1" applyFont="1" applyFill="1" applyBorder="1" applyAlignment="1" applyProtection="1">
      <alignment horizontal="left" vertical="top" wrapText="1"/>
      <protection locked="0"/>
    </xf>
    <xf numFmtId="0" fontId="27" fillId="5" borderId="1" xfId="2" applyFont="1" applyFill="1" applyBorder="1" applyAlignment="1" applyProtection="1">
      <alignment horizontal="center" vertical="top" wrapText="1"/>
    </xf>
    <xf numFmtId="1" fontId="27" fillId="5" borderId="1" xfId="2" applyNumberFormat="1" applyFont="1" applyFill="1" applyBorder="1" applyAlignment="1" applyProtection="1">
      <alignment horizontal="center" vertical="top" wrapText="1"/>
    </xf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right" vertical="center"/>
    </xf>
    <xf numFmtId="0" fontId="18" fillId="5" borderId="0" xfId="1" applyFont="1" applyFill="1" applyBorder="1" applyAlignment="1" applyProtection="1">
      <alignment horizontal="center" vertical="center"/>
      <protection locked="0"/>
    </xf>
    <xf numFmtId="0" fontId="27" fillId="5" borderId="6" xfId="2" applyFont="1" applyFill="1" applyBorder="1" applyAlignment="1" applyProtection="1">
      <alignment horizontal="center" vertical="top" wrapText="1"/>
    </xf>
    <xf numFmtId="1" fontId="27" fillId="5" borderId="6" xfId="2" applyNumberFormat="1" applyFont="1" applyFill="1" applyBorder="1" applyAlignment="1" applyProtection="1">
      <alignment horizontal="center" vertical="top" wrapText="1"/>
    </xf>
    <xf numFmtId="0" fontId="27" fillId="0" borderId="6" xfId="2" applyFont="1" applyFill="1" applyBorder="1" applyAlignment="1" applyProtection="1">
      <alignment horizontal="left" vertical="top"/>
    </xf>
    <xf numFmtId="0" fontId="25" fillId="0" borderId="6" xfId="2" applyFont="1" applyFill="1" applyBorder="1" applyAlignment="1" applyProtection="1">
      <alignment horizontal="center" vertical="top" wrapText="1"/>
      <protection locked="0"/>
    </xf>
    <xf numFmtId="0" fontId="25" fillId="0" borderId="0" xfId="2" applyFont="1" applyFill="1" applyBorder="1" applyAlignment="1" applyProtection="1">
      <alignment horizontal="center" vertical="top" wrapText="1"/>
      <protection locked="0"/>
    </xf>
    <xf numFmtId="1" fontId="25" fillId="0" borderId="0" xfId="2" applyNumberFormat="1" applyFont="1" applyFill="1" applyBorder="1" applyAlignment="1" applyProtection="1">
      <alignment horizontal="center" vertical="top" wrapText="1"/>
      <protection locked="0"/>
    </xf>
    <xf numFmtId="0" fontId="25" fillId="0" borderId="6" xfId="2" applyFont="1" applyFill="1" applyBorder="1" applyAlignment="1" applyProtection="1">
      <alignment horizontal="left" vertical="top" wrapText="1"/>
      <protection locked="0"/>
    </xf>
    <xf numFmtId="1" fontId="25" fillId="0" borderId="6" xfId="2" applyNumberFormat="1" applyFont="1" applyFill="1" applyBorder="1" applyAlignment="1" applyProtection="1">
      <alignment horizontal="left" vertical="top" wrapText="1"/>
      <protection locked="0"/>
    </xf>
    <xf numFmtId="0" fontId="26" fillId="5" borderId="6" xfId="2" applyFont="1" applyFill="1" applyBorder="1" applyAlignment="1" applyProtection="1">
      <alignment horizontal="right" vertical="top" wrapText="1"/>
      <protection locked="0"/>
    </xf>
    <xf numFmtId="0" fontId="25" fillId="0" borderId="7" xfId="2" applyFont="1" applyFill="1" applyBorder="1" applyAlignment="1" applyProtection="1">
      <alignment horizontal="left" vertical="top" wrapText="1"/>
      <protection locked="0"/>
    </xf>
    <xf numFmtId="1" fontId="25" fillId="0" borderId="7" xfId="2" applyNumberFormat="1" applyFont="1" applyFill="1" applyBorder="1" applyAlignment="1" applyProtection="1">
      <alignment horizontal="left" vertical="top" wrapText="1"/>
      <protection locked="0"/>
    </xf>
    <xf numFmtId="0" fontId="27" fillId="5" borderId="23" xfId="2" applyFont="1" applyFill="1" applyBorder="1" applyAlignment="1" applyProtection="1">
      <alignment horizontal="left" vertical="top"/>
      <protection locked="0"/>
    </xf>
    <xf numFmtId="0" fontId="25" fillId="5" borderId="23" xfId="2" applyFont="1" applyFill="1" applyBorder="1" applyAlignment="1" applyProtection="1">
      <alignment horizontal="left" vertical="top" wrapText="1"/>
      <protection locked="0"/>
    </xf>
    <xf numFmtId="0" fontId="25" fillId="5" borderId="24" xfId="2" applyFont="1" applyFill="1" applyBorder="1" applyAlignment="1" applyProtection="1">
      <alignment horizontal="left" vertical="top" wrapText="1"/>
      <protection locked="0"/>
    </xf>
    <xf numFmtId="1" fontId="25" fillId="5" borderId="24" xfId="2" applyNumberFormat="1" applyFont="1" applyFill="1" applyBorder="1" applyAlignment="1" applyProtection="1">
      <alignment horizontal="left" vertical="top" wrapText="1"/>
      <protection locked="0"/>
    </xf>
    <xf numFmtId="1" fontId="25" fillId="5" borderId="25" xfId="2" applyNumberFormat="1" applyFont="1" applyFill="1" applyBorder="1" applyAlignment="1" applyProtection="1">
      <alignment horizontal="left" vertical="top" wrapText="1"/>
      <protection locked="0"/>
    </xf>
    <xf numFmtId="0" fontId="26" fillId="5" borderId="7" xfId="2" applyFont="1" applyFill="1" applyBorder="1" applyAlignment="1" applyProtection="1">
      <alignment horizontal="right" vertical="top" wrapText="1"/>
      <protection locked="0"/>
    </xf>
    <xf numFmtId="0" fontId="18" fillId="2" borderId="0" xfId="0" applyFont="1" applyFill="1" applyProtection="1">
      <protection locked="0"/>
    </xf>
    <xf numFmtId="0" fontId="0" fillId="2" borderId="0" xfId="0" applyFill="1"/>
    <xf numFmtId="0" fontId="23" fillId="2" borderId="0" xfId="0" applyFont="1" applyFill="1" applyAlignment="1" applyProtection="1">
      <alignment horizontal="center"/>
      <protection locked="0"/>
    </xf>
    <xf numFmtId="0" fontId="18" fillId="2" borderId="0" xfId="0" applyFont="1" applyFill="1" applyAlignment="1" applyProtection="1">
      <alignment horizontal="center" vertical="center"/>
      <protection locked="0"/>
    </xf>
    <xf numFmtId="0" fontId="18" fillId="2" borderId="3" xfId="0" applyFont="1" applyFill="1" applyBorder="1" applyProtection="1">
      <protection locked="0"/>
    </xf>
    <xf numFmtId="0" fontId="0" fillId="2" borderId="0" xfId="0" applyFill="1" applyBorder="1"/>
    <xf numFmtId="0" fontId="23" fillId="2" borderId="0" xfId="0" applyFont="1" applyFill="1" applyProtection="1">
      <protection locked="0"/>
    </xf>
    <xf numFmtId="0" fontId="18" fillId="2" borderId="0" xfId="0" applyFont="1" applyFill="1" applyBorder="1" applyProtection="1">
      <protection locked="0"/>
    </xf>
    <xf numFmtId="0" fontId="17" fillId="2" borderId="0" xfId="0" applyFont="1" applyFill="1"/>
    <xf numFmtId="0" fontId="17" fillId="5" borderId="0" xfId="3" applyFont="1" applyFill="1" applyProtection="1"/>
    <xf numFmtId="0" fontId="12" fillId="5" borderId="0" xfId="3" applyFill="1" applyProtection="1"/>
    <xf numFmtId="0" fontId="12" fillId="5" borderId="0" xfId="3" applyFill="1" applyBorder="1" applyProtection="1"/>
    <xf numFmtId="0" fontId="12" fillId="0" borderId="0" xfId="3" applyProtection="1">
      <protection locked="0"/>
    </xf>
    <xf numFmtId="0" fontId="12" fillId="5" borderId="0" xfId="3" applyFill="1" applyProtection="1">
      <protection locked="0"/>
    </xf>
    <xf numFmtId="0" fontId="12" fillId="5" borderId="0" xfId="3" applyFill="1" applyBorder="1" applyProtection="1">
      <protection locked="0"/>
    </xf>
    <xf numFmtId="0" fontId="12" fillId="0" borderId="0" xfId="3" applyFill="1" applyProtection="1"/>
    <xf numFmtId="0" fontId="12" fillId="0" borderId="0" xfId="3" applyFill="1" applyBorder="1" applyProtection="1"/>
    <xf numFmtId="0" fontId="12" fillId="5" borderId="3" xfId="3" applyFill="1" applyBorder="1" applyProtection="1"/>
    <xf numFmtId="0" fontId="17" fillId="5" borderId="1" xfId="3" applyFont="1" applyFill="1" applyBorder="1" applyAlignment="1" applyProtection="1">
      <alignment horizontal="center" vertical="center"/>
    </xf>
    <xf numFmtId="0" fontId="17" fillId="5" borderId="1" xfId="3" applyFont="1" applyFill="1" applyBorder="1" applyAlignment="1" applyProtection="1">
      <alignment horizontal="center" vertical="center" wrapText="1"/>
    </xf>
    <xf numFmtId="0" fontId="17" fillId="5" borderId="2" xfId="3" applyFont="1" applyFill="1" applyBorder="1" applyAlignment="1" applyProtection="1">
      <alignment horizontal="center" vertical="center" wrapText="1"/>
    </xf>
    <xf numFmtId="0" fontId="12" fillId="0" borderId="1" xfId="3" applyBorder="1" applyProtection="1">
      <protection locked="0"/>
    </xf>
    <xf numFmtId="14" fontId="12" fillId="0" borderId="1" xfId="3" applyNumberFormat="1" applyBorder="1" applyProtection="1">
      <protection locked="0"/>
    </xf>
    <xf numFmtId="0" fontId="23" fillId="0" borderId="0" xfId="3" applyFont="1" applyProtection="1">
      <protection locked="0"/>
    </xf>
    <xf numFmtId="0" fontId="18" fillId="0" borderId="0" xfId="3" applyFont="1" applyBorder="1" applyProtection="1">
      <protection locked="0"/>
    </xf>
    <xf numFmtId="0" fontId="18" fillId="0" borderId="3" xfId="3" applyFont="1" applyBorder="1" applyProtection="1">
      <protection locked="0"/>
    </xf>
    <xf numFmtId="0" fontId="23" fillId="0" borderId="0" xfId="3" applyFont="1" applyAlignment="1" applyProtection="1">
      <alignment horizontal="left"/>
      <protection locked="0"/>
    </xf>
    <xf numFmtId="0" fontId="18" fillId="0" borderId="0" xfId="3" applyFont="1" applyAlignment="1" applyProtection="1">
      <alignment horizontal="left"/>
      <protection locked="0"/>
    </xf>
    <xf numFmtId="0" fontId="12" fillId="0" borderId="0" xfId="3"/>
    <xf numFmtId="0" fontId="12" fillId="0" borderId="0" xfId="3" applyBorder="1" applyProtection="1">
      <protection locked="0"/>
    </xf>
    <xf numFmtId="0" fontId="12" fillId="0" borderId="1" xfId="3" applyBorder="1" applyAlignment="1" applyProtection="1">
      <alignment horizontal="center"/>
      <protection locked="0"/>
    </xf>
    <xf numFmtId="0" fontId="18" fillId="0" borderId="0" xfId="0" applyFont="1" applyAlignment="1" applyProtection="1">
      <alignment horizontal="left"/>
      <protection locked="0"/>
    </xf>
    <xf numFmtId="0" fontId="20" fillId="0" borderId="2" xfId="4" applyFont="1" applyBorder="1" applyAlignment="1" applyProtection="1">
      <alignment vertical="center" wrapText="1"/>
      <protection locked="0"/>
    </xf>
    <xf numFmtId="0" fontId="23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1" fillId="2" borderId="0" xfId="4" applyFont="1" applyFill="1" applyProtection="1">
      <protection locked="0"/>
    </xf>
    <xf numFmtId="0" fontId="23" fillId="2" borderId="0" xfId="0" applyFont="1" applyFill="1" applyAlignment="1" applyProtection="1">
      <alignment horizontal="left"/>
      <protection locked="0"/>
    </xf>
    <xf numFmtId="0" fontId="18" fillId="2" borderId="0" xfId="0" applyFont="1" applyFill="1" applyAlignment="1" applyProtection="1">
      <alignment horizontal="left"/>
      <protection locked="0"/>
    </xf>
    <xf numFmtId="0" fontId="12" fillId="2" borderId="0" xfId="0" applyFont="1" applyFill="1"/>
    <xf numFmtId="0" fontId="0" fillId="2" borderId="3" xfId="0" applyFill="1" applyBorder="1"/>
    <xf numFmtId="0" fontId="17" fillId="5" borderId="2" xfId="3" applyFont="1" applyFill="1" applyBorder="1" applyAlignment="1" applyProtection="1">
      <alignment horizontal="center" vertical="center"/>
    </xf>
    <xf numFmtId="0" fontId="23" fillId="5" borderId="0" xfId="0" applyFont="1" applyFill="1" applyBorder="1" applyAlignment="1" applyProtection="1">
      <alignment horizontal="center"/>
      <protection locked="0"/>
    </xf>
    <xf numFmtId="0" fontId="18" fillId="5" borderId="0" xfId="0" applyFont="1" applyFill="1" applyBorder="1" applyAlignment="1" applyProtection="1">
      <alignment horizontal="center" vertical="center"/>
      <protection locked="0"/>
    </xf>
    <xf numFmtId="0" fontId="23" fillId="5" borderId="0" xfId="0" applyFont="1" applyFill="1" applyBorder="1" applyProtection="1">
      <protection locked="0"/>
    </xf>
    <xf numFmtId="0" fontId="17" fillId="5" borderId="0" xfId="0" applyFont="1" applyFill="1" applyBorder="1"/>
    <xf numFmtId="0" fontId="23" fillId="0" borderId="1" xfId="1" applyFont="1" applyFill="1" applyBorder="1" applyAlignment="1" applyProtection="1">
      <alignment horizontal="left" vertical="center" wrapText="1"/>
    </xf>
    <xf numFmtId="0" fontId="23" fillId="6" borderId="0" xfId="1" applyFont="1" applyFill="1" applyAlignment="1" applyProtection="1">
      <alignment horizontal="center" vertical="center"/>
      <protection locked="0"/>
    </xf>
    <xf numFmtId="3" fontId="18" fillId="6" borderId="0" xfId="1" applyNumberFormat="1" applyFont="1" applyFill="1" applyAlignment="1" applyProtection="1">
      <alignment horizontal="center" vertical="center"/>
      <protection locked="0"/>
    </xf>
    <xf numFmtId="3" fontId="18" fillId="0" borderId="0" xfId="1" applyNumberFormat="1" applyFont="1" applyAlignment="1" applyProtection="1">
      <alignment horizontal="center" vertical="center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8" fillId="0" borderId="1" xfId="1" applyFont="1" applyFill="1" applyBorder="1" applyAlignment="1" applyProtection="1">
      <alignment horizontal="left" vertical="center" wrapText="1" indent="4"/>
    </xf>
    <xf numFmtId="0" fontId="18" fillId="0" borderId="5" xfId="0" applyFont="1" applyFill="1" applyBorder="1" applyAlignment="1" applyProtection="1">
      <alignment horizontal="left" vertical="center" indent="1"/>
    </xf>
    <xf numFmtId="0" fontId="18" fillId="5" borderId="0" xfId="1" applyFont="1" applyFill="1" applyAlignment="1" applyProtection="1">
      <alignment wrapText="1"/>
    </xf>
    <xf numFmtId="0" fontId="18" fillId="5" borderId="0" xfId="0" applyFont="1" applyFill="1" applyBorder="1" applyAlignment="1" applyProtection="1">
      <alignment wrapText="1"/>
    </xf>
    <xf numFmtId="0" fontId="18" fillId="0" borderId="0" xfId="0" applyFont="1" applyAlignment="1" applyProtection="1">
      <alignment wrapText="1"/>
      <protection locked="0"/>
    </xf>
    <xf numFmtId="0" fontId="18" fillId="0" borderId="0" xfId="3" applyFont="1" applyAlignment="1" applyProtection="1">
      <alignment wrapText="1"/>
      <protection locked="0"/>
    </xf>
    <xf numFmtId="0" fontId="23" fillId="0" borderId="0" xfId="0" applyFont="1" applyAlignment="1" applyProtection="1">
      <alignment wrapText="1"/>
      <protection locked="0"/>
    </xf>
    <xf numFmtId="0" fontId="17" fillId="0" borderId="0" xfId="0" applyFont="1" applyAlignment="1">
      <alignment wrapText="1"/>
    </xf>
    <xf numFmtId="0" fontId="0" fillId="0" borderId="0" xfId="0" applyAlignment="1">
      <alignment wrapText="1"/>
    </xf>
    <xf numFmtId="0" fontId="18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2" fillId="5" borderId="0" xfId="3" applyFill="1" applyBorder="1" applyAlignment="1" applyProtection="1">
      <alignment horizontal="left"/>
      <protection locked="0"/>
    </xf>
    <xf numFmtId="0" fontId="12" fillId="5" borderId="27" xfId="3" applyFill="1" applyBorder="1" applyProtection="1"/>
    <xf numFmtId="0" fontId="12" fillId="5" borderId="1" xfId="3" applyFont="1" applyFill="1" applyBorder="1" applyAlignment="1" applyProtection="1">
      <alignment horizontal="center" vertical="center"/>
    </xf>
    <xf numFmtId="0" fontId="12" fillId="5" borderId="1" xfId="3" applyFill="1" applyBorder="1" applyAlignment="1" applyProtection="1">
      <alignment horizontal="center" vertical="center" wrapText="1"/>
    </xf>
    <xf numFmtId="0" fontId="12" fillId="5" borderId="2" xfId="3" applyFill="1" applyBorder="1" applyAlignment="1" applyProtection="1">
      <alignment horizontal="center" vertical="center" wrapText="1"/>
    </xf>
    <xf numFmtId="0" fontId="12" fillId="5" borderId="1" xfId="3" applyFont="1" applyFill="1" applyBorder="1" applyAlignment="1" applyProtection="1">
      <alignment horizontal="center" vertical="center" wrapText="1"/>
    </xf>
    <xf numFmtId="0" fontId="12" fillId="5" borderId="2" xfId="3" applyFont="1" applyFill="1" applyBorder="1" applyAlignment="1" applyProtection="1">
      <alignment horizontal="center" vertical="center" wrapText="1"/>
    </xf>
    <xf numFmtId="0" fontId="28" fillId="0" borderId="1" xfId="7" applyFont="1" applyBorder="1" applyAlignment="1" applyProtection="1">
      <alignment wrapText="1"/>
      <protection locked="0"/>
    </xf>
    <xf numFmtId="14" fontId="12" fillId="5" borderId="1" xfId="3" applyNumberFormat="1" applyFill="1" applyBorder="1" applyProtection="1"/>
    <xf numFmtId="0" fontId="12" fillId="0" borderId="1" xfId="3" applyBorder="1" applyAlignment="1" applyProtection="1">
      <alignment horizontal="left" vertical="center"/>
      <protection locked="0"/>
    </xf>
    <xf numFmtId="0" fontId="18" fillId="5" borderId="1" xfId="0" applyFont="1" applyFill="1" applyBorder="1" applyProtection="1">
      <protection locked="0"/>
    </xf>
    <xf numFmtId="0" fontId="18" fillId="5" borderId="3" xfId="0" applyFont="1" applyFill="1" applyBorder="1" applyProtection="1">
      <protection locked="0"/>
    </xf>
    <xf numFmtId="0" fontId="0" fillId="5" borderId="3" xfId="0" applyFill="1" applyBorder="1"/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right" vertical="center"/>
    </xf>
    <xf numFmtId="0" fontId="18" fillId="0" borderId="0" xfId="0" applyFont="1" applyAlignment="1">
      <alignment vertical="center"/>
    </xf>
    <xf numFmtId="0" fontId="20" fillId="2" borderId="0" xfId="9" applyFont="1" applyFill="1" applyBorder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/>
    </xf>
    <xf numFmtId="0" fontId="18" fillId="0" borderId="0" xfId="0" applyFont="1" applyAlignment="1" applyProtection="1">
      <alignment vertical="center"/>
      <protection locked="0"/>
    </xf>
    <xf numFmtId="14" fontId="22" fillId="2" borderId="0" xfId="9" applyNumberFormat="1" applyFont="1" applyFill="1" applyBorder="1" applyAlignment="1" applyProtection="1">
      <alignment vertical="center" wrapText="1"/>
    </xf>
    <xf numFmtId="14" fontId="20" fillId="2" borderId="3" xfId="9" applyNumberFormat="1" applyFont="1" applyFill="1" applyBorder="1" applyAlignment="1" applyProtection="1">
      <alignment horizontal="center" vertical="center"/>
    </xf>
    <xf numFmtId="14" fontId="20" fillId="2" borderId="3" xfId="9" applyNumberFormat="1" applyFont="1" applyFill="1" applyBorder="1" applyAlignment="1" applyProtection="1">
      <alignment vertical="center"/>
    </xf>
    <xf numFmtId="49" fontId="20" fillId="2" borderId="0" xfId="9" applyNumberFormat="1" applyFont="1" applyFill="1" applyBorder="1" applyAlignment="1" applyProtection="1">
      <alignment vertical="center"/>
      <protection locked="0"/>
    </xf>
    <xf numFmtId="0" fontId="20" fillId="0" borderId="0" xfId="9" applyFont="1" applyAlignment="1" applyProtection="1">
      <alignment vertical="center"/>
      <protection locked="0"/>
    </xf>
    <xf numFmtId="0" fontId="18" fillId="5" borderId="0" xfId="0" applyFont="1" applyFill="1" applyBorder="1" applyAlignment="1">
      <alignment vertical="center"/>
    </xf>
    <xf numFmtId="0" fontId="20" fillId="5" borderId="32" xfId="9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vertical="center"/>
      <protection locked="0"/>
    </xf>
    <xf numFmtId="49" fontId="20" fillId="5" borderId="0" xfId="9" applyNumberFormat="1" applyFont="1" applyFill="1" applyBorder="1" applyAlignment="1" applyProtection="1">
      <alignment vertical="center"/>
      <protection locked="0"/>
    </xf>
    <xf numFmtId="0" fontId="22" fillId="5" borderId="0" xfId="9" applyFont="1" applyFill="1" applyBorder="1" applyAlignment="1" applyProtection="1">
      <alignment horizontal="right" vertical="center"/>
      <protection locked="0"/>
    </xf>
    <xf numFmtId="14" fontId="20" fillId="5" borderId="0" xfId="9" applyNumberFormat="1" applyFont="1" applyFill="1" applyBorder="1" applyAlignment="1" applyProtection="1">
      <alignment vertical="center"/>
    </xf>
    <xf numFmtId="0" fontId="22" fillId="5" borderId="0" xfId="9" applyFont="1" applyFill="1" applyBorder="1" applyAlignment="1" applyProtection="1">
      <alignment horizontal="right" vertical="center"/>
    </xf>
    <xf numFmtId="0" fontId="20" fillId="5" borderId="33" xfId="9" applyFont="1" applyFill="1" applyBorder="1" applyAlignment="1" applyProtection="1">
      <alignment vertical="center"/>
    </xf>
    <xf numFmtId="0" fontId="18" fillId="5" borderId="0" xfId="0" applyFont="1" applyFill="1" applyBorder="1" applyAlignment="1" applyProtection="1">
      <alignment vertical="center"/>
    </xf>
    <xf numFmtId="0" fontId="18" fillId="5" borderId="33" xfId="0" applyFont="1" applyFill="1" applyBorder="1" applyAlignment="1" applyProtection="1">
      <alignment vertical="center"/>
    </xf>
    <xf numFmtId="0" fontId="20" fillId="5" borderId="32" xfId="9" applyFont="1" applyFill="1" applyBorder="1" applyAlignment="1" applyProtection="1">
      <alignment horizontal="right" vertical="center"/>
    </xf>
    <xf numFmtId="0" fontId="23" fillId="5" borderId="0" xfId="0" applyFont="1" applyFill="1" applyBorder="1" applyAlignment="1" applyProtection="1">
      <alignment vertical="center"/>
    </xf>
    <xf numFmtId="0" fontId="23" fillId="5" borderId="33" xfId="0" applyFont="1" applyFill="1" applyBorder="1" applyAlignment="1" applyProtection="1">
      <alignment vertical="center"/>
    </xf>
    <xf numFmtId="0" fontId="23" fillId="5" borderId="0" xfId="0" applyFont="1" applyFill="1" applyAlignment="1" applyProtection="1">
      <alignment horizontal="left" vertical="center"/>
    </xf>
    <xf numFmtId="165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20" fillId="2" borderId="0" xfId="10" applyNumberFormat="1" applyFont="1" applyFill="1" applyBorder="1" applyAlignment="1" applyProtection="1">
      <alignment vertical="center"/>
    </xf>
    <xf numFmtId="0" fontId="20" fillId="2" borderId="0" xfId="10" applyFont="1" applyFill="1" applyBorder="1" applyAlignment="1" applyProtection="1">
      <alignment vertical="center"/>
      <protection locked="0"/>
    </xf>
    <xf numFmtId="14" fontId="22" fillId="2" borderId="0" xfId="10" applyNumberFormat="1" applyFont="1" applyFill="1" applyBorder="1" applyAlignment="1" applyProtection="1">
      <alignment horizontal="center" vertical="center"/>
    </xf>
    <xf numFmtId="14" fontId="22" fillId="2" borderId="0" xfId="10" applyNumberFormat="1" applyFont="1" applyFill="1" applyBorder="1" applyAlignment="1" applyProtection="1">
      <alignment vertical="center"/>
    </xf>
    <xf numFmtId="0" fontId="17" fillId="5" borderId="1" xfId="0" applyFont="1" applyFill="1" applyBorder="1" applyAlignment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right" vertical="center"/>
    </xf>
    <xf numFmtId="14" fontId="22" fillId="2" borderId="0" xfId="9" applyNumberFormat="1" applyFont="1" applyFill="1" applyBorder="1" applyAlignment="1" applyProtection="1">
      <alignment vertical="center"/>
    </xf>
    <xf numFmtId="0" fontId="20" fillId="2" borderId="0" xfId="9" applyFont="1" applyFill="1" applyBorder="1" applyAlignment="1" applyProtection="1">
      <alignment horizontal="left" vertical="center"/>
    </xf>
    <xf numFmtId="0" fontId="20" fillId="2" borderId="0" xfId="9" applyFont="1" applyFill="1" applyBorder="1" applyAlignment="1" applyProtection="1">
      <alignment vertical="center"/>
    </xf>
    <xf numFmtId="0" fontId="20" fillId="2" borderId="32" xfId="9" applyFont="1" applyFill="1" applyBorder="1" applyAlignment="1" applyProtection="1">
      <alignment vertical="center"/>
      <protection locked="0"/>
    </xf>
    <xf numFmtId="0" fontId="27" fillId="5" borderId="6" xfId="2" applyFont="1" applyFill="1" applyBorder="1" applyAlignment="1" applyProtection="1">
      <alignment horizontal="center" vertical="center" wrapText="1"/>
    </xf>
    <xf numFmtId="1" fontId="27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18" fillId="0" borderId="0" xfId="0" applyFont="1" applyAlignment="1" applyProtection="1">
      <alignment vertical="top" wrapText="1"/>
      <protection locked="0"/>
    </xf>
    <xf numFmtId="1" fontId="25" fillId="0" borderId="1" xfId="2" applyNumberFormat="1" applyFont="1" applyFill="1" applyBorder="1" applyAlignment="1" applyProtection="1">
      <alignment horizontal="left" vertical="top" wrapText="1"/>
      <protection locked="0"/>
    </xf>
    <xf numFmtId="1" fontId="25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4" fontId="25" fillId="0" borderId="1" xfId="2" applyNumberFormat="1" applyFont="1" applyFill="1" applyBorder="1" applyAlignment="1" applyProtection="1">
      <alignment horizontal="right" vertical="center" wrapText="1"/>
      <protection locked="0"/>
    </xf>
    <xf numFmtId="4" fontId="28" fillId="0" borderId="1" xfId="0" applyNumberFormat="1" applyFont="1" applyBorder="1" applyAlignment="1">
      <alignment horizontal="center" vertical="center" wrapText="1"/>
    </xf>
    <xf numFmtId="0" fontId="20" fillId="0" borderId="1" xfId="15" applyFont="1" applyBorder="1" applyAlignment="1" applyProtection="1">
      <alignment horizontal="center" vertical="center" wrapText="1"/>
      <protection locked="0"/>
    </xf>
    <xf numFmtId="49" fontId="20" fillId="0" borderId="1" xfId="15" applyNumberFormat="1" applyFont="1" applyBorder="1" applyAlignment="1" applyProtection="1">
      <alignment horizontal="center" vertical="center" wrapText="1"/>
      <protection locked="0"/>
    </xf>
    <xf numFmtId="4" fontId="18" fillId="0" borderId="1" xfId="0" applyNumberFormat="1" applyFont="1" applyBorder="1" applyAlignment="1">
      <alignment horizontal="center" vertical="center" wrapText="1"/>
    </xf>
    <xf numFmtId="0" fontId="18" fillId="0" borderId="1" xfId="15" applyFont="1" applyFill="1" applyBorder="1" applyAlignment="1" applyProtection="1">
      <alignment horizontal="center" vertical="center" wrapText="1"/>
      <protection locked="0"/>
    </xf>
    <xf numFmtId="0" fontId="35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/>
    </xf>
    <xf numFmtId="0" fontId="20" fillId="0" borderId="2" xfId="15" applyFont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5" borderId="0" xfId="1" applyFont="1" applyFill="1" applyAlignment="1" applyProtection="1">
      <alignment horizontal="center" vertical="center"/>
    </xf>
    <xf numFmtId="0" fontId="18" fillId="0" borderId="0" xfId="0" applyFont="1" applyAlignment="1" applyProtection="1">
      <alignment horizontal="center" vertical="center"/>
      <protection locked="0"/>
    </xf>
    <xf numFmtId="0" fontId="18" fillId="5" borderId="0" xfId="1" applyFont="1" applyFill="1" applyBorder="1" applyAlignment="1" applyProtection="1">
      <alignment horizontal="center" vertical="center"/>
    </xf>
    <xf numFmtId="14" fontId="18" fillId="0" borderId="1" xfId="3" applyNumberFormat="1" applyFon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>
      <alignment horizontal="center" vertical="center"/>
    </xf>
    <xf numFmtId="0" fontId="18" fillId="0" borderId="1" xfId="1" applyFont="1" applyFill="1" applyBorder="1" applyAlignment="1" applyProtection="1">
      <alignment horizontal="center" vertical="center" wrapText="1"/>
    </xf>
    <xf numFmtId="49" fontId="18" fillId="0" borderId="1" xfId="1" applyNumberFormat="1" applyFont="1" applyFill="1" applyBorder="1" applyAlignment="1" applyProtection="1">
      <alignment horizontal="center" vertical="center" wrapText="1"/>
    </xf>
    <xf numFmtId="0" fontId="18" fillId="0" borderId="1" xfId="1" applyFont="1" applyFill="1" applyBorder="1" applyAlignment="1" applyProtection="1">
      <alignment vertical="center" wrapText="1"/>
    </xf>
    <xf numFmtId="3" fontId="18" fillId="0" borderId="1" xfId="1" applyNumberFormat="1" applyFont="1" applyFill="1" applyBorder="1" applyAlignment="1" applyProtection="1">
      <alignment horizontal="center" vertical="center" wrapText="1"/>
    </xf>
    <xf numFmtId="3" fontId="23" fillId="0" borderId="1" xfId="1" applyNumberFormat="1" applyFont="1" applyFill="1" applyBorder="1" applyAlignment="1" applyProtection="1">
      <alignment horizontal="center" vertical="center" wrapText="1"/>
      <protection locked="0"/>
    </xf>
    <xf numFmtId="3" fontId="18" fillId="0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49" fontId="18" fillId="2" borderId="1" xfId="0" applyNumberFormat="1" applyFont="1" applyFill="1" applyBorder="1" applyAlignment="1">
      <alignment horizontal="center" vertical="center"/>
    </xf>
    <xf numFmtId="0" fontId="23" fillId="0" borderId="1" xfId="1" applyFont="1" applyFill="1" applyBorder="1" applyAlignment="1" applyProtection="1">
      <alignment horizontal="center" vertical="center" wrapText="1"/>
    </xf>
    <xf numFmtId="0" fontId="18" fillId="2" borderId="1" xfId="1" applyFont="1" applyFill="1" applyBorder="1" applyAlignment="1" applyProtection="1">
      <alignment vertical="center" wrapText="1"/>
    </xf>
    <xf numFmtId="0" fontId="18" fillId="0" borderId="1" xfId="1" applyFont="1" applyFill="1" applyBorder="1" applyAlignment="1" applyProtection="1">
      <alignment horizontal="left" vertical="center" wrapText="1"/>
    </xf>
    <xf numFmtId="0" fontId="25" fillId="0" borderId="34" xfId="2" applyFont="1" applyFill="1" applyBorder="1" applyAlignment="1" applyProtection="1">
      <alignment horizontal="center" vertical="top" wrapText="1"/>
      <protection locked="0"/>
    </xf>
    <xf numFmtId="0" fontId="25" fillId="0" borderId="1" xfId="2" applyFont="1" applyFill="1" applyBorder="1" applyAlignment="1" applyProtection="1">
      <alignment horizontal="center" vertical="top" wrapText="1"/>
      <protection locked="0"/>
    </xf>
    <xf numFmtId="0" fontId="38" fillId="0" borderId="0" xfId="1" applyFont="1" applyProtection="1">
      <protection locked="0"/>
    </xf>
    <xf numFmtId="0" fontId="24" fillId="0" borderId="0" xfId="1" applyFont="1" applyAlignment="1" applyProtection="1">
      <alignment horizontal="center" vertical="center"/>
      <protection locked="0"/>
    </xf>
    <xf numFmtId="0" fontId="38" fillId="0" borderId="0" xfId="1" applyFont="1" applyAlignment="1" applyProtection="1">
      <alignment horizontal="center" vertical="center" wrapText="1"/>
      <protection locked="0"/>
    </xf>
    <xf numFmtId="0" fontId="38" fillId="0" borderId="0" xfId="1" applyFont="1" applyAlignment="1" applyProtection="1">
      <alignment horizontal="center" vertical="center"/>
      <protection locked="0"/>
    </xf>
    <xf numFmtId="0" fontId="35" fillId="0" borderId="0" xfId="0" applyFont="1" applyAlignment="1">
      <alignment horizontal="center" vertical="center"/>
    </xf>
    <xf numFmtId="1" fontId="25" fillId="0" borderId="2" xfId="2" applyNumberFormat="1" applyFont="1" applyFill="1" applyBorder="1" applyAlignment="1" applyProtection="1">
      <alignment horizontal="center" vertical="center" wrapText="1"/>
      <protection locked="0"/>
    </xf>
    <xf numFmtId="1" fontId="25" fillId="0" borderId="22" xfId="2" applyNumberFormat="1" applyFont="1" applyFill="1" applyBorder="1" applyAlignment="1" applyProtection="1">
      <alignment horizontal="center" vertical="center" wrapText="1"/>
      <protection locked="0"/>
    </xf>
    <xf numFmtId="0" fontId="26" fillId="0" borderId="6" xfId="2" applyFont="1" applyFill="1" applyBorder="1" applyAlignment="1" applyProtection="1">
      <alignment horizontal="center" vertical="center" wrapText="1"/>
      <protection locked="0"/>
    </xf>
    <xf numFmtId="14" fontId="20" fillId="0" borderId="2" xfId="11" applyNumberFormat="1" applyFont="1" applyFill="1" applyBorder="1" applyAlignment="1" applyProtection="1">
      <alignment horizontal="center" vertical="center" wrapText="1"/>
      <protection locked="0"/>
    </xf>
    <xf numFmtId="0" fontId="20" fillId="0" borderId="2" xfId="11" applyFont="1" applyFill="1" applyBorder="1" applyAlignment="1" applyProtection="1">
      <alignment vertical="center" wrapText="1"/>
      <protection locked="0"/>
    </xf>
    <xf numFmtId="0" fontId="25" fillId="0" borderId="6" xfId="2" applyNumberFormat="1" applyFont="1" applyFill="1" applyBorder="1" applyAlignment="1" applyProtection="1">
      <alignment horizontal="left" vertical="top" wrapText="1"/>
      <protection locked="0"/>
    </xf>
    <xf numFmtId="0" fontId="23" fillId="5" borderId="1" xfId="1" applyNumberFormat="1" applyFont="1" applyFill="1" applyBorder="1" applyAlignment="1" applyProtection="1">
      <alignment horizontal="right" vertical="center"/>
    </xf>
    <xf numFmtId="0" fontId="18" fillId="5" borderId="1" xfId="1" applyNumberFormat="1" applyFont="1" applyFill="1" applyBorder="1" applyAlignment="1" applyProtection="1">
      <alignment horizontal="right" vertical="center" wrapText="1"/>
    </xf>
    <xf numFmtId="0" fontId="2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23" fillId="5" borderId="1" xfId="1" applyNumberFormat="1" applyFont="1" applyFill="1" applyBorder="1" applyAlignment="1" applyProtection="1">
      <alignment horizontal="right" vertical="center" wrapText="1"/>
    </xf>
    <xf numFmtId="0" fontId="23" fillId="2" borderId="1" xfId="1" applyNumberFormat="1" applyFont="1" applyFill="1" applyBorder="1" applyAlignment="1" applyProtection="1">
      <alignment horizontal="center" vertical="center"/>
      <protection locked="0"/>
    </xf>
    <xf numFmtId="0" fontId="18" fillId="0" borderId="1" xfId="2" applyNumberFormat="1" applyFont="1" applyFill="1" applyBorder="1" applyAlignment="1" applyProtection="1">
      <alignment horizontal="left" vertical="top"/>
      <protection locked="0"/>
    </xf>
    <xf numFmtId="0" fontId="18" fillId="0" borderId="1" xfId="2" applyNumberFormat="1" applyFont="1" applyFill="1" applyBorder="1" applyAlignment="1" applyProtection="1">
      <alignment horizontal="right" vertical="center"/>
      <protection locked="0"/>
    </xf>
    <xf numFmtId="0" fontId="23" fillId="5" borderId="1" xfId="0" applyNumberFormat="1" applyFont="1" applyFill="1" applyBorder="1" applyProtection="1"/>
    <xf numFmtId="0" fontId="18" fillId="5" borderId="1" xfId="0" applyNumberFormat="1" applyFont="1" applyFill="1" applyBorder="1" applyAlignment="1" applyProtection="1">
      <alignment horizontal="center"/>
    </xf>
    <xf numFmtId="0" fontId="18" fillId="5" borderId="26" xfId="0" applyNumberFormat="1" applyFont="1" applyFill="1" applyBorder="1" applyAlignment="1" applyProtection="1">
      <alignment horizontal="center"/>
    </xf>
    <xf numFmtId="0" fontId="18" fillId="0" borderId="4" xfId="0" applyNumberFormat="1" applyFont="1" applyBorder="1" applyProtection="1">
      <protection locked="0"/>
    </xf>
    <xf numFmtId="0" fontId="18" fillId="5" borderId="2" xfId="0" applyNumberFormat="1" applyFont="1" applyFill="1" applyBorder="1" applyAlignment="1" applyProtection="1">
      <alignment horizontal="center"/>
    </xf>
    <xf numFmtId="0" fontId="18" fillId="0" borderId="1" xfId="0" applyNumberFormat="1" applyFont="1" applyBorder="1" applyProtection="1">
      <protection locked="0"/>
    </xf>
    <xf numFmtId="0" fontId="18" fillId="0" borderId="1" xfId="0" applyNumberFormat="1" applyFont="1" applyFill="1" applyBorder="1" applyAlignment="1" applyProtection="1">
      <alignment horizontal="center"/>
    </xf>
    <xf numFmtId="1" fontId="25" fillId="0" borderId="35" xfId="2" applyNumberFormat="1" applyFont="1" applyFill="1" applyBorder="1" applyAlignment="1" applyProtection="1">
      <alignment horizontal="left" vertical="top" wrapText="1"/>
      <protection locked="0"/>
    </xf>
    <xf numFmtId="0" fontId="25" fillId="0" borderId="35" xfId="2" applyFont="1" applyFill="1" applyBorder="1" applyAlignment="1" applyProtection="1">
      <alignment horizontal="left" vertical="top" wrapText="1"/>
      <protection locked="0"/>
    </xf>
    <xf numFmtId="2" fontId="18" fillId="0" borderId="1" xfId="0" applyNumberFormat="1" applyFont="1" applyBorder="1" applyProtection="1">
      <protection locked="0"/>
    </xf>
    <xf numFmtId="4" fontId="25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18" fillId="0" borderId="1" xfId="3" applyFont="1" applyBorder="1" applyAlignment="1" applyProtection="1">
      <alignment horizontal="center" vertical="center" wrapText="1"/>
      <protection locked="0"/>
    </xf>
    <xf numFmtId="0" fontId="12" fillId="0" borderId="1" xfId="0" applyFont="1" applyBorder="1" applyAlignment="1">
      <alignment horizontal="center" wrapText="1"/>
    </xf>
    <xf numFmtId="0" fontId="18" fillId="5" borderId="0" xfId="1" applyFont="1" applyFill="1" applyAlignment="1" applyProtection="1">
      <alignment horizontal="center" vertical="center"/>
    </xf>
    <xf numFmtId="0" fontId="18" fillId="5" borderId="0" xfId="0" applyFont="1" applyFill="1" applyAlignment="1" applyProtection="1">
      <alignment vertical="center"/>
    </xf>
    <xf numFmtId="0" fontId="18" fillId="2" borderId="0" xfId="0" applyFont="1" applyFill="1" applyBorder="1" applyAlignment="1" applyProtection="1">
      <alignment vertical="center"/>
    </xf>
    <xf numFmtId="0" fontId="23" fillId="0" borderId="0" xfId="0" applyFont="1" applyAlignment="1" applyProtection="1">
      <alignment horizontal="left" vertical="center"/>
      <protection locked="0"/>
    </xf>
    <xf numFmtId="0" fontId="0" fillId="0" borderId="0" xfId="0" applyAlignment="1" applyProtection="1">
      <alignment vertical="center"/>
      <protection locked="0"/>
    </xf>
    <xf numFmtId="0" fontId="23" fillId="0" borderId="0" xfId="0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0" fillId="0" borderId="0" xfId="0" applyAlignment="1">
      <alignment vertical="center"/>
    </xf>
    <xf numFmtId="4" fontId="23" fillId="5" borderId="1" xfId="0" applyNumberFormat="1" applyFont="1" applyFill="1" applyBorder="1" applyProtection="1"/>
    <xf numFmtId="4" fontId="18" fillId="0" borderId="1" xfId="0" applyNumberFormat="1" applyFont="1" applyBorder="1" applyProtection="1">
      <protection locked="0"/>
    </xf>
    <xf numFmtId="3" fontId="18" fillId="0" borderId="0" xfId="0" applyNumberFormat="1" applyFont="1" applyProtection="1">
      <protection locked="0"/>
    </xf>
    <xf numFmtId="4" fontId="18" fillId="5" borderId="1" xfId="0" applyNumberFormat="1" applyFont="1" applyFill="1" applyBorder="1" applyProtection="1"/>
    <xf numFmtId="4" fontId="18" fillId="5" borderId="1" xfId="0" applyNumberFormat="1" applyFont="1" applyFill="1" applyBorder="1" applyProtection="1">
      <protection locked="0"/>
    </xf>
    <xf numFmtId="49" fontId="0" fillId="5" borderId="0" xfId="0" applyNumberFormat="1" applyFill="1" applyProtection="1"/>
    <xf numFmtId="49" fontId="0" fillId="2" borderId="0" xfId="0" applyNumberFormat="1" applyFill="1" applyProtection="1"/>
    <xf numFmtId="49" fontId="22" fillId="5" borderId="1" xfId="4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Protection="1">
      <protection locked="0"/>
    </xf>
    <xf numFmtId="49" fontId="18" fillId="0" borderId="0" xfId="0" applyNumberFormat="1" applyFont="1" applyProtection="1">
      <protection locked="0"/>
    </xf>
    <xf numFmtId="49" fontId="0" fillId="0" borderId="3" xfId="0" applyNumberFormat="1" applyBorder="1"/>
    <xf numFmtId="49" fontId="0" fillId="0" borderId="0" xfId="0" applyNumberFormat="1"/>
    <xf numFmtId="0" fontId="18" fillId="5" borderId="33" xfId="0" applyFont="1" applyFill="1" applyBorder="1" applyAlignment="1">
      <alignment vertical="center"/>
    </xf>
    <xf numFmtId="0" fontId="22" fillId="5" borderId="0" xfId="9" applyFont="1" applyFill="1" applyBorder="1" applyAlignment="1" applyProtection="1">
      <alignment vertical="center"/>
    </xf>
    <xf numFmtId="0" fontId="20" fillId="5" borderId="32" xfId="9" applyFont="1" applyFill="1" applyBorder="1" applyAlignment="1" applyProtection="1">
      <alignment vertical="center"/>
    </xf>
    <xf numFmtId="0" fontId="22" fillId="5" borderId="12" xfId="9" applyFont="1" applyFill="1" applyBorder="1" applyAlignment="1" applyProtection="1">
      <alignment horizontal="center" vertical="center" wrapText="1"/>
    </xf>
    <xf numFmtId="0" fontId="22" fillId="5" borderId="13" xfId="9" applyFont="1" applyFill="1" applyBorder="1" applyAlignment="1" applyProtection="1">
      <alignment horizontal="center" vertical="center" wrapText="1"/>
    </xf>
    <xf numFmtId="0" fontId="22" fillId="5" borderId="14" xfId="9" applyFont="1" applyFill="1" applyBorder="1" applyAlignment="1" applyProtection="1">
      <alignment horizontal="center" vertical="center" wrapText="1"/>
    </xf>
    <xf numFmtId="0" fontId="22" fillId="3" borderId="9" xfId="9" applyFont="1" applyFill="1" applyBorder="1" applyAlignment="1" applyProtection="1">
      <alignment horizontal="center" vertical="center" wrapText="1"/>
    </xf>
    <xf numFmtId="49" fontId="22" fillId="3" borderId="13" xfId="9" applyNumberFormat="1" applyFont="1" applyFill="1" applyBorder="1" applyAlignment="1" applyProtection="1">
      <alignment horizontal="center" vertical="center" wrapText="1"/>
    </xf>
    <xf numFmtId="0" fontId="22" fillId="3" borderId="16" xfId="9" applyFont="1" applyFill="1" applyBorder="1" applyAlignment="1" applyProtection="1">
      <alignment horizontal="center" vertical="center" wrapText="1"/>
    </xf>
    <xf numFmtId="0" fontId="22" fillId="3" borderId="15" xfId="9" applyFont="1" applyFill="1" applyBorder="1" applyAlignment="1" applyProtection="1">
      <alignment horizontal="center" vertical="center" wrapText="1"/>
    </xf>
    <xf numFmtId="0" fontId="22" fillId="4" borderId="12" xfId="9" applyFont="1" applyFill="1" applyBorder="1" applyAlignment="1" applyProtection="1">
      <alignment horizontal="center" vertical="center" wrapText="1"/>
    </xf>
    <xf numFmtId="0" fontId="22" fillId="4" borderId="13" xfId="9" applyFont="1" applyFill="1" applyBorder="1" applyAlignment="1" applyProtection="1">
      <alignment horizontal="center" vertical="center" wrapText="1"/>
    </xf>
    <xf numFmtId="0" fontId="22" fillId="4" borderId="15" xfId="9" applyFont="1" applyFill="1" applyBorder="1" applyAlignment="1" applyProtection="1">
      <alignment horizontal="center" vertical="center" wrapText="1"/>
    </xf>
    <xf numFmtId="0" fontId="22" fillId="5" borderId="10" xfId="9" applyFont="1" applyFill="1" applyBorder="1" applyAlignment="1" applyProtection="1">
      <alignment horizontal="center" vertical="center" wrapText="1"/>
    </xf>
    <xf numFmtId="0" fontId="22" fillId="0" borderId="0" xfId="9" applyFont="1" applyAlignment="1" applyProtection="1">
      <alignment horizontal="center" vertical="center" wrapText="1"/>
      <protection locked="0"/>
    </xf>
    <xf numFmtId="0" fontId="22" fillId="5" borderId="36" xfId="9" applyFont="1" applyFill="1" applyBorder="1" applyAlignment="1" applyProtection="1">
      <alignment horizontal="center" vertical="center"/>
    </xf>
    <xf numFmtId="0" fontId="22" fillId="5" borderId="37" xfId="9" applyFont="1" applyFill="1" applyBorder="1" applyAlignment="1" applyProtection="1">
      <alignment horizontal="center" vertical="center"/>
    </xf>
    <xf numFmtId="0" fontId="22" fillId="5" borderId="38" xfId="9" applyFont="1" applyFill="1" applyBorder="1" applyAlignment="1" applyProtection="1">
      <alignment horizontal="center" vertical="center"/>
    </xf>
    <xf numFmtId="0" fontId="22" fillId="5" borderId="39" xfId="9" applyFont="1" applyFill="1" applyBorder="1" applyAlignment="1" applyProtection="1">
      <alignment horizontal="center" vertical="center"/>
    </xf>
    <xf numFmtId="0" fontId="22" fillId="5" borderId="11" xfId="9" applyFont="1" applyFill="1" applyBorder="1" applyAlignment="1" applyProtection="1">
      <alignment horizontal="center" vertical="center"/>
    </xf>
    <xf numFmtId="0" fontId="20" fillId="0" borderId="0" xfId="9" applyFont="1" applyAlignment="1" applyProtection="1">
      <alignment horizontal="center" vertical="center"/>
      <protection locked="0"/>
    </xf>
    <xf numFmtId="0" fontId="20" fillId="0" borderId="1" xfId="9" applyFont="1" applyBorder="1" applyAlignment="1" applyProtection="1">
      <alignment horizontal="center" vertical="center"/>
      <protection locked="0"/>
    </xf>
    <xf numFmtId="0" fontId="20" fillId="0" borderId="1" xfId="9" applyFont="1" applyBorder="1" applyAlignment="1" applyProtection="1">
      <alignment horizontal="center" vertical="center" wrapText="1"/>
      <protection locked="0"/>
    </xf>
    <xf numFmtId="49" fontId="12" fillId="0" borderId="1" xfId="0" applyNumberFormat="1" applyFont="1" applyBorder="1" applyAlignment="1">
      <alignment horizontal="center" vertical="center"/>
    </xf>
    <xf numFmtId="0" fontId="20" fillId="0" borderId="1" xfId="11" applyFont="1" applyBorder="1" applyAlignment="1" applyProtection="1">
      <alignment horizontal="center" vertical="center" wrapText="1"/>
      <protection locked="0"/>
    </xf>
    <xf numFmtId="0" fontId="20" fillId="4" borderId="1" xfId="9" applyFont="1" applyFill="1" applyBorder="1" applyAlignment="1" applyProtection="1">
      <alignment horizontal="center" vertical="center" wrapText="1"/>
      <protection locked="0"/>
    </xf>
    <xf numFmtId="0" fontId="20" fillId="4" borderId="1" xfId="9" applyFont="1" applyFill="1" applyBorder="1" applyAlignment="1" applyProtection="1">
      <alignment vertical="center"/>
      <protection locked="0"/>
    </xf>
    <xf numFmtId="0" fontId="20" fillId="0" borderId="31" xfId="9" applyFont="1" applyBorder="1" applyAlignment="1" applyProtection="1">
      <alignment vertical="center" wrapText="1"/>
      <protection locked="0"/>
    </xf>
    <xf numFmtId="0" fontId="21" fillId="0" borderId="1" xfId="16" applyFont="1" applyBorder="1" applyAlignment="1">
      <alignment horizontal="center" vertical="center"/>
    </xf>
    <xf numFmtId="0" fontId="12" fillId="0" borderId="1" xfId="3" applyFont="1" applyBorder="1" applyAlignment="1" applyProtection="1">
      <alignment horizontal="center" vertical="center"/>
      <protection locked="0"/>
    </xf>
    <xf numFmtId="0" fontId="20" fillId="0" borderId="17" xfId="9" applyFont="1" applyBorder="1" applyAlignment="1" applyProtection="1">
      <alignment horizontal="center" vertical="center"/>
      <protection locked="0"/>
    </xf>
    <xf numFmtId="14" fontId="20" fillId="0" borderId="18" xfId="9" applyNumberFormat="1" applyFont="1" applyBorder="1" applyAlignment="1" applyProtection="1">
      <alignment vertical="center" wrapText="1"/>
      <protection locked="0"/>
    </xf>
    <xf numFmtId="0" fontId="20" fillId="0" borderId="18" xfId="9" applyFont="1" applyBorder="1" applyAlignment="1" applyProtection="1">
      <alignment vertical="center" wrapText="1"/>
      <protection locked="0"/>
    </xf>
    <xf numFmtId="0" fontId="20" fillId="0" borderId="17" xfId="9" applyFont="1" applyBorder="1" applyAlignment="1" applyProtection="1">
      <alignment vertical="center" wrapText="1"/>
      <protection locked="0"/>
    </xf>
    <xf numFmtId="49" fontId="20" fillId="0" borderId="18" xfId="9" applyNumberFormat="1" applyFont="1" applyBorder="1" applyAlignment="1" applyProtection="1">
      <alignment vertical="center"/>
      <protection locked="0"/>
    </xf>
    <xf numFmtId="0" fontId="20" fillId="4" borderId="17" xfId="9" applyFont="1" applyFill="1" applyBorder="1" applyAlignment="1" applyProtection="1">
      <alignment vertical="center" wrapText="1"/>
      <protection locked="0"/>
    </xf>
    <xf numFmtId="0" fontId="20" fillId="4" borderId="18" xfId="9" applyFont="1" applyFill="1" applyBorder="1" applyAlignment="1" applyProtection="1">
      <alignment vertical="center" wrapText="1"/>
      <protection locked="0"/>
    </xf>
    <xf numFmtId="0" fontId="20" fillId="4" borderId="20" xfId="9" applyFont="1" applyFill="1" applyBorder="1" applyAlignment="1" applyProtection="1">
      <alignment vertical="center"/>
      <protection locked="0"/>
    </xf>
    <xf numFmtId="0" fontId="20" fillId="0" borderId="30" xfId="9" applyFont="1" applyBorder="1" applyAlignment="1" applyProtection="1">
      <alignment vertical="center" wrapText="1"/>
      <protection locked="0"/>
    </xf>
    <xf numFmtId="0" fontId="12" fillId="0" borderId="0" xfId="3" applyFont="1" applyAlignment="1" applyProtection="1">
      <alignment vertical="center"/>
      <protection locked="0"/>
    </xf>
    <xf numFmtId="49" fontId="20" fillId="0" borderId="0" xfId="9" applyNumberFormat="1" applyFont="1" applyAlignment="1" applyProtection="1">
      <alignment vertical="center"/>
      <protection locked="0"/>
    </xf>
    <xf numFmtId="49" fontId="18" fillId="0" borderId="1" xfId="3" applyNumberFormat="1" applyFont="1" applyBorder="1" applyAlignment="1" applyProtection="1">
      <alignment horizontal="center" vertical="center"/>
      <protection locked="0"/>
    </xf>
    <xf numFmtId="0" fontId="28" fillId="0" borderId="40" xfId="11" applyFont="1" applyBorder="1" applyAlignment="1" applyProtection="1">
      <alignment horizontal="center" vertical="center" wrapText="1"/>
      <protection locked="0"/>
    </xf>
    <xf numFmtId="0" fontId="28" fillId="0" borderId="40" xfId="11" applyFont="1" applyBorder="1" applyAlignment="1" applyProtection="1">
      <alignment wrapText="1"/>
      <protection locked="0"/>
    </xf>
    <xf numFmtId="0" fontId="18" fillId="0" borderId="41" xfId="1" applyFont="1" applyFill="1" applyBorder="1" applyAlignment="1" applyProtection="1">
      <alignment horizontal="center" vertical="center" wrapText="1"/>
    </xf>
    <xf numFmtId="4" fontId="20" fillId="0" borderId="1" xfId="9" applyNumberFormat="1" applyFont="1" applyBorder="1" applyAlignment="1" applyProtection="1">
      <alignment horizontal="center" vertical="center"/>
      <protection locked="0"/>
    </xf>
    <xf numFmtId="4" fontId="18" fillId="0" borderId="1" xfId="3" applyNumberFormat="1" applyFont="1" applyBorder="1" applyAlignment="1" applyProtection="1">
      <alignment horizontal="center" vertical="center"/>
      <protection locked="0"/>
    </xf>
    <xf numFmtId="49" fontId="18" fillId="0" borderId="41" xfId="0" applyNumberFormat="1" applyFont="1" applyFill="1" applyBorder="1" applyAlignment="1">
      <alignment horizontal="center" vertical="center"/>
    </xf>
    <xf numFmtId="3" fontId="23" fillId="0" borderId="41" xfId="1" applyNumberFormat="1" applyFont="1" applyFill="1" applyBorder="1" applyAlignment="1" applyProtection="1">
      <alignment horizontal="center" vertical="center" wrapText="1"/>
      <protection locked="0"/>
    </xf>
    <xf numFmtId="0" fontId="18" fillId="0" borderId="41" xfId="0" applyFont="1" applyFill="1" applyBorder="1" applyAlignment="1">
      <alignment horizontal="center" vertical="center"/>
    </xf>
    <xf numFmtId="0" fontId="31" fillId="5" borderId="0" xfId="0" applyFont="1" applyFill="1" applyBorder="1" applyProtection="1"/>
    <xf numFmtId="0" fontId="31" fillId="5" borderId="0" xfId="0" applyFont="1" applyFill="1" applyProtection="1"/>
    <xf numFmtId="0" fontId="31" fillId="2" borderId="0" xfId="0" applyFont="1" applyFill="1" applyBorder="1" applyProtection="1"/>
    <xf numFmtId="0" fontId="31" fillId="5" borderId="0" xfId="1" applyFont="1" applyFill="1" applyAlignment="1" applyProtection="1">
      <alignment horizontal="center" vertical="center"/>
    </xf>
    <xf numFmtId="3" fontId="39" fillId="6" borderId="1" xfId="1" applyNumberFormat="1" applyFont="1" applyFill="1" applyBorder="1" applyAlignment="1" applyProtection="1">
      <alignment horizontal="center" vertical="center" wrapText="1"/>
    </xf>
    <xf numFmtId="0" fontId="39" fillId="0" borderId="0" xfId="0" applyFont="1" applyAlignment="1" applyProtection="1">
      <alignment horizontal="left"/>
      <protection locked="0"/>
    </xf>
    <xf numFmtId="0" fontId="31" fillId="0" borderId="0" xfId="0" applyFont="1" applyProtection="1">
      <protection locked="0"/>
    </xf>
    <xf numFmtId="0" fontId="40" fillId="0" borderId="0" xfId="0" applyFont="1" applyProtection="1">
      <protection locked="0"/>
    </xf>
    <xf numFmtId="0" fontId="39" fillId="0" borderId="0" xfId="0" applyFont="1" applyProtection="1">
      <protection locked="0"/>
    </xf>
    <xf numFmtId="0" fontId="41" fillId="0" borderId="0" xfId="0" applyFont="1"/>
    <xf numFmtId="0" fontId="40" fillId="0" borderId="0" xfId="0" applyFont="1"/>
    <xf numFmtId="0" fontId="12" fillId="0" borderId="41" xfId="0" applyFont="1" applyFill="1" applyBorder="1" applyAlignment="1">
      <alignment horizontal="center" vertical="center"/>
    </xf>
    <xf numFmtId="0" fontId="0" fillId="0" borderId="41" xfId="0" applyBorder="1"/>
    <xf numFmtId="0" fontId="40" fillId="0" borderId="41" xfId="0" applyFont="1" applyBorder="1"/>
    <xf numFmtId="0" fontId="0" fillId="0" borderId="41" xfId="0" applyBorder="1" applyAlignment="1">
      <alignment vertical="center"/>
    </xf>
    <xf numFmtId="0" fontId="17" fillId="0" borderId="41" xfId="0" applyFont="1" applyFill="1" applyBorder="1"/>
    <xf numFmtId="0" fontId="23" fillId="0" borderId="41" xfId="0" applyFont="1" applyFill="1" applyBorder="1" applyProtection="1">
      <protection locked="0"/>
    </xf>
    <xf numFmtId="0" fontId="39" fillId="0" borderId="41" xfId="0" applyFont="1" applyFill="1" applyBorder="1" applyProtection="1">
      <protection locked="0"/>
    </xf>
    <xf numFmtId="0" fontId="23" fillId="0" borderId="41" xfId="0" applyFont="1" applyFill="1" applyBorder="1" applyAlignment="1" applyProtection="1">
      <alignment vertical="center"/>
      <protection locked="0"/>
    </xf>
    <xf numFmtId="3" fontId="23" fillId="5" borderId="41" xfId="0" applyNumberFormat="1" applyFont="1" applyFill="1" applyBorder="1" applyProtection="1"/>
    <xf numFmtId="0" fontId="18" fillId="0" borderId="41" xfId="1" applyFont="1" applyFill="1" applyBorder="1" applyAlignment="1" applyProtection="1">
      <alignment horizontal="left" vertical="center" wrapText="1" indent="1"/>
    </xf>
    <xf numFmtId="0" fontId="18" fillId="0" borderId="0" xfId="0" applyFont="1" applyAlignment="1" applyProtection="1">
      <alignment horizontal="center" vertical="center"/>
      <protection locked="0"/>
    </xf>
    <xf numFmtId="0" fontId="20" fillId="0" borderId="41" xfId="4" applyFont="1" applyBorder="1" applyAlignment="1" applyProtection="1">
      <alignment vertical="center" wrapText="1"/>
      <protection locked="0"/>
    </xf>
    <xf numFmtId="49" fontId="20" fillId="0" borderId="41" xfId="4" applyNumberFormat="1" applyFont="1" applyFill="1" applyBorder="1" applyAlignment="1" applyProtection="1">
      <alignment horizontal="center" vertical="center" wrapText="1"/>
      <protection locked="0"/>
    </xf>
    <xf numFmtId="0" fontId="20" fillId="0" borderId="41" xfId="15" applyFont="1" applyFill="1" applyBorder="1" applyAlignment="1" applyProtection="1">
      <alignment horizontal="left" vertical="center" wrapText="1"/>
      <protection locked="0"/>
    </xf>
    <xf numFmtId="0" fontId="20" fillId="0" borderId="41" xfId="15" applyFont="1" applyFill="1" applyBorder="1" applyAlignment="1" applyProtection="1">
      <alignment horizontal="center" vertical="center" wrapText="1"/>
      <protection locked="0"/>
    </xf>
    <xf numFmtId="49" fontId="20" fillId="0" borderId="41" xfId="15" applyNumberFormat="1" applyFont="1" applyFill="1" applyBorder="1" applyAlignment="1" applyProtection="1">
      <alignment horizontal="center" vertical="center" wrapText="1"/>
      <protection locked="0"/>
    </xf>
    <xf numFmtId="0" fontId="21" fillId="0" borderId="41" xfId="0" applyFont="1" applyFill="1" applyBorder="1" applyAlignment="1">
      <alignment horizontal="left" vertical="center"/>
    </xf>
    <xf numFmtId="0" fontId="36" fillId="0" borderId="41" xfId="0" applyFont="1" applyFill="1" applyBorder="1" applyAlignment="1">
      <alignment horizontal="left" vertical="center" wrapText="1"/>
    </xf>
    <xf numFmtId="0" fontId="37" fillId="0" borderId="41" xfId="0" applyFont="1" applyFill="1" applyBorder="1" applyAlignment="1">
      <alignment horizontal="left" vertical="center" wrapText="1"/>
    </xf>
    <xf numFmtId="0" fontId="20" fillId="0" borderId="41" xfId="0" applyFont="1" applyFill="1" applyBorder="1" applyAlignment="1">
      <alignment horizontal="left" vertical="center" wrapText="1"/>
    </xf>
    <xf numFmtId="49" fontId="0" fillId="0" borderId="41" xfId="0" applyNumberFormat="1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41" xfId="0" applyFont="1" applyFill="1" applyBorder="1" applyAlignment="1">
      <alignment horizontal="left" vertical="center" wrapText="1"/>
    </xf>
    <xf numFmtId="0" fontId="21" fillId="0" borderId="41" xfId="15" applyFont="1" applyFill="1" applyBorder="1" applyAlignment="1" applyProtection="1">
      <alignment vertical="center" wrapText="1"/>
      <protection locked="0"/>
    </xf>
    <xf numFmtId="49" fontId="21" fillId="0" borderId="41" xfId="0" applyNumberFormat="1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1" fillId="0" borderId="41" xfId="16" applyFill="1" applyBorder="1" applyAlignment="1">
      <alignment horizontal="center" vertical="center"/>
    </xf>
    <xf numFmtId="0" fontId="12" fillId="0" borderId="41" xfId="3" applyFill="1" applyBorder="1" applyAlignment="1" applyProtection="1">
      <alignment horizontal="center" vertical="center" wrapText="1"/>
      <protection locked="0"/>
    </xf>
    <xf numFmtId="0" fontId="20" fillId="0" borderId="41" xfId="4" applyFont="1" applyBorder="1" applyAlignment="1" applyProtection="1">
      <alignment horizontal="center" vertical="center" wrapText="1"/>
      <protection locked="0"/>
    </xf>
    <xf numFmtId="49" fontId="20" fillId="0" borderId="41" xfId="4" applyNumberFormat="1" applyFont="1" applyBorder="1" applyAlignment="1" applyProtection="1">
      <alignment vertical="center" wrapText="1"/>
      <protection locked="0"/>
    </xf>
    <xf numFmtId="0" fontId="18" fillId="0" borderId="41" xfId="3" applyFont="1" applyBorder="1" applyAlignment="1" applyProtection="1">
      <alignment horizontal="center" vertical="center" wrapText="1"/>
      <protection locked="0"/>
    </xf>
    <xf numFmtId="0" fontId="20" fillId="4" borderId="41" xfId="9" applyFont="1" applyFill="1" applyBorder="1" applyAlignment="1" applyProtection="1">
      <alignment horizontal="center" vertical="center" wrapText="1"/>
      <protection locked="0"/>
    </xf>
    <xf numFmtId="0" fontId="20" fillId="4" borderId="41" xfId="9" applyFont="1" applyFill="1" applyBorder="1" applyAlignment="1" applyProtection="1">
      <alignment vertical="center"/>
      <protection locked="0"/>
    </xf>
    <xf numFmtId="0" fontId="20" fillId="0" borderId="42" xfId="9" applyFont="1" applyBorder="1" applyAlignment="1" applyProtection="1">
      <alignment vertical="center" wrapText="1"/>
      <protection locked="0"/>
    </xf>
    <xf numFmtId="0" fontId="12" fillId="0" borderId="0" xfId="0" applyFont="1"/>
    <xf numFmtId="0" fontId="18" fillId="5" borderId="0" xfId="1" applyFont="1" applyFill="1" applyAlignment="1" applyProtection="1">
      <alignment horizontal="right" vertical="center"/>
    </xf>
    <xf numFmtId="4" fontId="25" fillId="0" borderId="1" xfId="2" applyNumberFormat="1" applyFont="1" applyFill="1" applyBorder="1" applyAlignment="1" applyProtection="1">
      <alignment horizontal="right" vertical="top" wrapText="1"/>
      <protection locked="0"/>
    </xf>
    <xf numFmtId="0" fontId="25" fillId="0" borderId="1" xfId="2" applyFont="1" applyFill="1" applyBorder="1" applyAlignment="1" applyProtection="1">
      <alignment horizontal="center" vertical="center" wrapText="1"/>
      <protection locked="0"/>
    </xf>
    <xf numFmtId="14" fontId="12" fillId="0" borderId="1" xfId="3" applyNumberFormat="1" applyFont="1" applyFill="1" applyBorder="1" applyAlignment="1" applyProtection="1">
      <alignment horizontal="center" vertical="center"/>
      <protection locked="0"/>
    </xf>
    <xf numFmtId="14" fontId="12" fillId="0" borderId="2" xfId="3" applyNumberFormat="1" applyFont="1" applyBorder="1" applyProtection="1">
      <protection locked="0"/>
    </xf>
    <xf numFmtId="14" fontId="12" fillId="0" borderId="1" xfId="3" applyNumberFormat="1" applyFont="1" applyBorder="1" applyProtection="1">
      <protection locked="0"/>
    </xf>
    <xf numFmtId="0" fontId="12" fillId="2" borderId="0" xfId="0" applyFont="1" applyFill="1" applyBorder="1"/>
    <xf numFmtId="3" fontId="23" fillId="2" borderId="41" xfId="1" applyNumberFormat="1" applyFont="1" applyFill="1" applyBorder="1" applyAlignment="1" applyProtection="1">
      <alignment horizontal="center" vertical="center" wrapText="1"/>
      <protection locked="0"/>
    </xf>
    <xf numFmtId="0" fontId="24" fillId="5" borderId="0" xfId="0" applyFont="1" applyFill="1" applyProtection="1"/>
    <xf numFmtId="0" fontId="38" fillId="5" borderId="0" xfId="3" applyFont="1" applyFill="1" applyProtection="1"/>
    <xf numFmtId="0" fontId="38" fillId="5" borderId="0" xfId="3" applyFont="1" applyFill="1" applyProtection="1">
      <protection locked="0"/>
    </xf>
    <xf numFmtId="0" fontId="38" fillId="0" borderId="0" xfId="3" applyFont="1" applyProtection="1">
      <protection locked="0"/>
    </xf>
    <xf numFmtId="0" fontId="38" fillId="5" borderId="0" xfId="0" applyFont="1" applyFill="1" applyProtection="1"/>
    <xf numFmtId="4" fontId="38" fillId="5" borderId="0" xfId="1" applyNumberFormat="1" applyFont="1" applyFill="1" applyBorder="1" applyAlignment="1" applyProtection="1">
      <alignment horizontal="center" vertical="center"/>
    </xf>
    <xf numFmtId="0" fontId="38" fillId="5" borderId="0" xfId="0" applyFont="1" applyFill="1" applyBorder="1" applyProtection="1"/>
    <xf numFmtId="4" fontId="38" fillId="5" borderId="0" xfId="0" applyNumberFormat="1" applyFont="1" applyFill="1" applyProtection="1"/>
    <xf numFmtId="0" fontId="38" fillId="5" borderId="0" xfId="0" applyFont="1" applyFill="1" applyAlignment="1" applyProtection="1">
      <alignment horizontal="center" vertical="center"/>
      <protection locked="0"/>
    </xf>
    <xf numFmtId="0" fontId="38" fillId="0" borderId="0" xfId="0" applyFont="1" applyProtection="1">
      <protection locked="0"/>
    </xf>
    <xf numFmtId="0" fontId="38" fillId="0" borderId="0" xfId="0" applyFont="1" applyFill="1" applyProtection="1">
      <protection locked="0"/>
    </xf>
    <xf numFmtId="4" fontId="38" fillId="0" borderId="0" xfId="0" applyNumberFormat="1" applyFont="1" applyFill="1" applyProtection="1"/>
    <xf numFmtId="0" fontId="38" fillId="5" borderId="0" xfId="1" applyFont="1" applyFill="1" applyAlignment="1" applyProtection="1">
      <alignment horizontal="center" vertical="center"/>
    </xf>
    <xf numFmtId="4" fontId="38" fillId="5" borderId="0" xfId="1" applyNumberFormat="1" applyFont="1" applyFill="1" applyAlignment="1" applyProtection="1">
      <alignment vertical="center"/>
    </xf>
    <xf numFmtId="0" fontId="38" fillId="5" borderId="0" xfId="1" applyFont="1" applyFill="1" applyProtection="1">
      <protection locked="0"/>
    </xf>
    <xf numFmtId="0" fontId="24" fillId="5" borderId="0" xfId="1" applyFont="1" applyFill="1" applyAlignment="1" applyProtection="1">
      <alignment horizontal="center" vertical="center" wrapText="1"/>
      <protection locked="0"/>
    </xf>
    <xf numFmtId="0" fontId="38" fillId="0" borderId="0" xfId="3" applyFont="1" applyFill="1" applyProtection="1">
      <protection locked="0"/>
    </xf>
    <xf numFmtId="0" fontId="38" fillId="7" borderId="0" xfId="3" applyFont="1" applyFill="1" applyProtection="1">
      <protection locked="0"/>
    </xf>
    <xf numFmtId="3" fontId="38" fillId="0" borderId="0" xfId="1" applyNumberFormat="1" applyFont="1" applyAlignment="1" applyProtection="1">
      <alignment horizontal="center" vertical="center"/>
      <protection locked="0"/>
    </xf>
    <xf numFmtId="0" fontId="38" fillId="5" borderId="0" xfId="0" applyFont="1" applyFill="1" applyProtection="1">
      <protection locked="0"/>
    </xf>
    <xf numFmtId="0" fontId="38" fillId="2" borderId="0" xfId="1" applyFont="1" applyFill="1" applyBorder="1" applyAlignment="1" applyProtection="1">
      <alignment horizontal="left" vertical="center" wrapText="1" indent="1"/>
    </xf>
    <xf numFmtId="4" fontId="38" fillId="0" borderId="0" xfId="0" applyNumberFormat="1" applyFont="1" applyBorder="1" applyProtection="1">
      <protection locked="0"/>
    </xf>
    <xf numFmtId="0" fontId="42" fillId="0" borderId="0" xfId="0" applyFont="1" applyProtection="1">
      <protection locked="0"/>
    </xf>
    <xf numFmtId="4" fontId="42" fillId="0" borderId="0" xfId="0" applyNumberFormat="1" applyFont="1" applyProtection="1">
      <protection locked="0"/>
    </xf>
    <xf numFmtId="0" fontId="24" fillId="0" borderId="0" xfId="0" applyFont="1" applyProtection="1">
      <protection locked="0"/>
    </xf>
    <xf numFmtId="4" fontId="38" fillId="0" borderId="0" xfId="0" applyNumberFormat="1" applyFont="1" applyProtection="1">
      <protection locked="0"/>
    </xf>
    <xf numFmtId="0" fontId="38" fillId="0" borderId="0" xfId="0" applyFont="1" applyAlignment="1" applyProtection="1">
      <alignment horizontal="center" vertical="center"/>
      <protection locked="0"/>
    </xf>
    <xf numFmtId="0" fontId="42" fillId="0" borderId="0" xfId="0" applyFont="1"/>
    <xf numFmtId="0" fontId="24" fillId="0" borderId="0" xfId="0" applyFont="1" applyAlignment="1" applyProtection="1">
      <alignment horizontal="left"/>
      <protection locked="0"/>
    </xf>
    <xf numFmtId="0" fontId="43" fillId="0" borderId="0" xfId="0" applyFont="1"/>
    <xf numFmtId="4" fontId="42" fillId="0" borderId="0" xfId="0" applyNumberFormat="1" applyFont="1"/>
    <xf numFmtId="0" fontId="38" fillId="0" borderId="0" xfId="0" applyFont="1" applyAlignment="1" applyProtection="1">
      <alignment horizontal="right"/>
      <protection locked="0"/>
    </xf>
    <xf numFmtId="4" fontId="38" fillId="0" borderId="0" xfId="3" applyNumberFormat="1" applyFont="1" applyProtection="1">
      <protection locked="0"/>
    </xf>
    <xf numFmtId="2" fontId="18" fillId="2" borderId="0" xfId="0" applyNumberFormat="1" applyFont="1" applyFill="1" applyProtection="1">
      <protection locked="0"/>
    </xf>
    <xf numFmtId="49" fontId="25" fillId="0" borderId="1" xfId="2" applyNumberFormat="1" applyFont="1" applyFill="1" applyBorder="1" applyAlignment="1" applyProtection="1">
      <alignment horizontal="center" vertical="center" wrapText="1"/>
      <protection locked="0"/>
    </xf>
    <xf numFmtId="4" fontId="23" fillId="5" borderId="1" xfId="1" applyNumberFormat="1" applyFont="1" applyFill="1" applyBorder="1" applyAlignment="1" applyProtection="1">
      <alignment horizontal="center" vertical="center" wrapText="1"/>
    </xf>
    <xf numFmtId="0" fontId="23" fillId="2" borderId="1" xfId="1" applyFont="1" applyFill="1" applyBorder="1" applyAlignment="1" applyProtection="1">
      <alignment horizontal="left" vertical="center" wrapText="1"/>
    </xf>
    <xf numFmtId="4" fontId="23" fillId="5" borderId="1" xfId="1" applyNumberFormat="1" applyFont="1" applyFill="1" applyBorder="1" applyAlignment="1" applyProtection="1">
      <alignment horizontal="right" vertical="center"/>
    </xf>
    <xf numFmtId="0" fontId="23" fillId="2" borderId="1" xfId="1" applyFont="1" applyFill="1" applyBorder="1" applyAlignment="1" applyProtection="1">
      <alignment horizontal="left" vertical="center" wrapText="1" indent="1"/>
    </xf>
    <xf numFmtId="4" fontId="23" fillId="5" borderId="1" xfId="1" applyNumberFormat="1" applyFont="1" applyFill="1" applyBorder="1" applyAlignment="1" applyProtection="1">
      <alignment horizontal="right" vertical="center" wrapText="1"/>
    </xf>
    <xf numFmtId="0" fontId="18" fillId="2" borderId="1" xfId="1" applyFont="1" applyFill="1" applyBorder="1" applyAlignment="1" applyProtection="1">
      <alignment horizontal="left" vertical="center" wrapText="1" indent="2"/>
    </xf>
    <xf numFmtId="4" fontId="23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23" fillId="2" borderId="1" xfId="1" applyNumberFormat="1" applyFont="1" applyFill="1" applyBorder="1" applyAlignment="1" applyProtection="1">
      <alignment horizontal="right" vertical="center"/>
      <protection locked="0"/>
    </xf>
    <xf numFmtId="4" fontId="18" fillId="5" borderId="1" xfId="1" applyNumberFormat="1" applyFont="1" applyFill="1" applyBorder="1" applyAlignment="1" applyProtection="1">
      <alignment horizontal="right" vertical="center" wrapText="1"/>
    </xf>
    <xf numFmtId="4" fontId="18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18" fillId="2" borderId="1" xfId="1" applyNumberFormat="1" applyFont="1" applyFill="1" applyBorder="1" applyAlignment="1" applyProtection="1">
      <alignment horizontal="right" vertical="center"/>
      <protection locked="0"/>
    </xf>
    <xf numFmtId="4" fontId="18" fillId="0" borderId="1" xfId="2" applyNumberFormat="1" applyFont="1" applyFill="1" applyBorder="1" applyAlignment="1" applyProtection="1">
      <alignment horizontal="right" vertical="center"/>
      <protection locked="0"/>
    </xf>
    <xf numFmtId="4" fontId="18" fillId="0" borderId="1" xfId="2" applyNumberFormat="1" applyFont="1" applyFill="1" applyBorder="1" applyAlignment="1" applyProtection="1">
      <alignment horizontal="right" vertical="top"/>
      <protection locked="0"/>
    </xf>
    <xf numFmtId="4" fontId="18" fillId="5" borderId="1" xfId="2" applyNumberFormat="1" applyFont="1" applyFill="1" applyBorder="1" applyAlignment="1" applyProtection="1">
      <alignment horizontal="right" vertical="top"/>
    </xf>
    <xf numFmtId="0" fontId="18" fillId="2" borderId="1" xfId="1" applyFont="1" applyFill="1" applyBorder="1" applyAlignment="1" applyProtection="1">
      <alignment horizontal="left" vertical="center" wrapText="1" indent="4"/>
    </xf>
    <xf numFmtId="4" fontId="23" fillId="0" borderId="1" xfId="1" applyNumberFormat="1" applyFont="1" applyFill="1" applyBorder="1" applyAlignment="1" applyProtection="1">
      <alignment horizontal="right" vertical="center" wrapText="1"/>
      <protection locked="0"/>
    </xf>
    <xf numFmtId="0" fontId="18" fillId="0" borderId="5" xfId="2" applyFont="1" applyFill="1" applyBorder="1" applyAlignment="1" applyProtection="1">
      <alignment horizontal="left" vertical="center" wrapText="1" indent="2"/>
    </xf>
    <xf numFmtId="4" fontId="18" fillId="0" borderId="4" xfId="2" applyNumberFormat="1" applyFont="1" applyFill="1" applyBorder="1" applyAlignment="1" applyProtection="1">
      <alignment horizontal="right" vertical="center"/>
      <protection locked="0"/>
    </xf>
    <xf numFmtId="0" fontId="23" fillId="2" borderId="5" xfId="1" applyFont="1" applyFill="1" applyBorder="1" applyAlignment="1" applyProtection="1">
      <alignment horizontal="left" vertical="center" wrapText="1"/>
    </xf>
    <xf numFmtId="4" fontId="18" fillId="5" borderId="28" xfId="1" applyNumberFormat="1" applyFont="1" applyFill="1" applyBorder="1" applyAlignment="1" applyProtection="1">
      <alignment horizontal="right" vertical="center" wrapText="1"/>
    </xf>
    <xf numFmtId="4" fontId="23" fillId="5" borderId="4" xfId="3" applyNumberFormat="1" applyFont="1" applyFill="1" applyBorder="1" applyAlignment="1" applyProtection="1">
      <alignment horizontal="right"/>
    </xf>
    <xf numFmtId="0" fontId="18" fillId="2" borderId="1" xfId="1" applyFont="1" applyFill="1" applyBorder="1" applyAlignment="1" applyProtection="1">
      <alignment horizontal="left" vertical="center" wrapText="1" indent="1"/>
    </xf>
    <xf numFmtId="0" fontId="18" fillId="0" borderId="5" xfId="3" applyFont="1" applyBorder="1" applyAlignment="1" applyProtection="1">
      <alignment horizontal="left" vertical="center" indent="1"/>
    </xf>
    <xf numFmtId="4" fontId="18" fillId="0" borderId="4" xfId="3" applyNumberFormat="1" applyFont="1" applyFill="1" applyBorder="1" applyAlignment="1" applyProtection="1">
      <alignment horizontal="right"/>
      <protection locked="0"/>
    </xf>
    <xf numFmtId="4" fontId="18" fillId="5" borderId="26" xfId="1" applyNumberFormat="1" applyFont="1" applyFill="1" applyBorder="1" applyAlignment="1" applyProtection="1">
      <alignment horizontal="right" vertical="center" wrapText="1"/>
    </xf>
    <xf numFmtId="4" fontId="18" fillId="0" borderId="4" xfId="3" applyNumberFormat="1" applyFont="1" applyBorder="1" applyAlignment="1" applyProtection="1">
      <alignment horizontal="right"/>
      <protection locked="0"/>
    </xf>
    <xf numFmtId="0" fontId="23" fillId="0" borderId="5" xfId="1" applyFont="1" applyFill="1" applyBorder="1" applyAlignment="1" applyProtection="1">
      <alignment horizontal="left" vertical="center" wrapText="1"/>
    </xf>
    <xf numFmtId="4" fontId="23" fillId="5" borderId="2" xfId="0" applyNumberFormat="1" applyFont="1" applyFill="1" applyBorder="1" applyProtection="1"/>
    <xf numFmtId="4" fontId="23" fillId="2" borderId="4" xfId="0" applyNumberFormat="1" applyFont="1" applyFill="1" applyBorder="1" applyProtection="1"/>
    <xf numFmtId="0" fontId="23" fillId="2" borderId="1" xfId="1" applyFont="1" applyFill="1" applyBorder="1" applyAlignment="1" applyProtection="1">
      <alignment vertical="center" wrapText="1"/>
    </xf>
    <xf numFmtId="0" fontId="12" fillId="0" borderId="41" xfId="3" applyBorder="1" applyAlignment="1" applyProtection="1">
      <alignment horizontal="center" vertical="center" wrapText="1"/>
      <protection locked="0"/>
    </xf>
    <xf numFmtId="0" fontId="20" fillId="5" borderId="0" xfId="9" applyFont="1" applyFill="1" applyBorder="1" applyAlignment="1" applyProtection="1">
      <alignment horizontal="center" vertical="center"/>
    </xf>
    <xf numFmtId="164" fontId="20" fillId="5" borderId="0" xfId="9" applyNumberFormat="1" applyFont="1" applyFill="1" applyBorder="1" applyAlignment="1" applyProtection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164" fontId="20" fillId="5" borderId="0" xfId="9" applyNumberFormat="1" applyFont="1" applyFill="1" applyBorder="1" applyAlignment="1" applyProtection="1">
      <alignment horizontal="center" vertical="center"/>
      <protection locked="0"/>
    </xf>
    <xf numFmtId="0" fontId="20" fillId="0" borderId="19" xfId="9" applyFont="1" applyBorder="1" applyAlignment="1" applyProtection="1">
      <alignment horizontal="center" vertical="center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49" fontId="20" fillId="2" borderId="0" xfId="9" applyNumberFormat="1" applyFont="1" applyFill="1" applyBorder="1" applyAlignment="1" applyProtection="1">
      <alignment horizontal="center" vertical="center"/>
      <protection locked="0"/>
    </xf>
    <xf numFmtId="0" fontId="20" fillId="2" borderId="0" xfId="9" applyFont="1" applyFill="1" applyBorder="1" applyAlignment="1" applyProtection="1">
      <alignment horizontal="center" vertical="center"/>
      <protection locked="0"/>
    </xf>
    <xf numFmtId="0" fontId="20" fillId="2" borderId="3" xfId="9" applyFont="1" applyFill="1" applyBorder="1" applyAlignment="1" applyProtection="1">
      <alignment horizontal="center" vertical="center"/>
      <protection locked="0"/>
    </xf>
    <xf numFmtId="0" fontId="18" fillId="0" borderId="0" xfId="0" applyFont="1" applyAlignment="1">
      <alignment horizontal="center" vertical="center"/>
    </xf>
    <xf numFmtId="0" fontId="44" fillId="0" borderId="41" xfId="0" applyFont="1" applyBorder="1" applyAlignment="1">
      <alignment horizontal="center" vertical="center"/>
    </xf>
    <xf numFmtId="0" fontId="20" fillId="0" borderId="41" xfId="9" applyFont="1" applyBorder="1" applyAlignment="1" applyProtection="1">
      <alignment horizontal="center" vertical="center" wrapText="1"/>
      <protection locked="0"/>
    </xf>
    <xf numFmtId="4" fontId="18" fillId="0" borderId="41" xfId="3" applyNumberFormat="1" applyFont="1" applyBorder="1" applyAlignment="1" applyProtection="1">
      <alignment horizontal="center" vertical="center"/>
      <protection locked="0"/>
    </xf>
    <xf numFmtId="49" fontId="0" fillId="0" borderId="41" xfId="0" applyNumberFormat="1" applyBorder="1" applyAlignment="1">
      <alignment horizontal="center" vertical="center"/>
    </xf>
    <xf numFmtId="4" fontId="20" fillId="0" borderId="41" xfId="9" applyNumberFormat="1" applyFont="1" applyBorder="1" applyAlignment="1" applyProtection="1">
      <alignment horizontal="center" vertical="center"/>
      <protection locked="0"/>
    </xf>
    <xf numFmtId="0" fontId="12" fillId="0" borderId="41" xfId="3" applyFont="1" applyBorder="1" applyAlignment="1" applyProtection="1">
      <alignment horizontal="center" vertical="center" wrapText="1"/>
      <protection locked="0"/>
    </xf>
    <xf numFmtId="49" fontId="12" fillId="0" borderId="41" xfId="0" applyNumberFormat="1" applyFont="1" applyBorder="1" applyAlignment="1">
      <alignment horizontal="center" vertical="center"/>
    </xf>
    <xf numFmtId="0" fontId="20" fillId="0" borderId="41" xfId="11" applyFont="1" applyBorder="1" applyAlignment="1" applyProtection="1">
      <alignment horizontal="center" vertical="center" wrapText="1"/>
      <protection locked="0"/>
    </xf>
    <xf numFmtId="14" fontId="18" fillId="0" borderId="41" xfId="3" applyNumberFormat="1" applyFont="1" applyBorder="1" applyAlignment="1" applyProtection="1">
      <alignment horizontal="center" vertical="center"/>
      <protection locked="0"/>
    </xf>
    <xf numFmtId="49" fontId="18" fillId="0" borderId="41" xfId="3" applyNumberFormat="1" applyFont="1" applyBorder="1" applyAlignment="1" applyProtection="1">
      <alignment horizontal="center" vertical="center"/>
      <protection locked="0"/>
    </xf>
    <xf numFmtId="0" fontId="20" fillId="0" borderId="41" xfId="4" applyFont="1" applyFill="1" applyBorder="1" applyAlignment="1" applyProtection="1">
      <alignment horizontal="center" vertical="center" wrapText="1"/>
      <protection locked="0"/>
    </xf>
    <xf numFmtId="0" fontId="20" fillId="0" borderId="41" xfId="4" applyFont="1" applyFill="1" applyBorder="1" applyAlignment="1" applyProtection="1">
      <alignment vertical="center" wrapText="1"/>
      <protection locked="0"/>
    </xf>
    <xf numFmtId="0" fontId="20" fillId="0" borderId="41" xfId="15" applyFont="1" applyFill="1" applyBorder="1" applyAlignment="1" applyProtection="1">
      <alignment vertical="center" wrapText="1"/>
      <protection locked="0"/>
    </xf>
    <xf numFmtId="0" fontId="12" fillId="0" borderId="41" xfId="0" applyFont="1" applyFill="1" applyBorder="1" applyAlignment="1">
      <alignment horizontal="left" vertical="center" wrapText="1"/>
    </xf>
    <xf numFmtId="0" fontId="23" fillId="0" borderId="41" xfId="1" applyFont="1" applyFill="1" applyBorder="1" applyAlignment="1" applyProtection="1">
      <alignment horizontal="left" vertical="center" wrapText="1" indent="1"/>
    </xf>
    <xf numFmtId="0" fontId="18" fillId="0" borderId="0" xfId="0" applyFont="1" applyAlignment="1" applyProtection="1">
      <alignment horizontal="left" vertical="top" wrapText="1"/>
      <protection locked="0"/>
    </xf>
    <xf numFmtId="0" fontId="18" fillId="0" borderId="41" xfId="0" applyFont="1" applyFill="1" applyBorder="1"/>
    <xf numFmtId="0" fontId="32" fillId="0" borderId="41" xfId="0" applyFont="1" applyFill="1" applyBorder="1"/>
    <xf numFmtId="0" fontId="25" fillId="0" borderId="8" xfId="2" applyFont="1" applyFill="1" applyBorder="1" applyAlignment="1" applyProtection="1">
      <alignment horizontal="center" vertical="top" wrapText="1"/>
      <protection locked="0"/>
    </xf>
    <xf numFmtId="0" fontId="25" fillId="0" borderId="43" xfId="2" applyFont="1" applyFill="1" applyBorder="1" applyAlignment="1" applyProtection="1">
      <alignment horizontal="left" vertical="top" wrapText="1"/>
      <protection locked="0"/>
    </xf>
    <xf numFmtId="0" fontId="27" fillId="0" borderId="2" xfId="2" applyFont="1" applyFill="1" applyBorder="1" applyAlignment="1" applyProtection="1">
      <alignment horizontal="left" vertical="top" wrapText="1"/>
      <protection locked="0"/>
    </xf>
    <xf numFmtId="2" fontId="25" fillId="0" borderId="22" xfId="2" applyNumberFormat="1" applyFont="1" applyFill="1" applyBorder="1" applyAlignment="1" applyProtection="1">
      <alignment horizontal="right" vertical="top" wrapText="1"/>
    </xf>
    <xf numFmtId="3" fontId="18" fillId="0" borderId="41" xfId="1" applyNumberFormat="1" applyFont="1" applyFill="1" applyBorder="1" applyAlignment="1" applyProtection="1">
      <alignment horizontal="center" vertical="center" wrapText="1"/>
      <protection locked="0"/>
    </xf>
    <xf numFmtId="0" fontId="23" fillId="5" borderId="0" xfId="0" applyFont="1" applyFill="1" applyAlignment="1" applyProtection="1">
      <alignment horizontal="left"/>
    </xf>
    <xf numFmtId="0" fontId="18" fillId="2" borderId="0" xfId="0" applyFont="1" applyFill="1" applyBorder="1" applyAlignment="1" applyProtection="1">
      <alignment horizontal="left"/>
    </xf>
    <xf numFmtId="0" fontId="18" fillId="5" borderId="0" xfId="1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/>
    </xf>
    <xf numFmtId="0" fontId="0" fillId="2" borderId="0" xfId="0" applyFill="1" applyAlignment="1">
      <alignment horizontal="left"/>
    </xf>
    <xf numFmtId="166" fontId="18" fillId="5" borderId="0" xfId="1" applyNumberFormat="1" applyFont="1" applyFill="1" applyBorder="1" applyAlignment="1" applyProtection="1">
      <alignment horizontal="center" vertical="center"/>
    </xf>
    <xf numFmtId="166" fontId="18" fillId="5" borderId="0" xfId="0" applyNumberFormat="1" applyFont="1" applyFill="1" applyProtection="1"/>
    <xf numFmtId="166" fontId="18" fillId="2" borderId="0" xfId="0" applyNumberFormat="1" applyFont="1" applyFill="1" applyProtection="1"/>
    <xf numFmtId="166" fontId="18" fillId="5" borderId="0" xfId="1" applyNumberFormat="1" applyFont="1" applyFill="1" applyAlignment="1" applyProtection="1">
      <alignment vertical="center"/>
    </xf>
    <xf numFmtId="166" fontId="23" fillId="6" borderId="1" xfId="1" applyNumberFormat="1" applyFont="1" applyFill="1" applyBorder="1" applyAlignment="1" applyProtection="1">
      <alignment horizontal="center" vertical="center" wrapText="1"/>
    </xf>
    <xf numFmtId="166" fontId="23" fillId="0" borderId="41" xfId="1" applyNumberFormat="1" applyFont="1" applyFill="1" applyBorder="1" applyAlignment="1" applyProtection="1">
      <alignment horizontal="center" vertical="center" wrapText="1"/>
      <protection locked="0"/>
    </xf>
    <xf numFmtId="166" fontId="23" fillId="2" borderId="41" xfId="1" applyNumberFormat="1" applyFont="1" applyFill="1" applyBorder="1" applyAlignment="1" applyProtection="1">
      <alignment horizontal="center" vertical="center" wrapText="1"/>
      <protection locked="0"/>
    </xf>
    <xf numFmtId="166" fontId="23" fillId="2" borderId="1" xfId="1" applyNumberFormat="1" applyFont="1" applyFill="1" applyBorder="1" applyAlignment="1" applyProtection="1">
      <alignment horizontal="center" vertical="center" wrapText="1"/>
      <protection locked="0"/>
    </xf>
    <xf numFmtId="166" fontId="23" fillId="0" borderId="1" xfId="1" applyNumberFormat="1" applyFont="1" applyFill="1" applyBorder="1" applyAlignment="1" applyProtection="1">
      <alignment horizontal="left" vertical="center" wrapText="1" indent="1"/>
    </xf>
    <xf numFmtId="166" fontId="23" fillId="2" borderId="0" xfId="0" applyNumberFormat="1" applyFont="1" applyFill="1" applyAlignment="1" applyProtection="1">
      <alignment horizontal="left"/>
      <protection locked="0"/>
    </xf>
    <xf numFmtId="166" fontId="18" fillId="2" borderId="0" xfId="0" applyNumberFormat="1" applyFont="1" applyFill="1" applyProtection="1">
      <protection locked="0"/>
    </xf>
    <xf numFmtId="166" fontId="18" fillId="0" borderId="0" xfId="0" applyNumberFormat="1" applyFont="1" applyAlignment="1" applyProtection="1">
      <alignment vertical="top" wrapText="1"/>
      <protection locked="0"/>
    </xf>
    <xf numFmtId="166" fontId="20" fillId="2" borderId="0" xfId="10" applyNumberFormat="1" applyFont="1" applyFill="1" applyBorder="1" applyAlignment="1" applyProtection="1">
      <alignment vertical="center"/>
    </xf>
    <xf numFmtId="166" fontId="20" fillId="2" borderId="0" xfId="10" applyNumberFormat="1" applyFont="1" applyFill="1" applyBorder="1" applyAlignment="1" applyProtection="1">
      <alignment horizontal="center" vertical="center"/>
    </xf>
    <xf numFmtId="166" fontId="22" fillId="2" borderId="0" xfId="10" applyNumberFormat="1" applyFont="1" applyFill="1" applyBorder="1" applyAlignment="1" applyProtection="1">
      <alignment vertical="center" wrapText="1"/>
    </xf>
    <xf numFmtId="166" fontId="0" fillId="2" borderId="0" xfId="0" applyNumberFormat="1" applyFill="1"/>
    <xf numFmtId="0" fontId="12" fillId="0" borderId="44" xfId="0" applyFont="1" applyFill="1" applyBorder="1" applyAlignment="1">
      <alignment horizontal="center" vertical="center"/>
    </xf>
    <xf numFmtId="0" fontId="18" fillId="0" borderId="44" xfId="1" applyFont="1" applyFill="1" applyBorder="1" applyAlignment="1" applyProtection="1">
      <alignment horizontal="center" vertical="center" wrapText="1"/>
    </xf>
    <xf numFmtId="0" fontId="0" fillId="0" borderId="44" xfId="0" applyBorder="1"/>
    <xf numFmtId="0" fontId="40" fillId="0" borderId="44" xfId="0" applyFont="1" applyBorder="1"/>
    <xf numFmtId="0" fontId="0" fillId="0" borderId="44" xfId="0" applyBorder="1" applyAlignment="1">
      <alignment vertical="center"/>
    </xf>
    <xf numFmtId="0" fontId="18" fillId="0" borderId="44" xfId="0" applyFont="1" applyFill="1" applyBorder="1" applyAlignment="1">
      <alignment horizontal="center" vertical="center"/>
    </xf>
    <xf numFmtId="49" fontId="18" fillId="0" borderId="44" xfId="1" applyNumberFormat="1" applyFont="1" applyFill="1" applyBorder="1" applyAlignment="1" applyProtection="1">
      <alignment horizontal="center" vertical="center" wrapText="1"/>
    </xf>
    <xf numFmtId="49" fontId="20" fillId="0" borderId="44" xfId="0" applyNumberFormat="1" applyFont="1" applyFill="1" applyBorder="1" applyAlignment="1">
      <alignment horizontal="center" vertical="center" wrapText="1"/>
    </xf>
    <xf numFmtId="49" fontId="18" fillId="0" borderId="44" xfId="0" applyNumberFormat="1" applyFont="1" applyFill="1" applyBorder="1" applyAlignment="1">
      <alignment horizontal="center" vertical="center"/>
    </xf>
    <xf numFmtId="0" fontId="18" fillId="0" borderId="44" xfId="1" applyFont="1" applyFill="1" applyBorder="1" applyAlignment="1" applyProtection="1">
      <alignment horizontal="left" vertical="center" wrapText="1" indent="1"/>
    </xf>
    <xf numFmtId="0" fontId="18" fillId="0" borderId="44" xfId="3" applyFont="1" applyBorder="1" applyAlignment="1" applyProtection="1">
      <alignment horizontal="center" vertical="center" wrapText="1"/>
      <protection locked="0"/>
    </xf>
    <xf numFmtId="0" fontId="20" fillId="4" borderId="44" xfId="9" applyFont="1" applyFill="1" applyBorder="1" applyAlignment="1" applyProtection="1">
      <alignment vertical="center"/>
      <protection locked="0"/>
    </xf>
    <xf numFmtId="0" fontId="20" fillId="0" borderId="45" xfId="9" applyFont="1" applyBorder="1" applyAlignment="1" applyProtection="1">
      <alignment vertical="center" wrapText="1"/>
      <protection locked="0"/>
    </xf>
    <xf numFmtId="49" fontId="12" fillId="0" borderId="44" xfId="0" applyNumberFormat="1" applyFont="1" applyBorder="1" applyAlignment="1">
      <alignment horizontal="center" vertical="center"/>
    </xf>
    <xf numFmtId="0" fontId="18" fillId="0" borderId="44" xfId="3" applyFont="1" applyBorder="1" applyAlignment="1" applyProtection="1">
      <alignment horizontal="center" vertical="center"/>
      <protection locked="0"/>
    </xf>
    <xf numFmtId="14" fontId="18" fillId="0" borderId="44" xfId="3" applyNumberFormat="1" applyFont="1" applyBorder="1" applyAlignment="1" applyProtection="1">
      <alignment horizontal="center" vertical="center"/>
      <protection locked="0"/>
    </xf>
    <xf numFmtId="0" fontId="20" fillId="0" borderId="44" xfId="9" applyFont="1" applyBorder="1" applyAlignment="1" applyProtection="1">
      <alignment horizontal="center" vertical="center" wrapText="1"/>
      <protection locked="0"/>
    </xf>
    <xf numFmtId="4" fontId="20" fillId="0" borderId="44" xfId="9" applyNumberFormat="1" applyFont="1" applyBorder="1" applyAlignment="1" applyProtection="1">
      <alignment horizontal="center" vertical="center"/>
      <protection locked="0"/>
    </xf>
    <xf numFmtId="49" fontId="18" fillId="0" borderId="44" xfId="3" applyNumberFormat="1" applyFont="1" applyBorder="1" applyAlignment="1" applyProtection="1">
      <alignment horizontal="center" vertical="center"/>
      <protection locked="0"/>
    </xf>
    <xf numFmtId="0" fontId="20" fillId="0" borderId="44" xfId="11" applyFont="1" applyBorder="1" applyAlignment="1" applyProtection="1">
      <alignment horizontal="center" vertical="center" wrapText="1"/>
      <protection locked="0"/>
    </xf>
    <xf numFmtId="0" fontId="20" fillId="4" borderId="44" xfId="9" applyFont="1" applyFill="1" applyBorder="1" applyAlignment="1" applyProtection="1">
      <alignment horizontal="center" vertical="center" wrapText="1"/>
      <protection locked="0"/>
    </xf>
    <xf numFmtId="0" fontId="20" fillId="0" borderId="1" xfId="9" applyFont="1" applyFill="1" applyBorder="1" applyAlignment="1" applyProtection="1">
      <alignment horizontal="center" vertical="center" wrapText="1"/>
      <protection locked="0"/>
    </xf>
    <xf numFmtId="0" fontId="18" fillId="0" borderId="1" xfId="3" applyFont="1" applyFill="1" applyBorder="1" applyAlignment="1" applyProtection="1">
      <alignment horizontal="center" vertical="center" wrapText="1"/>
      <protection locked="0"/>
    </xf>
    <xf numFmtId="0" fontId="18" fillId="0" borderId="41" xfId="3" applyFont="1" applyFill="1" applyBorder="1" applyAlignment="1" applyProtection="1">
      <alignment horizontal="center" vertical="center" wrapText="1"/>
      <protection locked="0"/>
    </xf>
    <xf numFmtId="0" fontId="12" fillId="0" borderId="41" xfId="3" applyFont="1" applyFill="1" applyBorder="1" applyAlignment="1" applyProtection="1">
      <alignment horizontal="center" vertical="center" wrapText="1"/>
      <protection locked="0"/>
    </xf>
    <xf numFmtId="0" fontId="25" fillId="0" borderId="46" xfId="2" applyFont="1" applyFill="1" applyBorder="1" applyAlignment="1" applyProtection="1">
      <alignment horizontal="left" vertical="top" wrapText="1"/>
      <protection locked="0"/>
    </xf>
    <xf numFmtId="1" fontId="25" fillId="0" borderId="46" xfId="2" applyNumberFormat="1" applyFont="1" applyFill="1" applyBorder="1" applyAlignment="1" applyProtection="1">
      <alignment horizontal="left" vertical="top" wrapText="1"/>
      <protection locked="0"/>
    </xf>
    <xf numFmtId="0" fontId="20" fillId="0" borderId="1" xfId="4" applyFont="1" applyFill="1" applyBorder="1" applyAlignment="1" applyProtection="1">
      <alignment vertical="center" wrapText="1"/>
      <protection locked="0"/>
    </xf>
    <xf numFmtId="0" fontId="23" fillId="5" borderId="44" xfId="0" applyFont="1" applyFill="1" applyBorder="1" applyAlignment="1" applyProtection="1">
      <alignment horizontal="right" vertical="center" wrapText="1"/>
    </xf>
    <xf numFmtId="0" fontId="23" fillId="5" borderId="44" xfId="0" applyFont="1" applyFill="1" applyBorder="1" applyProtection="1"/>
    <xf numFmtId="0" fontId="18" fillId="0" borderId="44" xfId="0" applyFont="1" applyBorder="1" applyProtection="1">
      <protection locked="0"/>
    </xf>
    <xf numFmtId="2" fontId="18" fillId="0" borderId="44" xfId="0" applyNumberFormat="1" applyFont="1" applyBorder="1" applyProtection="1">
      <protection locked="0"/>
    </xf>
    <xf numFmtId="0" fontId="0" fillId="0" borderId="41" xfId="0" applyFill="1" applyBorder="1" applyAlignment="1">
      <alignment vertical="center" wrapText="1"/>
    </xf>
    <xf numFmtId="0" fontId="18" fillId="0" borderId="1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wrapText="1"/>
    </xf>
    <xf numFmtId="0" fontId="31" fillId="0" borderId="1" xfId="0" applyFont="1" applyFill="1" applyBorder="1" applyAlignment="1">
      <alignment wrapText="1"/>
    </xf>
    <xf numFmtId="49" fontId="18" fillId="0" borderId="1" xfId="2" applyNumberFormat="1" applyFont="1" applyFill="1" applyBorder="1" applyAlignment="1">
      <alignment horizontal="center" vertical="center"/>
    </xf>
    <xf numFmtId="0" fontId="12" fillId="0" borderId="41" xfId="0" applyFont="1" applyFill="1" applyBorder="1" applyAlignment="1">
      <alignment vertical="center" wrapText="1"/>
    </xf>
    <xf numFmtId="165" fontId="33" fillId="0" borderId="2" xfId="10" applyNumberFormat="1" applyFont="1" applyFill="1" applyBorder="1" applyAlignment="1" applyProtection="1">
      <alignment horizontal="left" vertical="center" wrapText="1"/>
      <protection locked="0"/>
    </xf>
    <xf numFmtId="166" fontId="23" fillId="0" borderId="1" xfId="1" applyNumberFormat="1" applyFont="1" applyFill="1" applyBorder="1" applyAlignment="1" applyProtection="1">
      <alignment horizontal="center" vertical="center" wrapText="1"/>
      <protection locked="0"/>
    </xf>
    <xf numFmtId="3" fontId="18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23" fillId="0" borderId="44" xfId="1" applyFont="1" applyFill="1" applyBorder="1" applyAlignment="1" applyProtection="1">
      <alignment horizontal="left" vertical="center" wrapText="1" indent="1"/>
    </xf>
    <xf numFmtId="14" fontId="12" fillId="0" borderId="28" xfId="3" applyNumberFormat="1" applyFont="1" applyFill="1" applyBorder="1" applyAlignment="1" applyProtection="1">
      <alignment horizontal="center" vertical="center"/>
      <protection locked="0"/>
    </xf>
    <xf numFmtId="0" fontId="25" fillId="0" borderId="1" xfId="2" applyFont="1" applyFill="1" applyBorder="1" applyAlignment="1" applyProtection="1">
      <alignment vertical="top" wrapText="1"/>
      <protection locked="0"/>
    </xf>
    <xf numFmtId="0" fontId="25" fillId="0" borderId="1" xfId="2" applyFont="1" applyFill="1" applyBorder="1" applyAlignment="1" applyProtection="1">
      <alignment vertical="center" wrapText="1"/>
      <protection locked="0"/>
    </xf>
    <xf numFmtId="165" fontId="20" fillId="0" borderId="1" xfId="10" applyNumberFormat="1" applyFont="1" applyFill="1" applyBorder="1" applyAlignment="1" applyProtection="1">
      <alignment horizontal="left" vertical="center" wrapText="1"/>
      <protection locked="0"/>
    </xf>
    <xf numFmtId="4" fontId="25" fillId="0" borderId="1" xfId="2" applyNumberFormat="1" applyFont="1" applyFill="1" applyBorder="1" applyAlignment="1" applyProtection="1">
      <alignment vertical="top" wrapText="1"/>
      <protection locked="0"/>
    </xf>
    <xf numFmtId="0" fontId="18" fillId="0" borderId="44" xfId="0" applyFont="1" applyFill="1" applyBorder="1" applyProtection="1">
      <protection locked="0"/>
    </xf>
    <xf numFmtId="0" fontId="18" fillId="0" borderId="1" xfId="0" applyFont="1" applyFill="1" applyBorder="1" applyProtection="1">
      <protection locked="0"/>
    </xf>
    <xf numFmtId="0" fontId="23" fillId="2" borderId="44" xfId="1" applyNumberFormat="1" applyFont="1" applyFill="1" applyBorder="1" applyAlignment="1" applyProtection="1">
      <alignment horizontal="center" vertical="center" wrapText="1"/>
      <protection locked="0"/>
    </xf>
    <xf numFmtId="3" fontId="18" fillId="2" borderId="44" xfId="1" applyNumberFormat="1" applyFont="1" applyFill="1" applyBorder="1" applyAlignment="1" applyProtection="1">
      <alignment horizontal="center" vertical="center" wrapText="1"/>
      <protection locked="0"/>
    </xf>
    <xf numFmtId="0" fontId="23" fillId="0" borderId="44" xfId="1" applyFont="1" applyFill="1" applyBorder="1" applyAlignment="1" applyProtection="1">
      <alignment horizontal="center" vertical="center" wrapText="1"/>
    </xf>
    <xf numFmtId="0" fontId="20" fillId="0" borderId="41" xfId="4" applyFont="1" applyFill="1" applyBorder="1" applyAlignment="1" applyProtection="1">
      <alignment horizontal="center" vertical="center" wrapText="1"/>
      <protection locked="0"/>
    </xf>
    <xf numFmtId="14" fontId="18" fillId="0" borderId="0" xfId="1" applyNumberFormat="1" applyFont="1" applyFill="1" applyBorder="1" applyAlignment="1" applyProtection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4" fontId="22" fillId="2" borderId="0" xfId="9" applyNumberFormat="1" applyFont="1" applyFill="1" applyBorder="1" applyAlignment="1" applyProtection="1">
      <alignment horizontal="center" vertical="center"/>
    </xf>
    <xf numFmtId="0" fontId="20" fillId="2" borderId="0" xfId="9" applyFont="1" applyFill="1" applyBorder="1" applyAlignment="1" applyProtection="1">
      <alignment horizontal="left" vertical="center" wrapText="1"/>
      <protection locked="0"/>
    </xf>
    <xf numFmtId="0" fontId="22" fillId="4" borderId="9" xfId="9" applyFont="1" applyFill="1" applyBorder="1" applyAlignment="1" applyProtection="1">
      <alignment horizontal="center" vertical="center"/>
    </xf>
    <xf numFmtId="0" fontId="22" fillId="4" borderId="11" xfId="9" applyFont="1" applyFill="1" applyBorder="1" applyAlignment="1" applyProtection="1">
      <alignment horizontal="center" vertical="center"/>
    </xf>
    <xf numFmtId="0" fontId="22" fillId="4" borderId="10" xfId="9" applyFont="1" applyFill="1" applyBorder="1" applyAlignment="1" applyProtection="1">
      <alignment horizontal="center" vertical="center"/>
    </xf>
    <xf numFmtId="14" fontId="22" fillId="2" borderId="29" xfId="9" applyNumberFormat="1" applyFont="1" applyFill="1" applyBorder="1" applyAlignment="1" applyProtection="1">
      <alignment horizontal="center" vertical="center" wrapText="1"/>
    </xf>
    <xf numFmtId="14" fontId="22" fillId="2" borderId="0" xfId="9" applyNumberFormat="1" applyFont="1" applyFill="1" applyBorder="1" applyAlignment="1" applyProtection="1">
      <alignment horizontal="center" vertical="center" wrapText="1"/>
    </xf>
    <xf numFmtId="14" fontId="22" fillId="2" borderId="0" xfId="9" applyNumberFormat="1" applyFont="1" applyFill="1" applyBorder="1" applyAlignment="1" applyProtection="1">
      <alignment horizontal="left" vertical="center" wrapText="1"/>
    </xf>
    <xf numFmtId="0" fontId="18" fillId="5" borderId="0" xfId="1" applyFont="1" applyFill="1" applyAlignment="1" applyProtection="1">
      <alignment horizontal="center" vertical="center"/>
    </xf>
    <xf numFmtId="0" fontId="18" fillId="2" borderId="0" xfId="1" applyFont="1" applyFill="1" applyBorder="1" applyAlignment="1" applyProtection="1">
      <alignment horizontal="left" vertical="center" wrapText="1"/>
    </xf>
    <xf numFmtId="4" fontId="38" fillId="5" borderId="0" xfId="1" applyNumberFormat="1" applyFont="1" applyFill="1" applyAlignment="1" applyProtection="1">
      <alignment horizontal="center" vertical="center"/>
    </xf>
    <xf numFmtId="0" fontId="38" fillId="2" borderId="0" xfId="1" applyFont="1" applyFill="1" applyBorder="1" applyAlignment="1" applyProtection="1">
      <alignment horizontal="left" vertical="center" wrapText="1"/>
    </xf>
    <xf numFmtId="0" fontId="38" fillId="0" borderId="0" xfId="0" applyFont="1" applyAlignment="1" applyProtection="1">
      <alignment horizontal="center" vertical="center"/>
      <protection locked="0"/>
    </xf>
    <xf numFmtId="14" fontId="22" fillId="2" borderId="0" xfId="10" applyNumberFormat="1" applyFont="1" applyFill="1" applyBorder="1" applyAlignment="1" applyProtection="1">
      <alignment horizontal="center" vertical="center"/>
    </xf>
    <xf numFmtId="0" fontId="23" fillId="5" borderId="0" xfId="0" applyFont="1" applyFill="1" applyAlignment="1" applyProtection="1">
      <alignment horizontal="left" vertical="center"/>
    </xf>
    <xf numFmtId="14" fontId="22" fillId="2" borderId="0" xfId="10" applyNumberFormat="1" applyFont="1" applyFill="1" applyBorder="1" applyAlignment="1" applyProtection="1">
      <alignment horizontal="left" vertical="center" wrapText="1"/>
    </xf>
    <xf numFmtId="14" fontId="22" fillId="2" borderId="29" xfId="10" applyNumberFormat="1" applyFont="1" applyFill="1" applyBorder="1" applyAlignment="1" applyProtection="1">
      <alignment horizontal="center" vertical="center"/>
    </xf>
    <xf numFmtId="14" fontId="22" fillId="2" borderId="29" xfId="10" applyNumberFormat="1" applyFont="1" applyFill="1" applyBorder="1" applyAlignment="1" applyProtection="1">
      <alignment horizontal="center" vertical="center" wrapText="1"/>
    </xf>
    <xf numFmtId="14" fontId="22" fillId="2" borderId="0" xfId="10" applyNumberFormat="1" applyFont="1" applyFill="1" applyBorder="1" applyAlignment="1" applyProtection="1">
      <alignment horizontal="center" vertical="center" wrapText="1"/>
    </xf>
    <xf numFmtId="0" fontId="18" fillId="0" borderId="0" xfId="0" applyFont="1" applyAlignment="1" applyProtection="1">
      <alignment horizontal="left" vertical="top" wrapText="1"/>
      <protection locked="0"/>
    </xf>
    <xf numFmtId="0" fontId="18" fillId="5" borderId="0" xfId="1" applyFont="1" applyFill="1" applyAlignment="1" applyProtection="1">
      <alignment horizontal="right" vertical="center"/>
    </xf>
    <xf numFmtId="0" fontId="12" fillId="0" borderId="0" xfId="0" applyFont="1" applyAlignment="1">
      <alignment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8" fillId="5" borderId="0" xfId="1" applyFont="1" applyFill="1" applyBorder="1" applyAlignment="1" applyProtection="1">
      <alignment horizontal="center" vertical="center"/>
    </xf>
    <xf numFmtId="14" fontId="18" fillId="0" borderId="0" xfId="1" applyNumberFormat="1" applyFont="1" applyFill="1" applyBorder="1" applyAlignment="1" applyProtection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2" fillId="0" borderId="41" xfId="0" applyFont="1" applyFill="1" applyBorder="1" applyAlignment="1">
      <alignment horizontal="left" vertical="center" wrapText="1"/>
    </xf>
    <xf numFmtId="0" fontId="0" fillId="0" borderId="41" xfId="0" applyFill="1" applyBorder="1" applyAlignment="1">
      <alignment horizontal="left" vertical="center" wrapText="1"/>
    </xf>
    <xf numFmtId="0" fontId="20" fillId="0" borderId="41" xfId="15" applyFont="1" applyFill="1" applyBorder="1" applyAlignment="1" applyProtection="1">
      <alignment vertical="center" wrapText="1"/>
      <protection locked="0"/>
    </xf>
    <xf numFmtId="0" fontId="0" fillId="0" borderId="41" xfId="0" applyFill="1" applyBorder="1" applyAlignment="1">
      <alignment vertical="center" wrapText="1"/>
    </xf>
    <xf numFmtId="0" fontId="20" fillId="0" borderId="41" xfId="4" applyFont="1" applyFill="1" applyBorder="1" applyAlignment="1" applyProtection="1">
      <alignment vertical="center" wrapText="1"/>
      <protection locked="0"/>
    </xf>
    <xf numFmtId="0" fontId="20" fillId="0" borderId="41" xfId="4" applyFont="1" applyFill="1" applyBorder="1" applyAlignment="1" applyProtection="1">
      <alignment horizontal="center" vertical="center" wrapText="1"/>
      <protection locked="0"/>
    </xf>
    <xf numFmtId="0" fontId="0" fillId="0" borderId="41" xfId="0" applyFill="1" applyBorder="1" applyAlignment="1">
      <alignment horizontal="center" vertical="center" wrapText="1"/>
    </xf>
    <xf numFmtId="0" fontId="18" fillId="0" borderId="3" xfId="0" applyFont="1" applyBorder="1" applyAlignment="1" applyProtection="1">
      <alignment horizontal="center"/>
      <protection locked="0"/>
    </xf>
    <xf numFmtId="14" fontId="18" fillId="0" borderId="0" xfId="1" applyNumberFormat="1" applyFont="1" applyFill="1" applyBorder="1" applyAlignment="1" applyProtection="1">
      <alignment horizontal="right" vertical="center" wrapText="1"/>
    </xf>
    <xf numFmtId="0" fontId="0" fillId="0" borderId="0" xfId="0" applyAlignment="1">
      <alignment horizontal="right" wrapText="1"/>
    </xf>
  </cellXfs>
  <cellStyles count="17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 8" xfId="16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4" name="Straight Connector 3"/>
        <xdr:cNvCxnSpPr/>
      </xdr:nvCxnSpPr>
      <xdr:spPr>
        <a:xfrm>
          <a:off x="1009650" y="187547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5" name="Straight Connector 4"/>
        <xdr:cNvCxnSpPr/>
      </xdr:nvCxnSpPr>
      <xdr:spPr>
        <a:xfrm>
          <a:off x="3762894" y="18764250"/>
          <a:ext cx="26685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36</xdr:row>
      <xdr:rowOff>180975</xdr:rowOff>
    </xdr:from>
    <xdr:to>
      <xdr:col>2</xdr:col>
      <xdr:colOff>554556</xdr:colOff>
      <xdr:row>36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79</xdr:row>
      <xdr:rowOff>171450</xdr:rowOff>
    </xdr:from>
    <xdr:to>
      <xdr:col>1</xdr:col>
      <xdr:colOff>1495425</xdr:colOff>
      <xdr:row>79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79</xdr:row>
      <xdr:rowOff>180975</xdr:rowOff>
    </xdr:from>
    <xdr:to>
      <xdr:col>6</xdr:col>
      <xdr:colOff>219075</xdr:colOff>
      <xdr:row>79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showGridLines="0" view="pageBreakPreview" topLeftCell="A40" zoomScaleNormal="100" zoomScaleSheetLayoutView="100" workbookViewId="0">
      <selection activeCell="F13" sqref="F13"/>
    </sheetView>
  </sheetViews>
  <sheetFormatPr defaultRowHeight="15.75" x14ac:dyDescent="0.2"/>
  <cols>
    <col min="1" max="1" width="6.28515625" style="248" bestFit="1" customWidth="1"/>
    <col min="2" max="2" width="12" style="248" customWidth="1"/>
    <col min="3" max="3" width="17.85546875" style="248" customWidth="1"/>
    <col min="4" max="4" width="12.7109375" style="385" customWidth="1"/>
    <col min="5" max="5" width="21.28515625" style="248" customWidth="1"/>
    <col min="6" max="6" width="16.5703125" style="405" customWidth="1"/>
    <col min="7" max="7" width="16.140625" style="405" customWidth="1"/>
    <col min="8" max="8" width="20.85546875" style="405" customWidth="1"/>
    <col min="9" max="9" width="18.28515625" style="248" customWidth="1"/>
    <col min="10" max="10" width="20.42578125" style="248" customWidth="1"/>
    <col min="11" max="11" width="9.42578125" style="248" customWidth="1"/>
    <col min="12" max="12" width="11.7109375" style="248" customWidth="1"/>
    <col min="13" max="16384" width="9.140625" style="248"/>
  </cols>
  <sheetData>
    <row r="1" spans="1:12" x14ac:dyDescent="0.2">
      <c r="A1" s="262" t="s">
        <v>295</v>
      </c>
      <c r="B1" s="251"/>
      <c r="C1" s="251"/>
      <c r="D1" s="535"/>
      <c r="E1" s="252"/>
      <c r="F1" s="249"/>
      <c r="G1" s="252"/>
      <c r="H1" s="261"/>
      <c r="I1" s="251"/>
      <c r="J1" s="252"/>
      <c r="K1" s="252"/>
      <c r="L1" s="260" t="s">
        <v>97</v>
      </c>
    </row>
    <row r="2" spans="1:12" x14ac:dyDescent="0.2">
      <c r="A2" s="259" t="s">
        <v>128</v>
      </c>
      <c r="B2" s="251"/>
      <c r="C2" s="251"/>
      <c r="D2" s="535"/>
      <c r="E2" s="252"/>
      <c r="F2" s="249"/>
      <c r="G2" s="252"/>
      <c r="H2" s="258"/>
      <c r="I2" s="251"/>
      <c r="J2" s="252"/>
      <c r="K2" s="643" t="s">
        <v>850</v>
      </c>
      <c r="L2" s="644"/>
    </row>
    <row r="3" spans="1:12" x14ac:dyDescent="0.2">
      <c r="A3" s="257"/>
      <c r="B3" s="251"/>
      <c r="C3" s="256"/>
      <c r="D3" s="536"/>
      <c r="E3" s="252"/>
      <c r="F3" s="255"/>
      <c r="G3" s="252"/>
      <c r="H3" s="252"/>
      <c r="I3" s="249"/>
      <c r="J3" s="251"/>
      <c r="K3" s="251"/>
      <c r="L3" s="250"/>
    </row>
    <row r="4" spans="1:12" x14ac:dyDescent="0.2">
      <c r="A4" s="365" t="s">
        <v>262</v>
      </c>
      <c r="B4" s="249"/>
      <c r="C4" s="249"/>
      <c r="D4" s="537"/>
      <c r="E4" s="272"/>
      <c r="F4" s="247"/>
      <c r="G4" s="241"/>
      <c r="H4" s="273"/>
      <c r="I4" s="272"/>
      <c r="J4" s="274"/>
      <c r="K4" s="241"/>
      <c r="L4" s="275"/>
    </row>
    <row r="5" spans="1:12" ht="16.5" thickBot="1" x14ac:dyDescent="0.4">
      <c r="A5" s="21" t="s">
        <v>656</v>
      </c>
      <c r="B5" s="21"/>
      <c r="C5" s="254"/>
      <c r="D5" s="538"/>
      <c r="E5" s="252"/>
      <c r="F5" s="253"/>
      <c r="G5" s="253"/>
      <c r="H5" s="253"/>
      <c r="I5" s="252"/>
      <c r="J5" s="251"/>
      <c r="K5" s="251"/>
      <c r="L5" s="250"/>
    </row>
    <row r="6" spans="1:12" ht="16.5" thickBot="1" x14ac:dyDescent="0.25">
      <c r="A6" s="257"/>
      <c r="B6" s="366"/>
      <c r="C6" s="251"/>
      <c r="D6" s="535"/>
      <c r="E6" s="251"/>
      <c r="F6" s="249"/>
      <c r="G6" s="249"/>
      <c r="H6" s="249"/>
      <c r="I6" s="647" t="s">
        <v>442</v>
      </c>
      <c r="J6" s="648"/>
      <c r="K6" s="649"/>
      <c r="L6" s="367"/>
    </row>
    <row r="7" spans="1:12" s="379" customFormat="1" ht="63.75" thickBot="1" x14ac:dyDescent="0.25">
      <c r="A7" s="368" t="s">
        <v>64</v>
      </c>
      <c r="B7" s="369" t="s">
        <v>129</v>
      </c>
      <c r="C7" s="369" t="s">
        <v>441</v>
      </c>
      <c r="D7" s="370" t="s">
        <v>268</v>
      </c>
      <c r="E7" s="371" t="s">
        <v>440</v>
      </c>
      <c r="F7" s="372" t="s">
        <v>439</v>
      </c>
      <c r="G7" s="373" t="s">
        <v>216</v>
      </c>
      <c r="H7" s="374" t="s">
        <v>213</v>
      </c>
      <c r="I7" s="375" t="s">
        <v>438</v>
      </c>
      <c r="J7" s="376" t="s">
        <v>265</v>
      </c>
      <c r="K7" s="377" t="s">
        <v>217</v>
      </c>
      <c r="L7" s="378" t="s">
        <v>218</v>
      </c>
    </row>
    <row r="8" spans="1:12" s="385" customFormat="1" ht="16.5" thickBot="1" x14ac:dyDescent="0.25">
      <c r="A8" s="380">
        <v>1</v>
      </c>
      <c r="B8" s="381">
        <v>2</v>
      </c>
      <c r="C8" s="382">
        <v>3</v>
      </c>
      <c r="D8" s="382">
        <v>4</v>
      </c>
      <c r="E8" s="380">
        <v>5</v>
      </c>
      <c r="F8" s="381">
        <v>6</v>
      </c>
      <c r="G8" s="382">
        <v>7</v>
      </c>
      <c r="H8" s="381">
        <v>8</v>
      </c>
      <c r="I8" s="380">
        <v>9</v>
      </c>
      <c r="J8" s="381">
        <v>10</v>
      </c>
      <c r="K8" s="383">
        <v>11</v>
      </c>
      <c r="L8" s="384">
        <v>12</v>
      </c>
    </row>
    <row r="9" spans="1:12" ht="40.5" customHeight="1" x14ac:dyDescent="0.2">
      <c r="A9" s="386">
        <v>1</v>
      </c>
      <c r="B9" s="299">
        <v>42634</v>
      </c>
      <c r="C9" s="387" t="s">
        <v>707</v>
      </c>
      <c r="D9" s="410">
        <v>1000</v>
      </c>
      <c r="E9" s="610" t="s">
        <v>851</v>
      </c>
      <c r="F9" s="388" t="s">
        <v>852</v>
      </c>
      <c r="G9" s="343">
        <v>0</v>
      </c>
      <c r="H9" s="389" t="s">
        <v>816</v>
      </c>
      <c r="I9" s="390"/>
      <c r="J9" s="390"/>
      <c r="K9" s="391"/>
      <c r="L9" s="392"/>
    </row>
    <row r="10" spans="1:12" ht="40.5" customHeight="1" x14ac:dyDescent="0.2">
      <c r="A10" s="386">
        <v>2</v>
      </c>
      <c r="B10" s="299">
        <v>42634</v>
      </c>
      <c r="C10" s="387" t="s">
        <v>707</v>
      </c>
      <c r="D10" s="410">
        <v>1000</v>
      </c>
      <c r="E10" s="611" t="s">
        <v>853</v>
      </c>
      <c r="F10" s="393">
        <v>39001000566</v>
      </c>
      <c r="G10" s="343">
        <v>0</v>
      </c>
      <c r="H10" s="389" t="s">
        <v>652</v>
      </c>
      <c r="I10" s="390"/>
      <c r="J10" s="390"/>
      <c r="K10" s="391"/>
      <c r="L10" s="392"/>
    </row>
    <row r="11" spans="1:12" ht="150" customHeight="1" x14ac:dyDescent="0.4">
      <c r="A11" s="386">
        <v>3</v>
      </c>
      <c r="B11" s="299">
        <v>42634</v>
      </c>
      <c r="C11" s="387" t="s">
        <v>672</v>
      </c>
      <c r="D11" s="411">
        <v>120</v>
      </c>
      <c r="E11" s="453" t="s">
        <v>884</v>
      </c>
      <c r="F11" s="545">
        <v>405122594</v>
      </c>
      <c r="G11" s="343">
        <v>0</v>
      </c>
      <c r="H11" s="408"/>
      <c r="I11" s="390"/>
      <c r="J11" s="534" t="s">
        <v>883</v>
      </c>
      <c r="K11" s="600"/>
      <c r="L11" s="601"/>
    </row>
    <row r="12" spans="1:12" ht="40.5" customHeight="1" x14ac:dyDescent="0.2">
      <c r="A12" s="386">
        <v>4</v>
      </c>
      <c r="B12" s="299">
        <v>42635</v>
      </c>
      <c r="C12" s="387" t="s">
        <v>707</v>
      </c>
      <c r="D12" s="410">
        <v>1500</v>
      </c>
      <c r="E12" s="610" t="s">
        <v>854</v>
      </c>
      <c r="F12" s="394">
        <v>18001001495</v>
      </c>
      <c r="G12" s="344">
        <v>0</v>
      </c>
      <c r="H12" s="389" t="s">
        <v>816</v>
      </c>
      <c r="I12" s="390"/>
      <c r="J12" s="390"/>
      <c r="K12" s="391"/>
      <c r="L12" s="392"/>
    </row>
    <row r="13" spans="1:12" ht="30.75" customHeight="1" x14ac:dyDescent="0.2">
      <c r="A13" s="386">
        <v>5</v>
      </c>
      <c r="B13" s="299">
        <v>42635</v>
      </c>
      <c r="C13" s="387" t="s">
        <v>707</v>
      </c>
      <c r="D13" s="411">
        <v>1500</v>
      </c>
      <c r="E13" s="611" t="s">
        <v>856</v>
      </c>
      <c r="F13" s="300" t="s">
        <v>855</v>
      </c>
      <c r="G13" s="343">
        <v>0</v>
      </c>
      <c r="H13" s="407" t="s">
        <v>818</v>
      </c>
      <c r="I13" s="390"/>
      <c r="J13" s="390"/>
      <c r="K13" s="391"/>
      <c r="L13" s="392"/>
    </row>
    <row r="14" spans="1:12" ht="142.5" customHeight="1" x14ac:dyDescent="0.2">
      <c r="A14" s="386">
        <v>6</v>
      </c>
      <c r="B14" s="299">
        <v>42638</v>
      </c>
      <c r="C14" s="387" t="s">
        <v>672</v>
      </c>
      <c r="D14" s="410">
        <v>200</v>
      </c>
      <c r="E14" s="611" t="s">
        <v>881</v>
      </c>
      <c r="F14" s="406" t="s">
        <v>882</v>
      </c>
      <c r="G14" s="343">
        <v>0</v>
      </c>
      <c r="H14" s="389"/>
      <c r="I14" s="390"/>
      <c r="J14" s="534" t="s">
        <v>863</v>
      </c>
      <c r="K14" s="391"/>
      <c r="L14" s="392"/>
    </row>
    <row r="15" spans="1:12" ht="30.75" customHeight="1" x14ac:dyDescent="0.2">
      <c r="A15" s="386">
        <v>7</v>
      </c>
      <c r="B15" s="299">
        <v>42639</v>
      </c>
      <c r="C15" s="387" t="s">
        <v>707</v>
      </c>
      <c r="D15" s="411">
        <v>5000</v>
      </c>
      <c r="E15" s="611" t="s">
        <v>857</v>
      </c>
      <c r="F15" s="300" t="s">
        <v>858</v>
      </c>
      <c r="G15" s="343">
        <v>0</v>
      </c>
      <c r="H15" s="407" t="s">
        <v>652</v>
      </c>
      <c r="I15" s="390"/>
      <c r="J15" s="390"/>
      <c r="K15" s="391"/>
      <c r="L15" s="392"/>
    </row>
    <row r="16" spans="1:12" ht="30.75" customHeight="1" x14ac:dyDescent="0.4">
      <c r="A16" s="386">
        <v>8</v>
      </c>
      <c r="B16" s="299">
        <v>42641</v>
      </c>
      <c r="C16" s="387" t="s">
        <v>707</v>
      </c>
      <c r="D16" s="411">
        <v>2500</v>
      </c>
      <c r="E16" s="611" t="s">
        <v>859</v>
      </c>
      <c r="F16" s="406" t="s">
        <v>861</v>
      </c>
      <c r="G16" s="343">
        <v>0</v>
      </c>
      <c r="H16" s="408" t="s">
        <v>652</v>
      </c>
      <c r="I16" s="390"/>
      <c r="J16" s="390"/>
      <c r="K16" s="391"/>
      <c r="L16" s="392"/>
    </row>
    <row r="17" spans="1:12" ht="30.75" customHeight="1" x14ac:dyDescent="0.4">
      <c r="A17" s="386">
        <v>9</v>
      </c>
      <c r="B17" s="299">
        <v>42641</v>
      </c>
      <c r="C17" s="387" t="s">
        <v>707</v>
      </c>
      <c r="D17" s="411">
        <v>2500</v>
      </c>
      <c r="E17" s="611" t="s">
        <v>860</v>
      </c>
      <c r="F17" s="406" t="s">
        <v>862</v>
      </c>
      <c r="G17" s="343">
        <v>0</v>
      </c>
      <c r="H17" s="408" t="s">
        <v>816</v>
      </c>
      <c r="I17" s="390"/>
      <c r="J17" s="390"/>
      <c r="K17" s="391"/>
      <c r="L17" s="392"/>
    </row>
    <row r="18" spans="1:12" ht="95.25" customHeight="1" x14ac:dyDescent="0.4">
      <c r="A18" s="386">
        <v>10</v>
      </c>
      <c r="B18" s="299">
        <v>42641</v>
      </c>
      <c r="C18" s="387" t="s">
        <v>672</v>
      </c>
      <c r="D18" s="411">
        <v>500</v>
      </c>
      <c r="E18" s="611" t="s">
        <v>865</v>
      </c>
      <c r="F18" s="406" t="s">
        <v>866</v>
      </c>
      <c r="G18" s="343">
        <v>0</v>
      </c>
      <c r="H18" s="408"/>
      <c r="I18" s="390"/>
      <c r="J18" s="534" t="s">
        <v>864</v>
      </c>
      <c r="K18" s="391"/>
      <c r="L18" s="392"/>
    </row>
    <row r="19" spans="1:12" ht="95.25" customHeight="1" x14ac:dyDescent="0.4">
      <c r="A19" s="386">
        <v>11</v>
      </c>
      <c r="B19" s="299">
        <v>42641</v>
      </c>
      <c r="C19" s="387" t="s">
        <v>672</v>
      </c>
      <c r="D19" s="411">
        <v>500</v>
      </c>
      <c r="E19" s="611" t="s">
        <v>867</v>
      </c>
      <c r="F19" s="406" t="s">
        <v>868</v>
      </c>
      <c r="G19" s="343">
        <v>0</v>
      </c>
      <c r="H19" s="408"/>
      <c r="I19" s="390"/>
      <c r="J19" s="534" t="s">
        <v>864</v>
      </c>
      <c r="K19" s="391"/>
      <c r="L19" s="392"/>
    </row>
    <row r="20" spans="1:12" ht="95.25" customHeight="1" x14ac:dyDescent="0.4">
      <c r="A20" s="386">
        <v>12</v>
      </c>
      <c r="B20" s="299">
        <v>42641</v>
      </c>
      <c r="C20" s="387" t="s">
        <v>672</v>
      </c>
      <c r="D20" s="411">
        <v>500</v>
      </c>
      <c r="E20" s="611" t="s">
        <v>869</v>
      </c>
      <c r="F20" s="406" t="s">
        <v>870</v>
      </c>
      <c r="G20" s="343">
        <v>0</v>
      </c>
      <c r="H20" s="408"/>
      <c r="I20" s="390"/>
      <c r="J20" s="534" t="s">
        <v>864</v>
      </c>
      <c r="K20" s="391"/>
      <c r="L20" s="392"/>
    </row>
    <row r="21" spans="1:12" ht="95.25" customHeight="1" x14ac:dyDescent="0.4">
      <c r="A21" s="386">
        <v>13</v>
      </c>
      <c r="B21" s="299">
        <v>42641</v>
      </c>
      <c r="C21" s="387" t="s">
        <v>672</v>
      </c>
      <c r="D21" s="411">
        <v>500</v>
      </c>
      <c r="E21" s="611" t="s">
        <v>871</v>
      </c>
      <c r="F21" s="406" t="s">
        <v>872</v>
      </c>
      <c r="G21" s="343">
        <v>0</v>
      </c>
      <c r="H21" s="408"/>
      <c r="I21" s="390"/>
      <c r="J21" s="534" t="s">
        <v>864</v>
      </c>
      <c r="K21" s="391"/>
      <c r="L21" s="392"/>
    </row>
    <row r="22" spans="1:12" ht="95.25" customHeight="1" x14ac:dyDescent="0.4">
      <c r="A22" s="386">
        <v>14</v>
      </c>
      <c r="B22" s="299">
        <v>42641</v>
      </c>
      <c r="C22" s="387" t="s">
        <v>672</v>
      </c>
      <c r="D22" s="411">
        <v>500</v>
      </c>
      <c r="E22" s="611" t="s">
        <v>874</v>
      </c>
      <c r="F22" s="406" t="s">
        <v>873</v>
      </c>
      <c r="G22" s="343">
        <v>0</v>
      </c>
      <c r="H22" s="408"/>
      <c r="I22" s="390"/>
      <c r="J22" s="534" t="s">
        <v>864</v>
      </c>
      <c r="K22" s="391"/>
      <c r="L22" s="392"/>
    </row>
    <row r="23" spans="1:12" ht="95.25" customHeight="1" x14ac:dyDescent="0.2">
      <c r="A23" s="386">
        <v>15</v>
      </c>
      <c r="B23" s="299">
        <v>42641</v>
      </c>
      <c r="C23" s="387" t="s">
        <v>672</v>
      </c>
      <c r="D23" s="411">
        <v>500</v>
      </c>
      <c r="E23" s="611" t="s">
        <v>875</v>
      </c>
      <c r="F23" s="406" t="s">
        <v>876</v>
      </c>
      <c r="G23" s="343">
        <v>0</v>
      </c>
      <c r="H23" s="389"/>
      <c r="I23" s="390"/>
      <c r="J23" s="534" t="s">
        <v>864</v>
      </c>
      <c r="K23" s="391"/>
      <c r="L23" s="392"/>
    </row>
    <row r="24" spans="1:12" ht="95.25" customHeight="1" x14ac:dyDescent="0.2">
      <c r="A24" s="386">
        <v>16</v>
      </c>
      <c r="B24" s="299">
        <v>42641</v>
      </c>
      <c r="C24" s="387" t="s">
        <v>672</v>
      </c>
      <c r="D24" s="411">
        <v>500</v>
      </c>
      <c r="E24" s="611" t="s">
        <v>877</v>
      </c>
      <c r="F24" s="406" t="s">
        <v>878</v>
      </c>
      <c r="G24" s="343">
        <v>0</v>
      </c>
      <c r="H24" s="389"/>
      <c r="I24" s="390"/>
      <c r="J24" s="534" t="s">
        <v>864</v>
      </c>
      <c r="K24" s="391"/>
      <c r="L24" s="392"/>
    </row>
    <row r="25" spans="1:12" ht="95.25" customHeight="1" x14ac:dyDescent="0.2">
      <c r="A25" s="386">
        <v>17</v>
      </c>
      <c r="B25" s="299">
        <v>42641</v>
      </c>
      <c r="C25" s="387" t="s">
        <v>672</v>
      </c>
      <c r="D25" s="411">
        <v>500</v>
      </c>
      <c r="E25" s="611" t="s">
        <v>879</v>
      </c>
      <c r="F25" s="406" t="s">
        <v>880</v>
      </c>
      <c r="G25" s="343">
        <v>0</v>
      </c>
      <c r="H25" s="389"/>
      <c r="I25" s="390"/>
      <c r="J25" s="534" t="s">
        <v>864</v>
      </c>
      <c r="K25" s="391"/>
      <c r="L25" s="392"/>
    </row>
    <row r="26" spans="1:12" ht="30.75" customHeight="1" x14ac:dyDescent="0.2">
      <c r="A26" s="386">
        <v>18</v>
      </c>
      <c r="B26" s="299">
        <v>42641</v>
      </c>
      <c r="C26" s="546" t="s">
        <v>707</v>
      </c>
      <c r="D26" s="547">
        <v>400</v>
      </c>
      <c r="E26" s="612" t="s">
        <v>885</v>
      </c>
      <c r="F26" s="548" t="s">
        <v>886</v>
      </c>
      <c r="G26" s="456">
        <v>0</v>
      </c>
      <c r="H26" s="407" t="s">
        <v>652</v>
      </c>
      <c r="I26" s="390"/>
      <c r="J26" s="390"/>
      <c r="K26" s="391"/>
      <c r="L26" s="392"/>
    </row>
    <row r="27" spans="1:12" ht="30.75" customHeight="1" x14ac:dyDescent="0.2">
      <c r="A27" s="386">
        <v>19</v>
      </c>
      <c r="B27" s="299">
        <v>42642</v>
      </c>
      <c r="C27" s="387" t="s">
        <v>707</v>
      </c>
      <c r="D27" s="410">
        <v>500</v>
      </c>
      <c r="E27" s="611" t="s">
        <v>853</v>
      </c>
      <c r="F27" s="393">
        <v>39001000566</v>
      </c>
      <c r="G27" s="343">
        <v>0</v>
      </c>
      <c r="H27" s="389" t="s">
        <v>652</v>
      </c>
      <c r="I27" s="390"/>
      <c r="J27" s="390"/>
      <c r="K27" s="391"/>
      <c r="L27" s="392"/>
    </row>
    <row r="28" spans="1:12" ht="30.75" customHeight="1" x14ac:dyDescent="0.4">
      <c r="A28" s="386">
        <v>20</v>
      </c>
      <c r="B28" s="299">
        <v>42642</v>
      </c>
      <c r="C28" s="387" t="s">
        <v>707</v>
      </c>
      <c r="D28" s="411">
        <v>630</v>
      </c>
      <c r="E28" s="611" t="s">
        <v>817</v>
      </c>
      <c r="F28" s="406" t="s">
        <v>607</v>
      </c>
      <c r="G28" s="343">
        <v>0</v>
      </c>
      <c r="H28" s="408" t="s">
        <v>652</v>
      </c>
      <c r="I28" s="390"/>
      <c r="J28" s="390"/>
      <c r="K28" s="391"/>
      <c r="L28" s="392"/>
    </row>
    <row r="29" spans="1:12" ht="32.25" customHeight="1" x14ac:dyDescent="0.2">
      <c r="A29" s="386">
        <v>21</v>
      </c>
      <c r="B29" s="299">
        <v>42643</v>
      </c>
      <c r="C29" s="546" t="s">
        <v>707</v>
      </c>
      <c r="D29" s="549">
        <v>1000</v>
      </c>
      <c r="E29" s="613" t="s">
        <v>887</v>
      </c>
      <c r="F29" s="551" t="s">
        <v>501</v>
      </c>
      <c r="G29" s="456">
        <v>0</v>
      </c>
      <c r="H29" s="552" t="s">
        <v>652</v>
      </c>
      <c r="I29" s="390"/>
      <c r="J29" s="390"/>
      <c r="K29" s="391"/>
      <c r="L29" s="392"/>
    </row>
    <row r="30" spans="1:12" ht="32.25" customHeight="1" x14ac:dyDescent="0.2">
      <c r="A30" s="386">
        <v>22</v>
      </c>
      <c r="B30" s="299">
        <v>42646</v>
      </c>
      <c r="C30" s="546" t="s">
        <v>707</v>
      </c>
      <c r="D30" s="549">
        <v>300</v>
      </c>
      <c r="E30" s="612" t="s">
        <v>945</v>
      </c>
      <c r="F30" s="602" t="s">
        <v>996</v>
      </c>
      <c r="G30" s="456">
        <v>0</v>
      </c>
      <c r="H30" s="552" t="s">
        <v>652</v>
      </c>
      <c r="I30" s="457"/>
      <c r="J30" s="457"/>
      <c r="K30" s="391"/>
      <c r="L30" s="392"/>
    </row>
    <row r="31" spans="1:12" ht="32.25" customHeight="1" x14ac:dyDescent="0.2">
      <c r="A31" s="386">
        <v>23</v>
      </c>
      <c r="B31" s="299">
        <v>42647</v>
      </c>
      <c r="C31" s="546" t="s">
        <v>707</v>
      </c>
      <c r="D31" s="549">
        <v>200</v>
      </c>
      <c r="E31" s="612" t="s">
        <v>914</v>
      </c>
      <c r="F31" s="554" t="s">
        <v>997</v>
      </c>
      <c r="G31" s="456">
        <v>0</v>
      </c>
      <c r="H31" s="552" t="s">
        <v>998</v>
      </c>
      <c r="I31" s="457"/>
      <c r="J31" s="457"/>
      <c r="K31" s="391"/>
      <c r="L31" s="392"/>
    </row>
    <row r="32" spans="1:12" ht="32.25" customHeight="1" x14ac:dyDescent="0.2">
      <c r="A32" s="386">
        <v>24</v>
      </c>
      <c r="B32" s="299">
        <v>42647</v>
      </c>
      <c r="C32" s="546" t="s">
        <v>707</v>
      </c>
      <c r="D32" s="549">
        <v>2500</v>
      </c>
      <c r="E32" s="612" t="s">
        <v>999</v>
      </c>
      <c r="F32" s="554" t="s">
        <v>1000</v>
      </c>
      <c r="G32" s="456">
        <v>0</v>
      </c>
      <c r="H32" s="552" t="s">
        <v>818</v>
      </c>
      <c r="I32" s="457"/>
      <c r="J32" s="457"/>
      <c r="K32" s="391"/>
      <c r="L32" s="392"/>
    </row>
    <row r="33" spans="1:12" ht="32.25" customHeight="1" x14ac:dyDescent="0.2">
      <c r="A33" s="386">
        <v>25</v>
      </c>
      <c r="B33" s="299">
        <v>42647</v>
      </c>
      <c r="C33" s="546" t="s">
        <v>707</v>
      </c>
      <c r="D33" s="599">
        <v>2500</v>
      </c>
      <c r="E33" s="612" t="s">
        <v>1001</v>
      </c>
      <c r="F33" s="554" t="s">
        <v>1003</v>
      </c>
      <c r="G33" s="603">
        <v>0</v>
      </c>
      <c r="H33" s="552" t="s">
        <v>998</v>
      </c>
      <c r="I33" s="457"/>
      <c r="J33" s="457"/>
      <c r="K33" s="391"/>
      <c r="L33" s="392"/>
    </row>
    <row r="34" spans="1:12" ht="32.25" customHeight="1" x14ac:dyDescent="0.2">
      <c r="A34" s="386">
        <v>26</v>
      </c>
      <c r="B34" s="299">
        <v>42647</v>
      </c>
      <c r="C34" s="546" t="s">
        <v>707</v>
      </c>
      <c r="D34" s="549">
        <v>2900</v>
      </c>
      <c r="E34" s="612" t="s">
        <v>1002</v>
      </c>
      <c r="F34" s="554" t="s">
        <v>1004</v>
      </c>
      <c r="G34" s="456">
        <v>0</v>
      </c>
      <c r="H34" s="552" t="s">
        <v>652</v>
      </c>
      <c r="I34" s="457"/>
      <c r="J34" s="457"/>
      <c r="K34" s="391"/>
      <c r="L34" s="392"/>
    </row>
    <row r="35" spans="1:12" ht="32.25" customHeight="1" x14ac:dyDescent="0.2">
      <c r="A35" s="386">
        <v>27</v>
      </c>
      <c r="B35" s="299">
        <v>42649</v>
      </c>
      <c r="C35" s="546" t="s">
        <v>707</v>
      </c>
      <c r="D35" s="549">
        <v>900</v>
      </c>
      <c r="E35" s="456" t="s">
        <v>1009</v>
      </c>
      <c r="F35" s="554" t="s">
        <v>1010</v>
      </c>
      <c r="G35" s="456">
        <v>0</v>
      </c>
      <c r="H35" s="552" t="s">
        <v>816</v>
      </c>
      <c r="I35" s="457"/>
      <c r="J35" s="457"/>
      <c r="K35" s="458"/>
      <c r="L35" s="459"/>
    </row>
    <row r="36" spans="1:12" ht="32.25" customHeight="1" x14ac:dyDescent="0.2">
      <c r="A36" s="386">
        <v>28</v>
      </c>
      <c r="B36" s="299">
        <v>42650</v>
      </c>
      <c r="C36" s="546" t="s">
        <v>707</v>
      </c>
      <c r="D36" s="549">
        <v>450</v>
      </c>
      <c r="E36" s="456" t="s">
        <v>945</v>
      </c>
      <c r="F36" s="554" t="s">
        <v>996</v>
      </c>
      <c r="G36" s="456">
        <v>0</v>
      </c>
      <c r="H36" s="552" t="s">
        <v>652</v>
      </c>
      <c r="I36" s="457"/>
      <c r="J36" s="457"/>
      <c r="K36" s="458"/>
      <c r="L36" s="459"/>
    </row>
    <row r="37" spans="1:12" ht="32.25" customHeight="1" x14ac:dyDescent="0.2">
      <c r="A37" s="386">
        <v>29</v>
      </c>
      <c r="B37" s="299">
        <v>42650</v>
      </c>
      <c r="C37" s="546" t="s">
        <v>707</v>
      </c>
      <c r="D37" s="549">
        <v>1340</v>
      </c>
      <c r="E37" s="456" t="s">
        <v>938</v>
      </c>
      <c r="F37" s="554" t="s">
        <v>1011</v>
      </c>
      <c r="G37" s="456">
        <v>0</v>
      </c>
      <c r="H37" s="552" t="s">
        <v>818</v>
      </c>
      <c r="I37" s="457"/>
      <c r="J37" s="457"/>
      <c r="K37" s="458"/>
      <c r="L37" s="459"/>
    </row>
    <row r="38" spans="1:12" ht="32.25" customHeight="1" x14ac:dyDescent="0.2">
      <c r="A38" s="386">
        <v>30</v>
      </c>
      <c r="B38" s="299">
        <v>42650</v>
      </c>
      <c r="C38" s="605" t="s">
        <v>707</v>
      </c>
      <c r="D38" s="606">
        <v>7000</v>
      </c>
      <c r="E38" s="599" t="s">
        <v>1013</v>
      </c>
      <c r="F38" s="607" t="s">
        <v>1012</v>
      </c>
      <c r="G38" s="599">
        <v>0</v>
      </c>
      <c r="H38" s="608" t="s">
        <v>652</v>
      </c>
      <c r="I38" s="609"/>
      <c r="J38" s="609"/>
      <c r="K38" s="600"/>
      <c r="L38" s="601"/>
    </row>
    <row r="39" spans="1:12" ht="32.25" customHeight="1" x14ac:dyDescent="0.2">
      <c r="A39" s="386">
        <v>31</v>
      </c>
      <c r="B39" s="604"/>
      <c r="C39" s="605"/>
      <c r="D39" s="606"/>
      <c r="E39" s="599"/>
      <c r="F39" s="607"/>
      <c r="G39" s="599"/>
      <c r="H39" s="608"/>
      <c r="I39" s="609"/>
      <c r="J39" s="609"/>
      <c r="K39" s="600"/>
      <c r="L39" s="601"/>
    </row>
    <row r="40" spans="1:12" ht="23.25" customHeight="1" x14ac:dyDescent="0.2">
      <c r="A40" s="386">
        <v>32</v>
      </c>
      <c r="B40" s="553"/>
      <c r="C40" s="546"/>
      <c r="D40" s="549"/>
      <c r="E40" s="550"/>
      <c r="F40" s="551"/>
      <c r="G40" s="456"/>
      <c r="H40" s="552"/>
      <c r="I40" s="457"/>
      <c r="J40" s="457"/>
      <c r="K40" s="391"/>
      <c r="L40" s="392"/>
    </row>
    <row r="41" spans="1:12" ht="16.5" thickBot="1" x14ac:dyDescent="0.25">
      <c r="A41" s="395" t="s">
        <v>264</v>
      </c>
      <c r="B41" s="396"/>
      <c r="C41" s="397"/>
      <c r="D41" s="539"/>
      <c r="E41" s="398"/>
      <c r="F41" s="399"/>
      <c r="G41" s="399"/>
      <c r="H41" s="399"/>
      <c r="I41" s="400"/>
      <c r="J41" s="401"/>
      <c r="K41" s="402"/>
      <c r="L41" s="403"/>
    </row>
    <row r="42" spans="1:12" x14ac:dyDescent="0.2">
      <c r="A42" s="241"/>
      <c r="B42" s="242"/>
      <c r="C42" s="241"/>
      <c r="D42" s="540"/>
      <c r="E42" s="241"/>
      <c r="F42" s="242"/>
      <c r="G42" s="241"/>
      <c r="H42" s="242"/>
      <c r="I42" s="241"/>
      <c r="J42" s="242"/>
      <c r="K42" s="241"/>
      <c r="L42" s="242"/>
    </row>
    <row r="43" spans="1:12" x14ac:dyDescent="0.2">
      <c r="A43" s="646" t="s">
        <v>409</v>
      </c>
      <c r="B43" s="646"/>
      <c r="C43" s="646"/>
      <c r="D43" s="646"/>
      <c r="E43" s="646"/>
      <c r="F43" s="646"/>
      <c r="G43" s="646"/>
      <c r="H43" s="646"/>
      <c r="I43" s="646"/>
      <c r="J43" s="646"/>
      <c r="K43" s="646"/>
      <c r="L43" s="646"/>
    </row>
    <row r="44" spans="1:12" s="404" customFormat="1" ht="12.75" x14ac:dyDescent="0.2">
      <c r="A44" s="646" t="s">
        <v>437</v>
      </c>
      <c r="B44" s="646"/>
      <c r="C44" s="646"/>
      <c r="D44" s="646"/>
      <c r="E44" s="646"/>
      <c r="F44" s="646"/>
      <c r="G44" s="646"/>
      <c r="H44" s="646"/>
      <c r="I44" s="646"/>
      <c r="J44" s="646"/>
      <c r="K44" s="646"/>
      <c r="L44" s="646"/>
    </row>
    <row r="45" spans="1:12" s="404" customFormat="1" ht="12.75" x14ac:dyDescent="0.2">
      <c r="A45" s="646"/>
      <c r="B45" s="646"/>
      <c r="C45" s="646"/>
      <c r="D45" s="646"/>
      <c r="E45" s="646"/>
      <c r="F45" s="646"/>
      <c r="G45" s="646"/>
      <c r="H45" s="646"/>
      <c r="I45" s="646"/>
      <c r="J45" s="646"/>
      <c r="K45" s="646"/>
      <c r="L45" s="646"/>
    </row>
    <row r="46" spans="1:12" x14ac:dyDescent="0.2">
      <c r="A46" s="646" t="s">
        <v>436</v>
      </c>
      <c r="B46" s="646"/>
      <c r="C46" s="646"/>
      <c r="D46" s="646"/>
      <c r="E46" s="646"/>
      <c r="F46" s="646"/>
      <c r="G46" s="646"/>
      <c r="H46" s="646"/>
      <c r="I46" s="646"/>
      <c r="J46" s="646"/>
      <c r="K46" s="646"/>
      <c r="L46" s="646"/>
    </row>
    <row r="47" spans="1:12" x14ac:dyDescent="0.2">
      <c r="A47" s="646"/>
      <c r="B47" s="646"/>
      <c r="C47" s="646"/>
      <c r="D47" s="646"/>
      <c r="E47" s="646"/>
      <c r="F47" s="646"/>
      <c r="G47" s="646"/>
      <c r="H47" s="646"/>
      <c r="I47" s="646"/>
      <c r="J47" s="646"/>
      <c r="K47" s="646"/>
      <c r="L47" s="646"/>
    </row>
    <row r="48" spans="1:12" x14ac:dyDescent="0.2">
      <c r="A48" s="646" t="s">
        <v>435</v>
      </c>
      <c r="B48" s="646"/>
      <c r="C48" s="646"/>
      <c r="D48" s="646"/>
      <c r="E48" s="646"/>
      <c r="F48" s="646"/>
      <c r="G48" s="646"/>
      <c r="H48" s="646"/>
      <c r="I48" s="646"/>
      <c r="J48" s="646"/>
      <c r="K48" s="646"/>
      <c r="L48" s="646"/>
    </row>
    <row r="49" spans="1:12" x14ac:dyDescent="0.2">
      <c r="A49" s="241"/>
      <c r="B49" s="242"/>
      <c r="C49" s="241"/>
      <c r="D49" s="540"/>
      <c r="E49" s="241"/>
      <c r="F49" s="242"/>
      <c r="G49" s="241"/>
      <c r="H49" s="242"/>
      <c r="I49" s="241"/>
      <c r="J49" s="242"/>
      <c r="K49" s="241"/>
      <c r="L49" s="242"/>
    </row>
    <row r="50" spans="1:12" x14ac:dyDescent="0.2">
      <c r="A50" s="241"/>
      <c r="B50" s="247"/>
      <c r="C50" s="241"/>
      <c r="D50" s="541"/>
      <c r="E50" s="241"/>
      <c r="F50" s="247"/>
      <c r="G50" s="241"/>
      <c r="H50" s="247"/>
      <c r="I50" s="241"/>
      <c r="J50" s="247"/>
      <c r="K50" s="241"/>
      <c r="L50" s="247"/>
    </row>
    <row r="51" spans="1:12" s="243" customFormat="1" x14ac:dyDescent="0.2">
      <c r="A51" s="652" t="s">
        <v>96</v>
      </c>
      <c r="B51" s="652"/>
      <c r="C51" s="242"/>
      <c r="D51" s="542"/>
      <c r="E51" s="242"/>
      <c r="F51" s="242"/>
      <c r="G51" s="241"/>
      <c r="H51" s="242"/>
      <c r="I51" s="242"/>
      <c r="J51" s="241"/>
      <c r="K51" s="242"/>
      <c r="L51" s="241"/>
    </row>
    <row r="52" spans="1:12" s="243" customFormat="1" x14ac:dyDescent="0.2">
      <c r="A52" s="242"/>
      <c r="B52" s="241"/>
      <c r="C52" s="246"/>
      <c r="D52" s="543"/>
      <c r="E52" s="246"/>
      <c r="F52" s="242"/>
      <c r="G52" s="241"/>
      <c r="H52" s="245"/>
      <c r="I52" s="242"/>
      <c r="J52" s="241"/>
      <c r="K52" s="242"/>
      <c r="L52" s="241"/>
    </row>
    <row r="53" spans="1:12" s="243" customFormat="1" ht="15" customHeight="1" x14ac:dyDescent="0.2">
      <c r="A53" s="242"/>
      <c r="B53" s="241"/>
      <c r="C53" s="645" t="s">
        <v>256</v>
      </c>
      <c r="D53" s="645"/>
      <c r="E53" s="645"/>
      <c r="F53" s="242"/>
      <c r="G53" s="241"/>
      <c r="H53" s="650" t="s">
        <v>434</v>
      </c>
      <c r="I53" s="244"/>
      <c r="J53" s="241"/>
      <c r="K53" s="242"/>
      <c r="L53" s="241"/>
    </row>
    <row r="54" spans="1:12" s="243" customFormat="1" x14ac:dyDescent="0.2">
      <c r="A54" s="242"/>
      <c r="B54" s="241"/>
      <c r="C54" s="242"/>
      <c r="D54" s="542"/>
      <c r="E54" s="242"/>
      <c r="F54" s="242"/>
      <c r="G54" s="241"/>
      <c r="H54" s="651"/>
      <c r="I54" s="244"/>
      <c r="J54" s="241"/>
      <c r="K54" s="242"/>
      <c r="L54" s="241"/>
    </row>
    <row r="55" spans="1:12" s="240" customFormat="1" x14ac:dyDescent="0.2">
      <c r="A55" s="242"/>
      <c r="B55" s="241"/>
      <c r="C55" s="645" t="s">
        <v>127</v>
      </c>
      <c r="D55" s="645"/>
      <c r="E55" s="645"/>
      <c r="F55" s="242"/>
      <c r="G55" s="241"/>
      <c r="H55" s="242"/>
      <c r="I55" s="242"/>
      <c r="J55" s="241"/>
      <c r="K55" s="242"/>
      <c r="L55" s="241"/>
    </row>
    <row r="56" spans="1:12" s="240" customFormat="1" x14ac:dyDescent="0.2">
      <c r="D56" s="544"/>
      <c r="E56" s="248"/>
    </row>
    <row r="57" spans="1:12" s="240" customFormat="1" x14ac:dyDescent="0.2">
      <c r="D57" s="544"/>
      <c r="E57" s="248"/>
    </row>
    <row r="58" spans="1:12" s="240" customFormat="1" x14ac:dyDescent="0.2">
      <c r="D58" s="544"/>
      <c r="E58" s="248"/>
    </row>
    <row r="59" spans="1:12" s="240" customFormat="1" x14ac:dyDescent="0.2">
      <c r="D59" s="544"/>
      <c r="E59" s="248"/>
    </row>
    <row r="60" spans="1:12" s="240" customFormat="1" x14ac:dyDescent="0.2">
      <c r="D60" s="544"/>
    </row>
  </sheetData>
  <mergeCells count="10">
    <mergeCell ref="K2:L2"/>
    <mergeCell ref="C55:E55"/>
    <mergeCell ref="A44:L45"/>
    <mergeCell ref="A46:L47"/>
    <mergeCell ref="A48:L48"/>
    <mergeCell ref="I6:K6"/>
    <mergeCell ref="H53:H54"/>
    <mergeCell ref="A51:B51"/>
    <mergeCell ref="A43:L43"/>
    <mergeCell ref="C53:E53"/>
  </mergeCells>
  <dataValidations count="5">
    <dataValidation allowBlank="1" showInputMessage="1" showErrorMessage="1" error="თვე/დღე/წელი" prompt="თვე/დღე/წელი" sqref="B41"/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H9:H4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40"/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0 F12:F41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41">
      <formula1>"ფულადი შემოწირულობა, არაფულადი შემოწირულობა, საწევრო"</formula1>
    </dataValidation>
  </dataValidations>
  <printOptions gridLines="1"/>
  <pageMargins left="0" right="0.25" top="0.104329615" bottom="0.104329615" header="6.4960630000000005E-2" footer="6.4960630000000005E-2"/>
  <pageSetup scale="75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169"/>
  <sheetViews>
    <sheetView view="pageBreakPreview" topLeftCell="A10" zoomScale="106" zoomScaleSheetLayoutView="106" workbookViewId="0">
      <selection activeCell="A162" sqref="A162:K163"/>
    </sheetView>
  </sheetViews>
  <sheetFormatPr defaultRowHeight="12.75" x14ac:dyDescent="0.2"/>
  <cols>
    <col min="1" max="1" width="5.42578125" style="161" customWidth="1"/>
    <col min="2" max="2" width="24" style="161" customWidth="1"/>
    <col min="3" max="3" width="19.28515625" style="161" customWidth="1"/>
    <col min="4" max="4" width="16" style="161" customWidth="1"/>
    <col min="5" max="5" width="19.7109375" style="161" customWidth="1"/>
    <col min="6" max="6" width="12.7109375" style="161" customWidth="1"/>
    <col min="7" max="7" width="13.7109375" style="161" customWidth="1"/>
    <col min="8" max="8" width="24.5703125" style="572" customWidth="1"/>
    <col min="9" max="9" width="13.140625" style="161" customWidth="1"/>
    <col min="10" max="10" width="12.42578125" style="588" customWidth="1"/>
    <col min="11" max="11" width="14" style="161" customWidth="1"/>
    <col min="12" max="12" width="14.85546875" style="161" customWidth="1"/>
    <col min="13" max="16384" width="9.140625" style="161"/>
  </cols>
  <sheetData>
    <row r="2" spans="1:12" ht="15.75" x14ac:dyDescent="0.35">
      <c r="A2" s="659" t="s">
        <v>449</v>
      </c>
      <c r="B2" s="659"/>
      <c r="C2" s="659"/>
      <c r="D2" s="659"/>
      <c r="E2" s="263"/>
      <c r="F2" s="61"/>
      <c r="G2" s="61"/>
      <c r="H2" s="98"/>
      <c r="I2" s="61"/>
      <c r="J2" s="573"/>
      <c r="K2" s="239"/>
      <c r="L2" s="239" t="s">
        <v>97</v>
      </c>
    </row>
    <row r="3" spans="1:12" ht="15" customHeight="1" x14ac:dyDescent="0.35">
      <c r="A3" s="60" t="s">
        <v>128</v>
      </c>
      <c r="B3" s="58"/>
      <c r="C3" s="61"/>
      <c r="D3" s="61"/>
      <c r="E3" s="61"/>
      <c r="F3" s="61"/>
      <c r="G3" s="61"/>
      <c r="H3" s="98"/>
      <c r="I3" s="61"/>
      <c r="J3" s="573"/>
      <c r="K3" s="643" t="s">
        <v>850</v>
      </c>
      <c r="L3" s="644"/>
    </row>
    <row r="4" spans="1:12" ht="15.75" x14ac:dyDescent="0.35">
      <c r="A4" s="60"/>
      <c r="B4" s="60"/>
      <c r="C4" s="58"/>
      <c r="D4" s="58"/>
      <c r="E4" s="58"/>
      <c r="F4" s="58"/>
      <c r="G4" s="58"/>
      <c r="H4" s="568"/>
      <c r="I4" s="58"/>
      <c r="J4" s="573"/>
      <c r="K4" s="238"/>
      <c r="L4" s="238"/>
    </row>
    <row r="5" spans="1:12" ht="15.75" x14ac:dyDescent="0.35">
      <c r="A5" s="61" t="s">
        <v>262</v>
      </c>
      <c r="B5" s="61"/>
      <c r="C5" s="61"/>
      <c r="D5" s="61"/>
      <c r="E5" s="61"/>
      <c r="F5" s="61"/>
      <c r="G5" s="61"/>
      <c r="H5" s="98"/>
      <c r="I5" s="61"/>
      <c r="J5" s="574"/>
      <c r="K5" s="60"/>
      <c r="L5" s="60"/>
    </row>
    <row r="6" spans="1:12" ht="15.75" x14ac:dyDescent="0.35">
      <c r="A6" s="21" t="s">
        <v>656</v>
      </c>
      <c r="B6" s="64"/>
      <c r="C6" s="64"/>
      <c r="D6" s="64"/>
      <c r="E6" s="64"/>
      <c r="F6" s="64"/>
      <c r="G6" s="64"/>
      <c r="H6" s="569"/>
      <c r="I6" s="64"/>
      <c r="J6" s="575"/>
      <c r="K6" s="65"/>
    </row>
    <row r="7" spans="1:12" ht="15.75" x14ac:dyDescent="0.35">
      <c r="A7" s="61"/>
      <c r="B7" s="61"/>
      <c r="C7" s="61"/>
      <c r="D7" s="61"/>
      <c r="E7" s="61"/>
      <c r="F7" s="61"/>
      <c r="G7" s="61"/>
      <c r="H7" s="98"/>
      <c r="I7" s="61"/>
      <c r="J7" s="574"/>
      <c r="K7" s="60"/>
      <c r="L7" s="60"/>
    </row>
    <row r="8" spans="1:12" ht="15.75" x14ac:dyDescent="0.2">
      <c r="A8" s="237"/>
      <c r="B8" s="237"/>
      <c r="C8" s="237"/>
      <c r="D8" s="237"/>
      <c r="E8" s="237"/>
      <c r="F8" s="237"/>
      <c r="G8" s="237"/>
      <c r="H8" s="570"/>
      <c r="I8" s="237"/>
      <c r="J8" s="576"/>
      <c r="K8" s="62"/>
      <c r="L8" s="62"/>
    </row>
    <row r="9" spans="1:12" ht="47.25" x14ac:dyDescent="0.2">
      <c r="A9" s="72" t="s">
        <v>64</v>
      </c>
      <c r="B9" s="72" t="s">
        <v>450</v>
      </c>
      <c r="C9" s="72" t="s">
        <v>451</v>
      </c>
      <c r="D9" s="72" t="s">
        <v>452</v>
      </c>
      <c r="E9" s="72" t="s">
        <v>453</v>
      </c>
      <c r="F9" s="72" t="s">
        <v>454</v>
      </c>
      <c r="G9" s="72" t="s">
        <v>455</v>
      </c>
      <c r="H9" s="71" t="s">
        <v>456</v>
      </c>
      <c r="I9" s="72" t="s">
        <v>457</v>
      </c>
      <c r="J9" s="577" t="s">
        <v>458</v>
      </c>
      <c r="K9" s="72" t="s">
        <v>459</v>
      </c>
      <c r="L9" s="72" t="s">
        <v>306</v>
      </c>
    </row>
    <row r="10" spans="1:12" ht="51.75" customHeight="1" x14ac:dyDescent="0.2">
      <c r="A10" s="435">
        <v>1</v>
      </c>
      <c r="B10" s="264" t="s">
        <v>702</v>
      </c>
      <c r="C10" s="598" t="s">
        <v>1031</v>
      </c>
      <c r="D10" s="598">
        <v>20001030381</v>
      </c>
      <c r="E10" s="590" t="s">
        <v>703</v>
      </c>
      <c r="F10" s="641">
        <v>40</v>
      </c>
      <c r="G10" s="598"/>
      <c r="H10" s="311" t="s">
        <v>703</v>
      </c>
      <c r="I10" s="598" t="s">
        <v>705</v>
      </c>
      <c r="J10" s="639">
        <v>1</v>
      </c>
      <c r="K10" s="640">
        <v>40</v>
      </c>
      <c r="L10" s="598" t="s">
        <v>1032</v>
      </c>
    </row>
    <row r="11" spans="1:12" ht="51.75" customHeight="1" x14ac:dyDescent="0.2">
      <c r="A11" s="598">
        <v>2</v>
      </c>
      <c r="B11" s="264" t="s">
        <v>702</v>
      </c>
      <c r="C11" s="598" t="s">
        <v>1031</v>
      </c>
      <c r="D11" s="598">
        <v>20001030381</v>
      </c>
      <c r="E11" s="590" t="s">
        <v>703</v>
      </c>
      <c r="F11" s="641">
        <v>50</v>
      </c>
      <c r="G11" s="598"/>
      <c r="H11" s="311" t="s">
        <v>703</v>
      </c>
      <c r="I11" s="598" t="s">
        <v>705</v>
      </c>
      <c r="J11" s="639">
        <v>20</v>
      </c>
      <c r="K11" s="640">
        <v>1000</v>
      </c>
      <c r="L11" s="598" t="s">
        <v>1032</v>
      </c>
    </row>
    <row r="12" spans="1:12" ht="51.75" customHeight="1" x14ac:dyDescent="0.2">
      <c r="A12" s="435">
        <v>3</v>
      </c>
      <c r="B12" s="628" t="s">
        <v>702</v>
      </c>
      <c r="C12" s="80" t="s">
        <v>888</v>
      </c>
      <c r="D12" s="80">
        <v>200179145</v>
      </c>
      <c r="E12" s="301" t="s">
        <v>703</v>
      </c>
      <c r="F12" s="309">
        <v>15000</v>
      </c>
      <c r="G12" s="80"/>
      <c r="H12" s="311" t="s">
        <v>703</v>
      </c>
      <c r="I12" s="80" t="s">
        <v>705</v>
      </c>
      <c r="J12" s="629">
        <v>0.03</v>
      </c>
      <c r="K12" s="630">
        <v>450</v>
      </c>
      <c r="L12" s="80" t="s">
        <v>889</v>
      </c>
    </row>
    <row r="13" spans="1:12" ht="49.5" customHeight="1" x14ac:dyDescent="0.2">
      <c r="A13" s="598">
        <v>4</v>
      </c>
      <c r="B13" s="628" t="s">
        <v>702</v>
      </c>
      <c r="C13" s="80" t="s">
        <v>890</v>
      </c>
      <c r="D13" s="80">
        <v>400036527</v>
      </c>
      <c r="E13" s="301" t="s">
        <v>703</v>
      </c>
      <c r="F13" s="309">
        <v>10000</v>
      </c>
      <c r="G13" s="80"/>
      <c r="H13" s="311" t="s">
        <v>703</v>
      </c>
      <c r="I13" s="80" t="s">
        <v>705</v>
      </c>
      <c r="J13" s="629">
        <v>0.04</v>
      </c>
      <c r="K13" s="630">
        <v>400</v>
      </c>
      <c r="L13" s="80" t="s">
        <v>889</v>
      </c>
    </row>
    <row r="14" spans="1:12" ht="69" customHeight="1" x14ac:dyDescent="0.2">
      <c r="A14" s="435">
        <v>5</v>
      </c>
      <c r="B14" s="628" t="s">
        <v>702</v>
      </c>
      <c r="C14" s="80" t="s">
        <v>890</v>
      </c>
      <c r="D14" s="80">
        <v>400036527</v>
      </c>
      <c r="E14" s="301" t="s">
        <v>703</v>
      </c>
      <c r="F14" s="309">
        <v>200000</v>
      </c>
      <c r="G14" s="80"/>
      <c r="H14" s="311" t="s">
        <v>703</v>
      </c>
      <c r="I14" s="80" t="s">
        <v>705</v>
      </c>
      <c r="J14" s="629">
        <v>0.04</v>
      </c>
      <c r="K14" s="630">
        <v>8000</v>
      </c>
      <c r="L14" s="80" t="s">
        <v>889</v>
      </c>
    </row>
    <row r="15" spans="1:12" ht="27.75" customHeight="1" x14ac:dyDescent="0.2">
      <c r="A15" s="435">
        <v>6</v>
      </c>
      <c r="B15" s="628" t="s">
        <v>343</v>
      </c>
      <c r="C15" s="80" t="s">
        <v>891</v>
      </c>
      <c r="D15" s="80">
        <v>205256907</v>
      </c>
      <c r="E15" s="301" t="s">
        <v>703</v>
      </c>
      <c r="F15" s="69">
        <v>128000</v>
      </c>
      <c r="G15" s="69"/>
      <c r="H15" s="311" t="s">
        <v>703</v>
      </c>
      <c r="I15" s="80" t="s">
        <v>705</v>
      </c>
      <c r="J15" s="629">
        <v>4.8000000000000001E-2</v>
      </c>
      <c r="K15" s="630">
        <v>6144</v>
      </c>
      <c r="L15" s="80" t="s">
        <v>892</v>
      </c>
    </row>
    <row r="16" spans="1:12" ht="27.75" customHeight="1" x14ac:dyDescent="0.2">
      <c r="A16" s="80">
        <v>1</v>
      </c>
      <c r="B16" s="628" t="s">
        <v>343</v>
      </c>
      <c r="C16" s="80" t="s">
        <v>891</v>
      </c>
      <c r="D16" s="80">
        <v>205256907</v>
      </c>
      <c r="E16" s="301" t="s">
        <v>703</v>
      </c>
      <c r="F16" s="69">
        <v>3125</v>
      </c>
      <c r="G16" s="69"/>
      <c r="H16" s="311" t="s">
        <v>894</v>
      </c>
      <c r="I16" s="80" t="s">
        <v>705</v>
      </c>
      <c r="J16" s="629">
        <v>3.3000000000000002E-2</v>
      </c>
      <c r="K16" s="630">
        <f>J16*F16</f>
        <v>103.125</v>
      </c>
      <c r="L16" s="80" t="s">
        <v>893</v>
      </c>
    </row>
    <row r="17" spans="1:12" ht="27.75" customHeight="1" x14ac:dyDescent="0.2">
      <c r="A17" s="435">
        <v>2</v>
      </c>
      <c r="B17" s="628" t="s">
        <v>343</v>
      </c>
      <c r="C17" s="80" t="s">
        <v>891</v>
      </c>
      <c r="D17" s="80">
        <v>205256907</v>
      </c>
      <c r="E17" s="301" t="s">
        <v>703</v>
      </c>
      <c r="F17" s="69">
        <v>3375</v>
      </c>
      <c r="G17" s="69"/>
      <c r="H17" s="311" t="s">
        <v>895</v>
      </c>
      <c r="I17" s="80" t="s">
        <v>705</v>
      </c>
      <c r="J17" s="629">
        <v>3.3000000000000002E-2</v>
      </c>
      <c r="K17" s="630">
        <f t="shared" ref="K17:K31" si="0">J17*F17</f>
        <v>111.375</v>
      </c>
      <c r="L17" s="80" t="s">
        <v>893</v>
      </c>
    </row>
    <row r="18" spans="1:12" ht="27.75" customHeight="1" x14ac:dyDescent="0.2">
      <c r="A18" s="80">
        <v>3</v>
      </c>
      <c r="B18" s="628" t="s">
        <v>343</v>
      </c>
      <c r="C18" s="80" t="s">
        <v>891</v>
      </c>
      <c r="D18" s="80">
        <v>205256907</v>
      </c>
      <c r="E18" s="301" t="s">
        <v>703</v>
      </c>
      <c r="F18" s="69">
        <v>3125</v>
      </c>
      <c r="G18" s="69"/>
      <c r="H18" s="311" t="s">
        <v>896</v>
      </c>
      <c r="I18" s="80" t="s">
        <v>705</v>
      </c>
      <c r="J18" s="629">
        <v>3.3000000000000002E-2</v>
      </c>
      <c r="K18" s="630">
        <f t="shared" si="0"/>
        <v>103.125</v>
      </c>
      <c r="L18" s="80" t="s">
        <v>893</v>
      </c>
    </row>
    <row r="19" spans="1:12" ht="27.75" customHeight="1" x14ac:dyDescent="0.2">
      <c r="A19" s="435">
        <v>4</v>
      </c>
      <c r="B19" s="628" t="s">
        <v>343</v>
      </c>
      <c r="C19" s="80" t="s">
        <v>891</v>
      </c>
      <c r="D19" s="80">
        <v>205256907</v>
      </c>
      <c r="E19" s="301" t="s">
        <v>703</v>
      </c>
      <c r="F19" s="69">
        <v>3125</v>
      </c>
      <c r="G19" s="69"/>
      <c r="H19" s="311" t="s">
        <v>860</v>
      </c>
      <c r="I19" s="80" t="s">
        <v>705</v>
      </c>
      <c r="J19" s="629">
        <v>3.3000000000000002E-2</v>
      </c>
      <c r="K19" s="630">
        <f>F19*J19</f>
        <v>103.125</v>
      </c>
      <c r="L19" s="80" t="s">
        <v>893</v>
      </c>
    </row>
    <row r="20" spans="1:12" ht="27.75" customHeight="1" x14ac:dyDescent="0.2">
      <c r="A20" s="80">
        <v>5</v>
      </c>
      <c r="B20" s="628" t="s">
        <v>343</v>
      </c>
      <c r="C20" s="80" t="s">
        <v>891</v>
      </c>
      <c r="D20" s="80">
        <v>205256907</v>
      </c>
      <c r="E20" s="301" t="s">
        <v>703</v>
      </c>
      <c r="F20" s="69">
        <v>3125</v>
      </c>
      <c r="G20" s="69"/>
      <c r="H20" s="311" t="s">
        <v>897</v>
      </c>
      <c r="I20" s="80" t="s">
        <v>705</v>
      </c>
      <c r="J20" s="629">
        <v>3.3000000000000002E-2</v>
      </c>
      <c r="K20" s="630">
        <f t="shared" si="0"/>
        <v>103.125</v>
      </c>
      <c r="L20" s="80" t="s">
        <v>893</v>
      </c>
    </row>
    <row r="21" spans="1:12" ht="27.75" customHeight="1" x14ac:dyDescent="0.2">
      <c r="A21" s="435">
        <v>6</v>
      </c>
      <c r="B21" s="628" t="s">
        <v>343</v>
      </c>
      <c r="C21" s="80" t="s">
        <v>891</v>
      </c>
      <c r="D21" s="80">
        <v>205256907</v>
      </c>
      <c r="E21" s="301" t="s">
        <v>703</v>
      </c>
      <c r="F21" s="69">
        <v>3125</v>
      </c>
      <c r="G21" s="69"/>
      <c r="H21" s="311" t="s">
        <v>898</v>
      </c>
      <c r="I21" s="80" t="s">
        <v>705</v>
      </c>
      <c r="J21" s="629">
        <v>3.3000000000000002E-2</v>
      </c>
      <c r="K21" s="630">
        <f t="shared" si="0"/>
        <v>103.125</v>
      </c>
      <c r="L21" s="80" t="s">
        <v>893</v>
      </c>
    </row>
    <row r="22" spans="1:12" ht="27.75" customHeight="1" x14ac:dyDescent="0.2">
      <c r="A22" s="80">
        <v>7</v>
      </c>
      <c r="B22" s="628" t="s">
        <v>343</v>
      </c>
      <c r="C22" s="80" t="s">
        <v>891</v>
      </c>
      <c r="D22" s="80">
        <v>205256907</v>
      </c>
      <c r="E22" s="301" t="s">
        <v>703</v>
      </c>
      <c r="F22" s="69">
        <v>3125</v>
      </c>
      <c r="G22" s="69"/>
      <c r="H22" s="311" t="s">
        <v>899</v>
      </c>
      <c r="I22" s="80" t="s">
        <v>705</v>
      </c>
      <c r="J22" s="629">
        <v>3.3000000000000002E-2</v>
      </c>
      <c r="K22" s="630">
        <f t="shared" si="0"/>
        <v>103.125</v>
      </c>
      <c r="L22" s="80" t="s">
        <v>893</v>
      </c>
    </row>
    <row r="23" spans="1:12" ht="27.75" customHeight="1" x14ac:dyDescent="0.2">
      <c r="A23" s="435">
        <v>8</v>
      </c>
      <c r="B23" s="628" t="s">
        <v>343</v>
      </c>
      <c r="C23" s="80" t="s">
        <v>891</v>
      </c>
      <c r="D23" s="80">
        <v>205256907</v>
      </c>
      <c r="E23" s="301" t="s">
        <v>703</v>
      </c>
      <c r="F23" s="69">
        <v>3125</v>
      </c>
      <c r="G23" s="69"/>
      <c r="H23" s="311" t="s">
        <v>900</v>
      </c>
      <c r="I23" s="80" t="s">
        <v>705</v>
      </c>
      <c r="J23" s="629">
        <v>3.3000000000000002E-2</v>
      </c>
      <c r="K23" s="630">
        <f t="shared" si="0"/>
        <v>103.125</v>
      </c>
      <c r="L23" s="80" t="s">
        <v>893</v>
      </c>
    </row>
    <row r="24" spans="1:12" ht="27.75" customHeight="1" x14ac:dyDescent="0.2">
      <c r="A24" s="80">
        <v>9</v>
      </c>
      <c r="B24" s="628" t="s">
        <v>343</v>
      </c>
      <c r="C24" s="80" t="s">
        <v>891</v>
      </c>
      <c r="D24" s="80">
        <v>205256907</v>
      </c>
      <c r="E24" s="301" t="s">
        <v>703</v>
      </c>
      <c r="F24" s="69">
        <v>3125</v>
      </c>
      <c r="G24" s="69"/>
      <c r="H24" s="311" t="s">
        <v>901</v>
      </c>
      <c r="I24" s="80" t="s">
        <v>705</v>
      </c>
      <c r="J24" s="629">
        <v>3.3000000000000002E-2</v>
      </c>
      <c r="K24" s="630">
        <f t="shared" si="0"/>
        <v>103.125</v>
      </c>
      <c r="L24" s="80" t="s">
        <v>893</v>
      </c>
    </row>
    <row r="25" spans="1:12" ht="27.75" customHeight="1" x14ac:dyDescent="0.2">
      <c r="A25" s="435">
        <v>10</v>
      </c>
      <c r="B25" s="628" t="s">
        <v>343</v>
      </c>
      <c r="C25" s="80" t="s">
        <v>891</v>
      </c>
      <c r="D25" s="80">
        <v>205256907</v>
      </c>
      <c r="E25" s="301" t="s">
        <v>703</v>
      </c>
      <c r="F25" s="69">
        <v>3125</v>
      </c>
      <c r="G25" s="69"/>
      <c r="H25" s="311" t="s">
        <v>902</v>
      </c>
      <c r="I25" s="80" t="s">
        <v>705</v>
      </c>
      <c r="J25" s="629">
        <v>3.3000000000000002E-2</v>
      </c>
      <c r="K25" s="630">
        <f t="shared" si="0"/>
        <v>103.125</v>
      </c>
      <c r="L25" s="80" t="s">
        <v>893</v>
      </c>
    </row>
    <row r="26" spans="1:12" ht="27.75" customHeight="1" x14ac:dyDescent="0.2">
      <c r="A26" s="80">
        <v>11</v>
      </c>
      <c r="B26" s="628" t="s">
        <v>343</v>
      </c>
      <c r="C26" s="80" t="s">
        <v>891</v>
      </c>
      <c r="D26" s="80">
        <v>205256907</v>
      </c>
      <c r="E26" s="301" t="s">
        <v>703</v>
      </c>
      <c r="F26" s="69">
        <v>3125</v>
      </c>
      <c r="G26" s="69"/>
      <c r="H26" s="311" t="s">
        <v>994</v>
      </c>
      <c r="I26" s="80" t="s">
        <v>705</v>
      </c>
      <c r="J26" s="629">
        <v>3.3000000000000002E-2</v>
      </c>
      <c r="K26" s="630">
        <f t="shared" si="0"/>
        <v>103.125</v>
      </c>
      <c r="L26" s="80" t="s">
        <v>893</v>
      </c>
    </row>
    <row r="27" spans="1:12" ht="27.75" customHeight="1" x14ac:dyDescent="0.2">
      <c r="A27" s="435">
        <v>12</v>
      </c>
      <c r="B27" s="628" t="s">
        <v>343</v>
      </c>
      <c r="C27" s="80" t="s">
        <v>891</v>
      </c>
      <c r="D27" s="80">
        <v>205256907</v>
      </c>
      <c r="E27" s="301" t="s">
        <v>703</v>
      </c>
      <c r="F27" s="69">
        <v>3125</v>
      </c>
      <c r="G27" s="69"/>
      <c r="H27" s="311" t="s">
        <v>904</v>
      </c>
      <c r="I27" s="80" t="s">
        <v>705</v>
      </c>
      <c r="J27" s="629">
        <v>3.3000000000000002E-2</v>
      </c>
      <c r="K27" s="630">
        <f t="shared" si="0"/>
        <v>103.125</v>
      </c>
      <c r="L27" s="80" t="s">
        <v>893</v>
      </c>
    </row>
    <row r="28" spans="1:12" ht="27.75" customHeight="1" x14ac:dyDescent="0.2">
      <c r="A28" s="80">
        <v>13</v>
      </c>
      <c r="B28" s="628" t="s">
        <v>343</v>
      </c>
      <c r="C28" s="80" t="s">
        <v>891</v>
      </c>
      <c r="D28" s="80">
        <v>205256907</v>
      </c>
      <c r="E28" s="301" t="s">
        <v>703</v>
      </c>
      <c r="F28" s="69">
        <v>3125</v>
      </c>
      <c r="G28" s="69"/>
      <c r="H28" s="311" t="s">
        <v>905</v>
      </c>
      <c r="I28" s="80" t="s">
        <v>705</v>
      </c>
      <c r="J28" s="629">
        <v>3.3000000000000002E-2</v>
      </c>
      <c r="K28" s="630">
        <f t="shared" si="0"/>
        <v>103.125</v>
      </c>
      <c r="L28" s="80" t="s">
        <v>893</v>
      </c>
    </row>
    <row r="29" spans="1:12" ht="27.75" customHeight="1" x14ac:dyDescent="0.2">
      <c r="A29" s="435">
        <v>14</v>
      </c>
      <c r="B29" s="628" t="s">
        <v>343</v>
      </c>
      <c r="C29" s="80" t="s">
        <v>891</v>
      </c>
      <c r="D29" s="80">
        <v>205256907</v>
      </c>
      <c r="E29" s="301" t="s">
        <v>703</v>
      </c>
      <c r="F29" s="69">
        <v>3125</v>
      </c>
      <c r="G29" s="69"/>
      <c r="H29" s="311" t="s">
        <v>906</v>
      </c>
      <c r="I29" s="80" t="s">
        <v>705</v>
      </c>
      <c r="J29" s="629">
        <v>3.3000000000000002E-2</v>
      </c>
      <c r="K29" s="630">
        <f>F29*J29</f>
        <v>103.125</v>
      </c>
      <c r="L29" s="80" t="s">
        <v>893</v>
      </c>
    </row>
    <row r="30" spans="1:12" ht="27.75" customHeight="1" x14ac:dyDescent="0.2">
      <c r="A30" s="80">
        <v>15</v>
      </c>
      <c r="B30" s="628" t="s">
        <v>343</v>
      </c>
      <c r="C30" s="80" t="s">
        <v>891</v>
      </c>
      <c r="D30" s="80">
        <v>205256907</v>
      </c>
      <c r="E30" s="301" t="s">
        <v>703</v>
      </c>
      <c r="F30" s="69">
        <v>3125</v>
      </c>
      <c r="G30" s="69"/>
      <c r="H30" s="311" t="s">
        <v>907</v>
      </c>
      <c r="I30" s="80" t="s">
        <v>705</v>
      </c>
      <c r="J30" s="629">
        <v>3.3000000000000002E-2</v>
      </c>
      <c r="K30" s="630">
        <f t="shared" si="0"/>
        <v>103.125</v>
      </c>
      <c r="L30" s="80" t="s">
        <v>893</v>
      </c>
    </row>
    <row r="31" spans="1:12" ht="27.75" customHeight="1" x14ac:dyDescent="0.2">
      <c r="A31" s="435">
        <v>16</v>
      </c>
      <c r="B31" s="628" t="s">
        <v>343</v>
      </c>
      <c r="C31" s="80" t="s">
        <v>891</v>
      </c>
      <c r="D31" s="80">
        <v>205256907</v>
      </c>
      <c r="E31" s="301" t="s">
        <v>703</v>
      </c>
      <c r="F31" s="69">
        <v>3125</v>
      </c>
      <c r="G31" s="69"/>
      <c r="H31" s="311" t="s">
        <v>908</v>
      </c>
      <c r="I31" s="80" t="s">
        <v>705</v>
      </c>
      <c r="J31" s="629">
        <v>3.3000000000000002E-2</v>
      </c>
      <c r="K31" s="630">
        <f t="shared" si="0"/>
        <v>103.125</v>
      </c>
      <c r="L31" s="80" t="s">
        <v>893</v>
      </c>
    </row>
    <row r="32" spans="1:12" ht="27.75" customHeight="1" x14ac:dyDescent="0.2">
      <c r="A32" s="80">
        <v>17</v>
      </c>
      <c r="B32" s="628" t="s">
        <v>343</v>
      </c>
      <c r="C32" s="80" t="s">
        <v>891</v>
      </c>
      <c r="D32" s="80">
        <v>205256907</v>
      </c>
      <c r="E32" s="301" t="s">
        <v>703</v>
      </c>
      <c r="F32" s="69">
        <v>4125</v>
      </c>
      <c r="G32" s="69"/>
      <c r="H32" s="311" t="s">
        <v>909</v>
      </c>
      <c r="I32" s="80" t="s">
        <v>705</v>
      </c>
      <c r="J32" s="629">
        <v>3.3000000000000002E-2</v>
      </c>
      <c r="K32" s="630">
        <f>F32*J32</f>
        <v>136.125</v>
      </c>
      <c r="L32" s="80" t="s">
        <v>893</v>
      </c>
    </row>
    <row r="33" spans="1:12" ht="27.75" customHeight="1" x14ac:dyDescent="0.2">
      <c r="A33" s="435">
        <v>18</v>
      </c>
      <c r="B33" s="628" t="s">
        <v>343</v>
      </c>
      <c r="C33" s="80" t="s">
        <v>891</v>
      </c>
      <c r="D33" s="80">
        <v>205256907</v>
      </c>
      <c r="E33" s="301" t="s">
        <v>703</v>
      </c>
      <c r="F33" s="69">
        <v>3125</v>
      </c>
      <c r="G33" s="69"/>
      <c r="H33" s="311" t="s">
        <v>995</v>
      </c>
      <c r="I33" s="80" t="s">
        <v>705</v>
      </c>
      <c r="J33" s="629">
        <v>3.3000000000000002E-2</v>
      </c>
      <c r="K33" s="630">
        <f>F33*J33</f>
        <v>103.125</v>
      </c>
      <c r="L33" s="80" t="s">
        <v>893</v>
      </c>
    </row>
    <row r="34" spans="1:12" ht="27.75" customHeight="1" x14ac:dyDescent="0.2">
      <c r="A34" s="80">
        <v>19</v>
      </c>
      <c r="B34" s="628" t="s">
        <v>343</v>
      </c>
      <c r="C34" s="80" t="s">
        <v>891</v>
      </c>
      <c r="D34" s="80">
        <v>205256907</v>
      </c>
      <c r="E34" s="301" t="s">
        <v>703</v>
      </c>
      <c r="F34" s="69">
        <v>3125</v>
      </c>
      <c r="G34" s="69"/>
      <c r="H34" s="311" t="s">
        <v>910</v>
      </c>
      <c r="I34" s="80" t="s">
        <v>705</v>
      </c>
      <c r="J34" s="629">
        <v>3.3000000000000002E-2</v>
      </c>
      <c r="K34" s="630">
        <f t="shared" ref="K34:K43" si="1">J34*F34</f>
        <v>103.125</v>
      </c>
      <c r="L34" s="80" t="s">
        <v>893</v>
      </c>
    </row>
    <row r="35" spans="1:12" ht="27.75" customHeight="1" x14ac:dyDescent="0.2">
      <c r="A35" s="435">
        <v>20</v>
      </c>
      <c r="B35" s="628" t="s">
        <v>343</v>
      </c>
      <c r="C35" s="80" t="s">
        <v>891</v>
      </c>
      <c r="D35" s="80">
        <v>205256907</v>
      </c>
      <c r="E35" s="301" t="s">
        <v>703</v>
      </c>
      <c r="F35" s="69">
        <v>3125</v>
      </c>
      <c r="G35" s="69"/>
      <c r="H35" s="311" t="s">
        <v>819</v>
      </c>
      <c r="I35" s="80" t="s">
        <v>705</v>
      </c>
      <c r="J35" s="629">
        <v>3.3000000000000002E-2</v>
      </c>
      <c r="K35" s="630">
        <f t="shared" si="1"/>
        <v>103.125</v>
      </c>
      <c r="L35" s="80" t="s">
        <v>893</v>
      </c>
    </row>
    <row r="36" spans="1:12" ht="27.75" customHeight="1" x14ac:dyDescent="0.2">
      <c r="A36" s="80">
        <v>21</v>
      </c>
      <c r="B36" s="628" t="s">
        <v>343</v>
      </c>
      <c r="C36" s="80" t="s">
        <v>891</v>
      </c>
      <c r="D36" s="80">
        <v>205256907</v>
      </c>
      <c r="E36" s="301" t="s">
        <v>703</v>
      </c>
      <c r="F36" s="69">
        <v>3125</v>
      </c>
      <c r="G36" s="69"/>
      <c r="H36" s="311" t="s">
        <v>911</v>
      </c>
      <c r="I36" s="80" t="s">
        <v>705</v>
      </c>
      <c r="J36" s="629">
        <v>3.3000000000000002E-2</v>
      </c>
      <c r="K36" s="630">
        <f t="shared" si="1"/>
        <v>103.125</v>
      </c>
      <c r="L36" s="80" t="s">
        <v>893</v>
      </c>
    </row>
    <row r="37" spans="1:12" ht="27.75" customHeight="1" x14ac:dyDescent="0.2">
      <c r="A37" s="435">
        <v>22</v>
      </c>
      <c r="B37" s="628" t="s">
        <v>343</v>
      </c>
      <c r="C37" s="80" t="s">
        <v>891</v>
      </c>
      <c r="D37" s="80">
        <v>205256907</v>
      </c>
      <c r="E37" s="301" t="s">
        <v>703</v>
      </c>
      <c r="F37" s="69">
        <v>3125</v>
      </c>
      <c r="G37" s="69"/>
      <c r="H37" s="311" t="s">
        <v>912</v>
      </c>
      <c r="I37" s="80" t="s">
        <v>705</v>
      </c>
      <c r="J37" s="629">
        <v>3.3000000000000002E-2</v>
      </c>
      <c r="K37" s="630">
        <f t="shared" si="1"/>
        <v>103.125</v>
      </c>
      <c r="L37" s="80" t="s">
        <v>893</v>
      </c>
    </row>
    <row r="38" spans="1:12" ht="27.75" customHeight="1" x14ac:dyDescent="0.2">
      <c r="A38" s="80">
        <v>23</v>
      </c>
      <c r="B38" s="628" t="s">
        <v>343</v>
      </c>
      <c r="C38" s="80" t="s">
        <v>891</v>
      </c>
      <c r="D38" s="80">
        <v>205256907</v>
      </c>
      <c r="E38" s="301" t="s">
        <v>703</v>
      </c>
      <c r="F38" s="69">
        <v>3125</v>
      </c>
      <c r="G38" s="69"/>
      <c r="H38" s="311" t="s">
        <v>704</v>
      </c>
      <c r="I38" s="80" t="s">
        <v>705</v>
      </c>
      <c r="J38" s="629">
        <v>3.3000000000000002E-2</v>
      </c>
      <c r="K38" s="630">
        <f t="shared" si="1"/>
        <v>103.125</v>
      </c>
      <c r="L38" s="80" t="s">
        <v>893</v>
      </c>
    </row>
    <row r="39" spans="1:12" ht="27.75" customHeight="1" x14ac:dyDescent="0.2">
      <c r="A39" s="435">
        <v>24</v>
      </c>
      <c r="B39" s="628" t="s">
        <v>343</v>
      </c>
      <c r="C39" s="80" t="s">
        <v>891</v>
      </c>
      <c r="D39" s="80">
        <v>205256907</v>
      </c>
      <c r="E39" s="301" t="s">
        <v>703</v>
      </c>
      <c r="F39" s="69">
        <v>3125</v>
      </c>
      <c r="G39" s="69"/>
      <c r="H39" s="311" t="s">
        <v>913</v>
      </c>
      <c r="I39" s="80" t="s">
        <v>705</v>
      </c>
      <c r="J39" s="629">
        <v>3.3000000000000002E-2</v>
      </c>
      <c r="K39" s="630">
        <f t="shared" si="1"/>
        <v>103.125</v>
      </c>
      <c r="L39" s="80" t="s">
        <v>893</v>
      </c>
    </row>
    <row r="40" spans="1:12" ht="27.75" customHeight="1" x14ac:dyDescent="0.2">
      <c r="A40" s="80">
        <v>25</v>
      </c>
      <c r="B40" s="628" t="s">
        <v>343</v>
      </c>
      <c r="C40" s="80" t="s">
        <v>891</v>
      </c>
      <c r="D40" s="80">
        <v>205256907</v>
      </c>
      <c r="E40" s="301" t="s">
        <v>703</v>
      </c>
      <c r="F40" s="69">
        <v>3125</v>
      </c>
      <c r="G40" s="69"/>
      <c r="H40" s="311" t="s">
        <v>914</v>
      </c>
      <c r="I40" s="80" t="s">
        <v>705</v>
      </c>
      <c r="J40" s="629">
        <v>3.3000000000000002E-2</v>
      </c>
      <c r="K40" s="630">
        <f t="shared" si="1"/>
        <v>103.125</v>
      </c>
      <c r="L40" s="80" t="s">
        <v>893</v>
      </c>
    </row>
    <row r="41" spans="1:12" ht="27.75" customHeight="1" x14ac:dyDescent="0.2">
      <c r="A41" s="435">
        <v>26</v>
      </c>
      <c r="B41" s="628" t="s">
        <v>343</v>
      </c>
      <c r="C41" s="80" t="s">
        <v>891</v>
      </c>
      <c r="D41" s="80">
        <v>205256907</v>
      </c>
      <c r="E41" s="301" t="s">
        <v>703</v>
      </c>
      <c r="F41" s="69">
        <v>3125</v>
      </c>
      <c r="G41" s="69"/>
      <c r="H41" s="311" t="s">
        <v>915</v>
      </c>
      <c r="I41" s="80" t="s">
        <v>705</v>
      </c>
      <c r="J41" s="629">
        <v>3.3000000000000002E-2</v>
      </c>
      <c r="K41" s="630">
        <f t="shared" si="1"/>
        <v>103.125</v>
      </c>
      <c r="L41" s="80" t="s">
        <v>893</v>
      </c>
    </row>
    <row r="42" spans="1:12" ht="27.75" customHeight="1" x14ac:dyDescent="0.2">
      <c r="A42" s="80">
        <v>27</v>
      </c>
      <c r="B42" s="628" t="s">
        <v>343</v>
      </c>
      <c r="C42" s="80" t="s">
        <v>891</v>
      </c>
      <c r="D42" s="80">
        <v>205256907</v>
      </c>
      <c r="E42" s="301" t="s">
        <v>703</v>
      </c>
      <c r="F42" s="69">
        <v>3125</v>
      </c>
      <c r="G42" s="69"/>
      <c r="H42" s="311" t="s">
        <v>916</v>
      </c>
      <c r="I42" s="80" t="s">
        <v>705</v>
      </c>
      <c r="J42" s="629">
        <v>3.3000000000000002E-2</v>
      </c>
      <c r="K42" s="630">
        <f t="shared" si="1"/>
        <v>103.125</v>
      </c>
      <c r="L42" s="80" t="s">
        <v>893</v>
      </c>
    </row>
    <row r="43" spans="1:12" ht="27.75" customHeight="1" x14ac:dyDescent="0.2">
      <c r="A43" s="435">
        <v>28</v>
      </c>
      <c r="B43" s="628" t="s">
        <v>343</v>
      </c>
      <c r="C43" s="80" t="s">
        <v>891</v>
      </c>
      <c r="D43" s="80">
        <v>205256907</v>
      </c>
      <c r="E43" s="301" t="s">
        <v>703</v>
      </c>
      <c r="F43" s="69">
        <v>3125</v>
      </c>
      <c r="G43" s="69"/>
      <c r="H43" s="311" t="s">
        <v>917</v>
      </c>
      <c r="I43" s="80" t="s">
        <v>705</v>
      </c>
      <c r="J43" s="629">
        <v>3.3000000000000002E-2</v>
      </c>
      <c r="K43" s="630">
        <f t="shared" si="1"/>
        <v>103.125</v>
      </c>
      <c r="L43" s="80" t="s">
        <v>893</v>
      </c>
    </row>
    <row r="44" spans="1:12" ht="27.75" customHeight="1" x14ac:dyDescent="0.2">
      <c r="A44" s="80">
        <v>29</v>
      </c>
      <c r="B44" s="628" t="s">
        <v>343</v>
      </c>
      <c r="C44" s="80" t="s">
        <v>891</v>
      </c>
      <c r="D44" s="80">
        <v>205256907</v>
      </c>
      <c r="E44" s="301" t="s">
        <v>703</v>
      </c>
      <c r="F44" s="69">
        <v>3125</v>
      </c>
      <c r="G44" s="559"/>
      <c r="H44" s="311" t="s">
        <v>918</v>
      </c>
      <c r="I44" s="80" t="s">
        <v>705</v>
      </c>
      <c r="J44" s="629">
        <v>3.3000000000000002E-2</v>
      </c>
      <c r="K44" s="630">
        <f t="shared" ref="K44:K63" si="2">J44*F44</f>
        <v>103.125</v>
      </c>
      <c r="L44" s="80" t="s">
        <v>893</v>
      </c>
    </row>
    <row r="45" spans="1:12" ht="27.75" customHeight="1" x14ac:dyDescent="0.2">
      <c r="A45" s="435">
        <v>30</v>
      </c>
      <c r="B45" s="628" t="s">
        <v>343</v>
      </c>
      <c r="C45" s="80" t="s">
        <v>891</v>
      </c>
      <c r="D45" s="80">
        <v>205256907</v>
      </c>
      <c r="E45" s="301" t="s">
        <v>703</v>
      </c>
      <c r="F45" s="69">
        <v>3125</v>
      </c>
      <c r="G45" s="559"/>
      <c r="H45" s="311" t="s">
        <v>919</v>
      </c>
      <c r="I45" s="80" t="s">
        <v>705</v>
      </c>
      <c r="J45" s="629">
        <v>3.3000000000000002E-2</v>
      </c>
      <c r="K45" s="630">
        <f t="shared" si="2"/>
        <v>103.125</v>
      </c>
      <c r="L45" s="80" t="s">
        <v>893</v>
      </c>
    </row>
    <row r="46" spans="1:12" ht="27.75" customHeight="1" x14ac:dyDescent="0.2">
      <c r="A46" s="80">
        <v>31</v>
      </c>
      <c r="B46" s="628" t="s">
        <v>343</v>
      </c>
      <c r="C46" s="80" t="s">
        <v>891</v>
      </c>
      <c r="D46" s="80">
        <v>205256907</v>
      </c>
      <c r="E46" s="301" t="s">
        <v>703</v>
      </c>
      <c r="F46" s="69">
        <v>3125</v>
      </c>
      <c r="G46" s="559"/>
      <c r="H46" s="311" t="s">
        <v>920</v>
      </c>
      <c r="I46" s="80" t="s">
        <v>705</v>
      </c>
      <c r="J46" s="629">
        <v>3.3000000000000002E-2</v>
      </c>
      <c r="K46" s="630">
        <f t="shared" si="2"/>
        <v>103.125</v>
      </c>
      <c r="L46" s="80" t="s">
        <v>893</v>
      </c>
    </row>
    <row r="47" spans="1:12" ht="27.75" customHeight="1" x14ac:dyDescent="0.2">
      <c r="A47" s="435">
        <v>32</v>
      </c>
      <c r="B47" s="628" t="s">
        <v>343</v>
      </c>
      <c r="C47" s="80" t="s">
        <v>891</v>
      </c>
      <c r="D47" s="80">
        <v>205256907</v>
      </c>
      <c r="E47" s="301" t="s">
        <v>703</v>
      </c>
      <c r="F47" s="69">
        <v>3125</v>
      </c>
      <c r="G47" s="559"/>
      <c r="H47" s="435" t="s">
        <v>921</v>
      </c>
      <c r="I47" s="80" t="s">
        <v>705</v>
      </c>
      <c r="J47" s="629">
        <v>3.3000000000000002E-2</v>
      </c>
      <c r="K47" s="630">
        <f t="shared" si="2"/>
        <v>103.125</v>
      </c>
      <c r="L47" s="80" t="s">
        <v>893</v>
      </c>
    </row>
    <row r="48" spans="1:12" ht="27.75" customHeight="1" x14ac:dyDescent="0.2">
      <c r="A48" s="80">
        <v>33</v>
      </c>
      <c r="B48" s="628" t="s">
        <v>343</v>
      </c>
      <c r="C48" s="80" t="s">
        <v>891</v>
      </c>
      <c r="D48" s="80">
        <v>205256907</v>
      </c>
      <c r="E48" s="301" t="s">
        <v>703</v>
      </c>
      <c r="F48" s="69">
        <v>3125</v>
      </c>
      <c r="G48" s="559"/>
      <c r="H48" s="435" t="s">
        <v>922</v>
      </c>
      <c r="I48" s="80" t="s">
        <v>705</v>
      </c>
      <c r="J48" s="629">
        <v>3.3000000000000002E-2</v>
      </c>
      <c r="K48" s="630">
        <f t="shared" si="2"/>
        <v>103.125</v>
      </c>
      <c r="L48" s="80" t="s">
        <v>893</v>
      </c>
    </row>
    <row r="49" spans="1:12" ht="27.75" customHeight="1" x14ac:dyDescent="0.2">
      <c r="A49" s="435">
        <v>34</v>
      </c>
      <c r="B49" s="628" t="s">
        <v>343</v>
      </c>
      <c r="C49" s="80" t="s">
        <v>891</v>
      </c>
      <c r="D49" s="80">
        <v>205256907</v>
      </c>
      <c r="E49" s="301" t="s">
        <v>703</v>
      </c>
      <c r="F49" s="69">
        <v>3125</v>
      </c>
      <c r="G49" s="559"/>
      <c r="H49" s="435" t="s">
        <v>923</v>
      </c>
      <c r="I49" s="80" t="s">
        <v>705</v>
      </c>
      <c r="J49" s="629">
        <v>3.3000000000000002E-2</v>
      </c>
      <c r="K49" s="630">
        <f t="shared" si="2"/>
        <v>103.125</v>
      </c>
      <c r="L49" s="80" t="s">
        <v>893</v>
      </c>
    </row>
    <row r="50" spans="1:12" ht="27.75" customHeight="1" x14ac:dyDescent="0.2">
      <c r="A50" s="80">
        <v>35</v>
      </c>
      <c r="B50" s="628" t="s">
        <v>343</v>
      </c>
      <c r="C50" s="80" t="s">
        <v>891</v>
      </c>
      <c r="D50" s="80">
        <v>205256907</v>
      </c>
      <c r="E50" s="301" t="s">
        <v>703</v>
      </c>
      <c r="F50" s="69">
        <v>3125</v>
      </c>
      <c r="G50" s="559"/>
      <c r="H50" s="435" t="s">
        <v>924</v>
      </c>
      <c r="I50" s="80" t="s">
        <v>705</v>
      </c>
      <c r="J50" s="629">
        <v>3.3000000000000002E-2</v>
      </c>
      <c r="K50" s="630">
        <f t="shared" si="2"/>
        <v>103.125</v>
      </c>
      <c r="L50" s="80" t="s">
        <v>893</v>
      </c>
    </row>
    <row r="51" spans="1:12" ht="27.75" customHeight="1" x14ac:dyDescent="0.2">
      <c r="A51" s="435">
        <v>36</v>
      </c>
      <c r="B51" s="628" t="s">
        <v>343</v>
      </c>
      <c r="C51" s="80" t="s">
        <v>891</v>
      </c>
      <c r="D51" s="80">
        <v>205256907</v>
      </c>
      <c r="E51" s="301" t="s">
        <v>703</v>
      </c>
      <c r="F51" s="69">
        <v>3125</v>
      </c>
      <c r="G51" s="559"/>
      <c r="H51" s="435" t="s">
        <v>925</v>
      </c>
      <c r="I51" s="80" t="s">
        <v>705</v>
      </c>
      <c r="J51" s="629">
        <v>3.3000000000000002E-2</v>
      </c>
      <c r="K51" s="630">
        <f t="shared" si="2"/>
        <v>103.125</v>
      </c>
      <c r="L51" s="80" t="s">
        <v>893</v>
      </c>
    </row>
    <row r="52" spans="1:12" ht="27.75" customHeight="1" x14ac:dyDescent="0.2">
      <c r="A52" s="80">
        <v>37</v>
      </c>
      <c r="B52" s="628" t="s">
        <v>343</v>
      </c>
      <c r="C52" s="80" t="s">
        <v>891</v>
      </c>
      <c r="D52" s="80">
        <v>205256907</v>
      </c>
      <c r="E52" s="301" t="s">
        <v>703</v>
      </c>
      <c r="F52" s="69">
        <v>3125</v>
      </c>
      <c r="G52" s="559"/>
      <c r="H52" s="435" t="s">
        <v>926</v>
      </c>
      <c r="I52" s="80" t="s">
        <v>705</v>
      </c>
      <c r="J52" s="629">
        <v>3.3000000000000002E-2</v>
      </c>
      <c r="K52" s="630">
        <f t="shared" si="2"/>
        <v>103.125</v>
      </c>
      <c r="L52" s="80" t="s">
        <v>893</v>
      </c>
    </row>
    <row r="53" spans="1:12" ht="27.75" customHeight="1" x14ac:dyDescent="0.2">
      <c r="A53" s="435">
        <v>38</v>
      </c>
      <c r="B53" s="628" t="s">
        <v>343</v>
      </c>
      <c r="C53" s="80" t="s">
        <v>891</v>
      </c>
      <c r="D53" s="80">
        <v>205256907</v>
      </c>
      <c r="E53" s="301" t="s">
        <v>703</v>
      </c>
      <c r="F53" s="69">
        <v>5000</v>
      </c>
      <c r="G53" s="559"/>
      <c r="H53" s="435" t="s">
        <v>927</v>
      </c>
      <c r="I53" s="80" t="s">
        <v>705</v>
      </c>
      <c r="J53" s="629">
        <v>3.3000000000000002E-2</v>
      </c>
      <c r="K53" s="630">
        <f>F53*J53</f>
        <v>165</v>
      </c>
      <c r="L53" s="80" t="s">
        <v>893</v>
      </c>
    </row>
    <row r="54" spans="1:12" ht="27.75" customHeight="1" x14ac:dyDescent="0.2">
      <c r="A54" s="80">
        <v>39</v>
      </c>
      <c r="B54" s="628" t="s">
        <v>343</v>
      </c>
      <c r="C54" s="80" t="s">
        <v>891</v>
      </c>
      <c r="D54" s="80">
        <v>205256907</v>
      </c>
      <c r="E54" s="301" t="s">
        <v>703</v>
      </c>
      <c r="F54" s="69">
        <v>3125</v>
      </c>
      <c r="G54" s="559"/>
      <c r="H54" s="435" t="s">
        <v>928</v>
      </c>
      <c r="I54" s="80" t="s">
        <v>705</v>
      </c>
      <c r="J54" s="629">
        <v>3.3000000000000002E-2</v>
      </c>
      <c r="K54" s="630">
        <f t="shared" si="2"/>
        <v>103.125</v>
      </c>
      <c r="L54" s="80" t="s">
        <v>893</v>
      </c>
    </row>
    <row r="55" spans="1:12" ht="27.75" customHeight="1" x14ac:dyDescent="0.2">
      <c r="A55" s="435">
        <v>40</v>
      </c>
      <c r="B55" s="628" t="s">
        <v>343</v>
      </c>
      <c r="C55" s="80" t="s">
        <v>891</v>
      </c>
      <c r="D55" s="80">
        <v>205256907</v>
      </c>
      <c r="E55" s="301" t="s">
        <v>703</v>
      </c>
      <c r="F55" s="69">
        <v>3125</v>
      </c>
      <c r="G55" s="559"/>
      <c r="H55" s="435" t="s">
        <v>929</v>
      </c>
      <c r="I55" s="80" t="s">
        <v>705</v>
      </c>
      <c r="J55" s="629">
        <v>3.3000000000000002E-2</v>
      </c>
      <c r="K55" s="630">
        <f t="shared" si="2"/>
        <v>103.125</v>
      </c>
      <c r="L55" s="80" t="s">
        <v>893</v>
      </c>
    </row>
    <row r="56" spans="1:12" ht="27.75" customHeight="1" x14ac:dyDescent="0.2">
      <c r="A56" s="80">
        <v>41</v>
      </c>
      <c r="B56" s="628" t="s">
        <v>343</v>
      </c>
      <c r="C56" s="80" t="s">
        <v>891</v>
      </c>
      <c r="D56" s="80">
        <v>205256907</v>
      </c>
      <c r="E56" s="301" t="s">
        <v>703</v>
      </c>
      <c r="F56" s="69">
        <v>3125</v>
      </c>
      <c r="G56" s="559"/>
      <c r="H56" s="435" t="s">
        <v>930</v>
      </c>
      <c r="I56" s="80" t="s">
        <v>705</v>
      </c>
      <c r="J56" s="629">
        <v>3.3000000000000002E-2</v>
      </c>
      <c r="K56" s="630">
        <f t="shared" si="2"/>
        <v>103.125</v>
      </c>
      <c r="L56" s="80" t="s">
        <v>893</v>
      </c>
    </row>
    <row r="57" spans="1:12" ht="27.75" customHeight="1" x14ac:dyDescent="0.2">
      <c r="A57" s="435">
        <v>42</v>
      </c>
      <c r="B57" s="628" t="s">
        <v>343</v>
      </c>
      <c r="C57" s="80" t="s">
        <v>891</v>
      </c>
      <c r="D57" s="80">
        <v>205256907</v>
      </c>
      <c r="E57" s="301" t="s">
        <v>703</v>
      </c>
      <c r="F57" s="69">
        <v>3125</v>
      </c>
      <c r="G57" s="559"/>
      <c r="H57" s="435" t="s">
        <v>931</v>
      </c>
      <c r="I57" s="80" t="s">
        <v>705</v>
      </c>
      <c r="J57" s="629">
        <v>3.3000000000000002E-2</v>
      </c>
      <c r="K57" s="630">
        <f t="shared" si="2"/>
        <v>103.125</v>
      </c>
      <c r="L57" s="80" t="s">
        <v>893</v>
      </c>
    </row>
    <row r="58" spans="1:12" ht="27.75" customHeight="1" x14ac:dyDescent="0.2">
      <c r="A58" s="80">
        <v>43</v>
      </c>
      <c r="B58" s="628" t="s">
        <v>343</v>
      </c>
      <c r="C58" s="80" t="s">
        <v>891</v>
      </c>
      <c r="D58" s="80">
        <v>205256907</v>
      </c>
      <c r="E58" s="301" t="s">
        <v>703</v>
      </c>
      <c r="F58" s="69">
        <v>3125</v>
      </c>
      <c r="G58" s="559"/>
      <c r="H58" s="435" t="s">
        <v>932</v>
      </c>
      <c r="I58" s="80" t="s">
        <v>705</v>
      </c>
      <c r="J58" s="629">
        <v>3.3000000000000002E-2</v>
      </c>
      <c r="K58" s="630">
        <f t="shared" si="2"/>
        <v>103.125</v>
      </c>
      <c r="L58" s="80" t="s">
        <v>893</v>
      </c>
    </row>
    <row r="59" spans="1:12" ht="27.75" customHeight="1" x14ac:dyDescent="0.2">
      <c r="A59" s="435">
        <v>44</v>
      </c>
      <c r="B59" s="628" t="s">
        <v>343</v>
      </c>
      <c r="C59" s="80" t="s">
        <v>891</v>
      </c>
      <c r="D59" s="80">
        <v>205256907</v>
      </c>
      <c r="E59" s="301" t="s">
        <v>703</v>
      </c>
      <c r="F59" s="69">
        <v>3125</v>
      </c>
      <c r="G59" s="559"/>
      <c r="H59" s="435" t="s">
        <v>933</v>
      </c>
      <c r="I59" s="80" t="s">
        <v>705</v>
      </c>
      <c r="J59" s="629">
        <v>3.3000000000000002E-2</v>
      </c>
      <c r="K59" s="630">
        <f t="shared" si="2"/>
        <v>103.125</v>
      </c>
      <c r="L59" s="80" t="s">
        <v>893</v>
      </c>
    </row>
    <row r="60" spans="1:12" ht="27.75" customHeight="1" x14ac:dyDescent="0.2">
      <c r="A60" s="80">
        <v>45</v>
      </c>
      <c r="B60" s="628" t="s">
        <v>343</v>
      </c>
      <c r="C60" s="80" t="s">
        <v>891</v>
      </c>
      <c r="D60" s="80">
        <v>205256907</v>
      </c>
      <c r="E60" s="301" t="s">
        <v>703</v>
      </c>
      <c r="F60" s="69">
        <v>3125</v>
      </c>
      <c r="G60" s="559"/>
      <c r="H60" s="435" t="s">
        <v>934</v>
      </c>
      <c r="I60" s="80" t="s">
        <v>705</v>
      </c>
      <c r="J60" s="629">
        <v>3.3000000000000002E-2</v>
      </c>
      <c r="K60" s="630">
        <f t="shared" si="2"/>
        <v>103.125</v>
      </c>
      <c r="L60" s="80" t="s">
        <v>893</v>
      </c>
    </row>
    <row r="61" spans="1:12" ht="27.75" customHeight="1" x14ac:dyDescent="0.2">
      <c r="A61" s="435">
        <v>46</v>
      </c>
      <c r="B61" s="628" t="s">
        <v>343</v>
      </c>
      <c r="C61" s="80" t="s">
        <v>891</v>
      </c>
      <c r="D61" s="80">
        <v>205256907</v>
      </c>
      <c r="E61" s="301" t="s">
        <v>703</v>
      </c>
      <c r="F61" s="69">
        <v>3125</v>
      </c>
      <c r="G61" s="559"/>
      <c r="H61" s="435" t="s">
        <v>935</v>
      </c>
      <c r="I61" s="80" t="s">
        <v>705</v>
      </c>
      <c r="J61" s="629">
        <v>3.3000000000000002E-2</v>
      </c>
      <c r="K61" s="630">
        <f t="shared" si="2"/>
        <v>103.125</v>
      </c>
      <c r="L61" s="80" t="s">
        <v>893</v>
      </c>
    </row>
    <row r="62" spans="1:12" ht="27.75" customHeight="1" x14ac:dyDescent="0.2">
      <c r="A62" s="80">
        <v>47</v>
      </c>
      <c r="B62" s="628" t="s">
        <v>343</v>
      </c>
      <c r="C62" s="80" t="s">
        <v>891</v>
      </c>
      <c r="D62" s="80">
        <v>205256907</v>
      </c>
      <c r="E62" s="301" t="s">
        <v>703</v>
      </c>
      <c r="F62" s="69">
        <v>3125</v>
      </c>
      <c r="G62" s="559"/>
      <c r="H62" s="435" t="s">
        <v>936</v>
      </c>
      <c r="I62" s="80" t="s">
        <v>705</v>
      </c>
      <c r="J62" s="629">
        <v>3.3000000000000002E-2</v>
      </c>
      <c r="K62" s="630">
        <f t="shared" si="2"/>
        <v>103.125</v>
      </c>
      <c r="L62" s="80" t="s">
        <v>893</v>
      </c>
    </row>
    <row r="63" spans="1:12" ht="27.75" customHeight="1" x14ac:dyDescent="0.2">
      <c r="A63" s="435">
        <v>48</v>
      </c>
      <c r="B63" s="628" t="s">
        <v>343</v>
      </c>
      <c r="C63" s="80" t="s">
        <v>891</v>
      </c>
      <c r="D63" s="80">
        <v>205256907</v>
      </c>
      <c r="E63" s="301" t="s">
        <v>703</v>
      </c>
      <c r="F63" s="69">
        <v>3125</v>
      </c>
      <c r="G63" s="559"/>
      <c r="H63" s="435" t="s">
        <v>937</v>
      </c>
      <c r="I63" s="80" t="s">
        <v>705</v>
      </c>
      <c r="J63" s="629">
        <v>3.3000000000000002E-2</v>
      </c>
      <c r="K63" s="630">
        <f t="shared" si="2"/>
        <v>103.125</v>
      </c>
      <c r="L63" s="80" t="s">
        <v>893</v>
      </c>
    </row>
    <row r="64" spans="1:12" ht="27.75" customHeight="1" x14ac:dyDescent="0.2">
      <c r="A64" s="80">
        <v>49</v>
      </c>
      <c r="B64" s="628" t="s">
        <v>343</v>
      </c>
      <c r="C64" s="80" t="s">
        <v>891</v>
      </c>
      <c r="D64" s="80">
        <v>205256907</v>
      </c>
      <c r="E64" s="301" t="s">
        <v>703</v>
      </c>
      <c r="F64" s="69">
        <v>3125</v>
      </c>
      <c r="G64" s="559"/>
      <c r="H64" s="435" t="s">
        <v>938</v>
      </c>
      <c r="I64" s="80" t="s">
        <v>705</v>
      </c>
      <c r="J64" s="629">
        <v>3.3000000000000002E-2</v>
      </c>
      <c r="K64" s="630">
        <f t="shared" ref="K64:K75" si="3">J64*F64</f>
        <v>103.125</v>
      </c>
      <c r="L64" s="80" t="s">
        <v>893</v>
      </c>
    </row>
    <row r="65" spans="1:12" ht="27.75" customHeight="1" x14ac:dyDescent="0.2">
      <c r="A65" s="435">
        <v>50</v>
      </c>
      <c r="B65" s="628" t="s">
        <v>343</v>
      </c>
      <c r="C65" s="80" t="s">
        <v>891</v>
      </c>
      <c r="D65" s="80">
        <v>205256907</v>
      </c>
      <c r="E65" s="301" t="s">
        <v>703</v>
      </c>
      <c r="F65" s="69">
        <v>3125</v>
      </c>
      <c r="G65" s="559"/>
      <c r="H65" s="435" t="s">
        <v>985</v>
      </c>
      <c r="I65" s="80" t="s">
        <v>705</v>
      </c>
      <c r="J65" s="629">
        <v>3.3000000000000002E-2</v>
      </c>
      <c r="K65" s="630">
        <f t="shared" ref="K65" si="4">J65*F65</f>
        <v>103.125</v>
      </c>
      <c r="L65" s="80" t="s">
        <v>893</v>
      </c>
    </row>
    <row r="66" spans="1:12" ht="27.75" customHeight="1" x14ac:dyDescent="0.2">
      <c r="A66" s="80">
        <v>51</v>
      </c>
      <c r="B66" s="628" t="s">
        <v>343</v>
      </c>
      <c r="C66" s="80" t="s">
        <v>891</v>
      </c>
      <c r="D66" s="80">
        <v>205256907</v>
      </c>
      <c r="E66" s="301" t="s">
        <v>703</v>
      </c>
      <c r="F66" s="69">
        <v>3125</v>
      </c>
      <c r="G66" s="559"/>
      <c r="H66" s="435" t="s">
        <v>939</v>
      </c>
      <c r="I66" s="80" t="s">
        <v>705</v>
      </c>
      <c r="J66" s="629">
        <v>3.3000000000000002E-2</v>
      </c>
      <c r="K66" s="630">
        <f t="shared" si="3"/>
        <v>103.125</v>
      </c>
      <c r="L66" s="80" t="s">
        <v>893</v>
      </c>
    </row>
    <row r="67" spans="1:12" ht="27.75" customHeight="1" x14ac:dyDescent="0.2">
      <c r="A67" s="435">
        <v>52</v>
      </c>
      <c r="B67" s="628" t="s">
        <v>343</v>
      </c>
      <c r="C67" s="80" t="s">
        <v>891</v>
      </c>
      <c r="D67" s="80">
        <v>205256907</v>
      </c>
      <c r="E67" s="301" t="s">
        <v>703</v>
      </c>
      <c r="F67" s="69">
        <v>3125</v>
      </c>
      <c r="G67" s="559"/>
      <c r="H67" s="435" t="s">
        <v>940</v>
      </c>
      <c r="I67" s="80" t="s">
        <v>705</v>
      </c>
      <c r="J67" s="629">
        <v>3.3000000000000002E-2</v>
      </c>
      <c r="K67" s="630">
        <f t="shared" si="3"/>
        <v>103.125</v>
      </c>
      <c r="L67" s="80" t="s">
        <v>893</v>
      </c>
    </row>
    <row r="68" spans="1:12" ht="27.75" customHeight="1" x14ac:dyDescent="0.2">
      <c r="A68" s="80">
        <v>53</v>
      </c>
      <c r="B68" s="628" t="s">
        <v>343</v>
      </c>
      <c r="C68" s="80" t="s">
        <v>891</v>
      </c>
      <c r="D68" s="80">
        <v>205256907</v>
      </c>
      <c r="E68" s="301" t="s">
        <v>703</v>
      </c>
      <c r="F68" s="69">
        <v>3125</v>
      </c>
      <c r="G68" s="559"/>
      <c r="H68" s="435" t="s">
        <v>941</v>
      </c>
      <c r="I68" s="80" t="s">
        <v>705</v>
      </c>
      <c r="J68" s="629">
        <v>3.3000000000000002E-2</v>
      </c>
      <c r="K68" s="630">
        <f t="shared" si="3"/>
        <v>103.125</v>
      </c>
      <c r="L68" s="80" t="s">
        <v>893</v>
      </c>
    </row>
    <row r="69" spans="1:12" ht="27.75" customHeight="1" x14ac:dyDescent="0.2">
      <c r="A69" s="435">
        <v>54</v>
      </c>
      <c r="B69" s="628" t="s">
        <v>343</v>
      </c>
      <c r="C69" s="80" t="s">
        <v>891</v>
      </c>
      <c r="D69" s="80">
        <v>205256907</v>
      </c>
      <c r="E69" s="301" t="s">
        <v>703</v>
      </c>
      <c r="F69" s="69">
        <v>3125</v>
      </c>
      <c r="G69" s="559"/>
      <c r="H69" s="435" t="s">
        <v>986</v>
      </c>
      <c r="I69" s="80" t="s">
        <v>705</v>
      </c>
      <c r="J69" s="629">
        <v>3.3000000000000002E-2</v>
      </c>
      <c r="K69" s="630">
        <f t="shared" si="3"/>
        <v>103.125</v>
      </c>
      <c r="L69" s="80" t="s">
        <v>893</v>
      </c>
    </row>
    <row r="70" spans="1:12" ht="27.75" customHeight="1" x14ac:dyDescent="0.2">
      <c r="A70" s="80">
        <v>55</v>
      </c>
      <c r="B70" s="628" t="s">
        <v>343</v>
      </c>
      <c r="C70" s="80" t="s">
        <v>891</v>
      </c>
      <c r="D70" s="80">
        <v>205256907</v>
      </c>
      <c r="E70" s="301" t="s">
        <v>703</v>
      </c>
      <c r="F70" s="69">
        <v>3125</v>
      </c>
      <c r="G70" s="559"/>
      <c r="H70" s="435" t="s">
        <v>942</v>
      </c>
      <c r="I70" s="80" t="s">
        <v>705</v>
      </c>
      <c r="J70" s="629">
        <v>3.3000000000000002E-2</v>
      </c>
      <c r="K70" s="630">
        <f t="shared" si="3"/>
        <v>103.125</v>
      </c>
      <c r="L70" s="80" t="s">
        <v>893</v>
      </c>
    </row>
    <row r="71" spans="1:12" ht="27.75" customHeight="1" x14ac:dyDescent="0.2">
      <c r="A71" s="435">
        <v>56</v>
      </c>
      <c r="B71" s="628" t="s">
        <v>343</v>
      </c>
      <c r="C71" s="80" t="s">
        <v>891</v>
      </c>
      <c r="D71" s="80">
        <v>205256907</v>
      </c>
      <c r="E71" s="301" t="s">
        <v>703</v>
      </c>
      <c r="F71" s="69">
        <v>3125</v>
      </c>
      <c r="G71" s="559"/>
      <c r="H71" s="435" t="s">
        <v>943</v>
      </c>
      <c r="I71" s="80" t="s">
        <v>705</v>
      </c>
      <c r="J71" s="629">
        <v>3.3000000000000002E-2</v>
      </c>
      <c r="K71" s="630">
        <f t="shared" si="3"/>
        <v>103.125</v>
      </c>
      <c r="L71" s="80" t="s">
        <v>893</v>
      </c>
    </row>
    <row r="72" spans="1:12" ht="27.75" customHeight="1" x14ac:dyDescent="0.2">
      <c r="A72" s="80">
        <v>57</v>
      </c>
      <c r="B72" s="628" t="s">
        <v>343</v>
      </c>
      <c r="C72" s="80" t="s">
        <v>891</v>
      </c>
      <c r="D72" s="80">
        <v>205256907</v>
      </c>
      <c r="E72" s="301" t="s">
        <v>703</v>
      </c>
      <c r="F72" s="69">
        <v>3125</v>
      </c>
      <c r="G72" s="559"/>
      <c r="H72" s="435" t="s">
        <v>851</v>
      </c>
      <c r="I72" s="80" t="s">
        <v>705</v>
      </c>
      <c r="J72" s="629">
        <v>3.3000000000000002E-2</v>
      </c>
      <c r="K72" s="630">
        <f t="shared" si="3"/>
        <v>103.125</v>
      </c>
      <c r="L72" s="80" t="s">
        <v>893</v>
      </c>
    </row>
    <row r="73" spans="1:12" ht="27.75" customHeight="1" x14ac:dyDescent="0.2">
      <c r="A73" s="435">
        <v>58</v>
      </c>
      <c r="B73" s="628" t="s">
        <v>343</v>
      </c>
      <c r="C73" s="80" t="s">
        <v>891</v>
      </c>
      <c r="D73" s="80">
        <v>205256907</v>
      </c>
      <c r="E73" s="301" t="s">
        <v>703</v>
      </c>
      <c r="F73" s="69">
        <v>3125</v>
      </c>
      <c r="G73" s="559"/>
      <c r="H73" s="435" t="s">
        <v>944</v>
      </c>
      <c r="I73" s="80" t="s">
        <v>705</v>
      </c>
      <c r="J73" s="629">
        <v>3.3000000000000002E-2</v>
      </c>
      <c r="K73" s="630">
        <f t="shared" si="3"/>
        <v>103.125</v>
      </c>
      <c r="L73" s="80" t="s">
        <v>893</v>
      </c>
    </row>
    <row r="74" spans="1:12" ht="27.75" customHeight="1" x14ac:dyDescent="0.2">
      <c r="A74" s="80">
        <v>59</v>
      </c>
      <c r="B74" s="628" t="s">
        <v>343</v>
      </c>
      <c r="C74" s="80" t="s">
        <v>891</v>
      </c>
      <c r="D74" s="80">
        <v>205256907</v>
      </c>
      <c r="E74" s="301" t="s">
        <v>703</v>
      </c>
      <c r="F74" s="69">
        <v>3125</v>
      </c>
      <c r="G74" s="559"/>
      <c r="H74" s="435" t="s">
        <v>945</v>
      </c>
      <c r="I74" s="80" t="s">
        <v>705</v>
      </c>
      <c r="J74" s="629">
        <v>3.3000000000000002E-2</v>
      </c>
      <c r="K74" s="630">
        <f t="shared" si="3"/>
        <v>103.125</v>
      </c>
      <c r="L74" s="80" t="s">
        <v>893</v>
      </c>
    </row>
    <row r="75" spans="1:12" ht="27.75" customHeight="1" x14ac:dyDescent="0.2">
      <c r="A75" s="435">
        <v>60</v>
      </c>
      <c r="B75" s="628" t="s">
        <v>343</v>
      </c>
      <c r="C75" s="80" t="s">
        <v>891</v>
      </c>
      <c r="D75" s="80">
        <v>205256907</v>
      </c>
      <c r="E75" s="301" t="s">
        <v>703</v>
      </c>
      <c r="F75" s="69">
        <v>3125</v>
      </c>
      <c r="G75" s="559"/>
      <c r="H75" s="435" t="s">
        <v>946</v>
      </c>
      <c r="I75" s="80" t="s">
        <v>705</v>
      </c>
      <c r="J75" s="629">
        <v>3.3000000000000002E-2</v>
      </c>
      <c r="K75" s="630">
        <f t="shared" si="3"/>
        <v>103.125</v>
      </c>
      <c r="L75" s="80" t="s">
        <v>893</v>
      </c>
    </row>
    <row r="76" spans="1:12" ht="27.75" customHeight="1" x14ac:dyDescent="0.2">
      <c r="A76" s="80">
        <v>61</v>
      </c>
      <c r="B76" s="628" t="s">
        <v>343</v>
      </c>
      <c r="C76" s="80" t="s">
        <v>891</v>
      </c>
      <c r="D76" s="80">
        <v>205256907</v>
      </c>
      <c r="E76" s="301" t="s">
        <v>703</v>
      </c>
      <c r="F76" s="69">
        <v>3125</v>
      </c>
      <c r="G76" s="559"/>
      <c r="H76" s="559" t="s">
        <v>947</v>
      </c>
      <c r="I76" s="80" t="s">
        <v>705</v>
      </c>
      <c r="J76" s="629">
        <v>3.3000000000000002E-2</v>
      </c>
      <c r="K76" s="630">
        <f t="shared" ref="K76:K78" si="5">J76*F76</f>
        <v>103.125</v>
      </c>
      <c r="L76" s="80" t="s">
        <v>893</v>
      </c>
    </row>
    <row r="77" spans="1:12" ht="27.75" customHeight="1" x14ac:dyDescent="0.2">
      <c r="A77" s="435">
        <v>62</v>
      </c>
      <c r="B77" s="628" t="s">
        <v>343</v>
      </c>
      <c r="C77" s="80" t="s">
        <v>891</v>
      </c>
      <c r="D77" s="80">
        <v>205256907</v>
      </c>
      <c r="E77" s="301" t="s">
        <v>703</v>
      </c>
      <c r="F77" s="69">
        <v>3125</v>
      </c>
      <c r="G77" s="559"/>
      <c r="H77" s="559" t="s">
        <v>948</v>
      </c>
      <c r="I77" s="80" t="s">
        <v>705</v>
      </c>
      <c r="J77" s="629">
        <v>3.3000000000000002E-2</v>
      </c>
      <c r="K77" s="630">
        <f t="shared" si="5"/>
        <v>103.125</v>
      </c>
      <c r="L77" s="80" t="s">
        <v>893</v>
      </c>
    </row>
    <row r="78" spans="1:12" ht="27.75" customHeight="1" x14ac:dyDescent="0.2">
      <c r="A78" s="80">
        <v>63</v>
      </c>
      <c r="B78" s="628" t="s">
        <v>343</v>
      </c>
      <c r="C78" s="80" t="s">
        <v>891</v>
      </c>
      <c r="D78" s="80">
        <v>205256907</v>
      </c>
      <c r="E78" s="301" t="s">
        <v>703</v>
      </c>
      <c r="F78" s="69">
        <v>3125</v>
      </c>
      <c r="G78" s="559"/>
      <c r="H78" s="559" t="s">
        <v>949</v>
      </c>
      <c r="I78" s="80" t="s">
        <v>705</v>
      </c>
      <c r="J78" s="629">
        <v>3.3000000000000002E-2</v>
      </c>
      <c r="K78" s="630">
        <f t="shared" si="5"/>
        <v>103.125</v>
      </c>
      <c r="L78" s="80" t="s">
        <v>893</v>
      </c>
    </row>
    <row r="79" spans="1:12" ht="27.75" customHeight="1" x14ac:dyDescent="0.2">
      <c r="A79" s="598">
        <v>1</v>
      </c>
      <c r="B79" s="628" t="s">
        <v>343</v>
      </c>
      <c r="C79" s="80" t="s">
        <v>891</v>
      </c>
      <c r="D79" s="80">
        <v>205256907</v>
      </c>
      <c r="E79" s="301" t="s">
        <v>703</v>
      </c>
      <c r="F79" s="69">
        <v>2750</v>
      </c>
      <c r="G79" s="69"/>
      <c r="H79" s="311" t="s">
        <v>860</v>
      </c>
      <c r="I79" s="80" t="s">
        <v>705</v>
      </c>
      <c r="J79" s="629">
        <v>0.08</v>
      </c>
      <c r="K79" s="630">
        <f>F79*J79</f>
        <v>220</v>
      </c>
      <c r="L79" s="80" t="s">
        <v>893</v>
      </c>
    </row>
    <row r="80" spans="1:12" ht="27.75" customHeight="1" x14ac:dyDescent="0.2">
      <c r="A80" s="598">
        <v>2</v>
      </c>
      <c r="B80" s="628" t="s">
        <v>343</v>
      </c>
      <c r="C80" s="80" t="s">
        <v>891</v>
      </c>
      <c r="D80" s="80">
        <v>205256907</v>
      </c>
      <c r="E80" s="301" t="s">
        <v>703</v>
      </c>
      <c r="F80" s="69">
        <v>2750</v>
      </c>
      <c r="G80" s="631"/>
      <c r="H80" s="311" t="s">
        <v>907</v>
      </c>
      <c r="I80" s="80" t="s">
        <v>705</v>
      </c>
      <c r="J80" s="629">
        <v>0.08</v>
      </c>
      <c r="K80" s="630">
        <f>F80*J80</f>
        <v>220</v>
      </c>
      <c r="L80" s="80" t="s">
        <v>893</v>
      </c>
    </row>
    <row r="81" spans="1:12" ht="27.75" customHeight="1" x14ac:dyDescent="0.2">
      <c r="A81" s="598">
        <v>3</v>
      </c>
      <c r="B81" s="628" t="s">
        <v>343</v>
      </c>
      <c r="C81" s="80" t="s">
        <v>891</v>
      </c>
      <c r="D81" s="80">
        <v>205256907</v>
      </c>
      <c r="E81" s="301" t="s">
        <v>703</v>
      </c>
      <c r="F81" s="69">
        <v>2750</v>
      </c>
      <c r="G81" s="69"/>
      <c r="H81" s="311" t="s">
        <v>910</v>
      </c>
      <c r="I81" s="80" t="s">
        <v>705</v>
      </c>
      <c r="J81" s="629">
        <v>0.08</v>
      </c>
      <c r="K81" s="630">
        <f>J81*F81</f>
        <v>220</v>
      </c>
      <c r="L81" s="80" t="s">
        <v>893</v>
      </c>
    </row>
    <row r="82" spans="1:12" ht="27.75" customHeight="1" x14ac:dyDescent="0.2">
      <c r="A82" s="598">
        <v>4</v>
      </c>
      <c r="B82" s="628" t="s">
        <v>343</v>
      </c>
      <c r="C82" s="80" t="s">
        <v>891</v>
      </c>
      <c r="D82" s="80">
        <v>205256907</v>
      </c>
      <c r="E82" s="301" t="s">
        <v>703</v>
      </c>
      <c r="F82" s="69">
        <v>2750</v>
      </c>
      <c r="G82" s="69"/>
      <c r="H82" s="311" t="s">
        <v>906</v>
      </c>
      <c r="I82" s="80" t="s">
        <v>705</v>
      </c>
      <c r="J82" s="629">
        <v>0.08</v>
      </c>
      <c r="K82" s="630">
        <f t="shared" ref="K82" si="6">J82*F82</f>
        <v>220</v>
      </c>
      <c r="L82" s="80" t="s">
        <v>893</v>
      </c>
    </row>
    <row r="83" spans="1:12" ht="27.75" customHeight="1" x14ac:dyDescent="0.2">
      <c r="A83" s="598">
        <v>5</v>
      </c>
      <c r="B83" s="628" t="s">
        <v>343</v>
      </c>
      <c r="C83" s="80" t="s">
        <v>891</v>
      </c>
      <c r="D83" s="80">
        <v>205256907</v>
      </c>
      <c r="E83" s="301" t="s">
        <v>703</v>
      </c>
      <c r="F83" s="69">
        <v>10000</v>
      </c>
      <c r="G83" s="69"/>
      <c r="H83" s="311" t="s">
        <v>897</v>
      </c>
      <c r="I83" s="80" t="s">
        <v>705</v>
      </c>
      <c r="J83" s="629">
        <v>4.8000000000000001E-2</v>
      </c>
      <c r="K83" s="630">
        <f t="shared" ref="K83:K84" si="7">J83*F83</f>
        <v>480</v>
      </c>
      <c r="L83" s="80" t="s">
        <v>893</v>
      </c>
    </row>
    <row r="84" spans="1:12" ht="27.75" customHeight="1" x14ac:dyDescent="0.2">
      <c r="A84" s="598">
        <v>6</v>
      </c>
      <c r="B84" s="628" t="s">
        <v>343</v>
      </c>
      <c r="C84" s="80" t="s">
        <v>891</v>
      </c>
      <c r="D84" s="80">
        <v>205256907</v>
      </c>
      <c r="E84" s="301" t="s">
        <v>703</v>
      </c>
      <c r="F84" s="69">
        <f>3125+6875</f>
        <v>10000</v>
      </c>
      <c r="G84" s="69"/>
      <c r="H84" s="311" t="s">
        <v>908</v>
      </c>
      <c r="I84" s="80" t="s">
        <v>705</v>
      </c>
      <c r="J84" s="629">
        <v>4.8000000000000001E-2</v>
      </c>
      <c r="K84" s="630">
        <f t="shared" si="7"/>
        <v>480</v>
      </c>
      <c r="L84" s="80" t="s">
        <v>893</v>
      </c>
    </row>
    <row r="85" spans="1:12" ht="27.75" customHeight="1" x14ac:dyDescent="0.2">
      <c r="A85" s="80">
        <v>1</v>
      </c>
      <c r="B85" s="628" t="s">
        <v>343</v>
      </c>
      <c r="C85" s="80" t="s">
        <v>891</v>
      </c>
      <c r="D85" s="80">
        <v>205256907</v>
      </c>
      <c r="E85" s="301" t="s">
        <v>703</v>
      </c>
      <c r="F85" s="69">
        <v>2000</v>
      </c>
      <c r="G85" s="69"/>
      <c r="H85" s="311" t="s">
        <v>894</v>
      </c>
      <c r="I85" s="80" t="s">
        <v>705</v>
      </c>
      <c r="J85" s="629">
        <v>9.8000000000000004E-2</v>
      </c>
      <c r="K85" s="630">
        <f>J85*F85</f>
        <v>196</v>
      </c>
      <c r="L85" s="80" t="s">
        <v>987</v>
      </c>
    </row>
    <row r="86" spans="1:12" ht="27.75" customHeight="1" x14ac:dyDescent="0.2">
      <c r="A86" s="435">
        <v>2</v>
      </c>
      <c r="B86" s="628" t="s">
        <v>343</v>
      </c>
      <c r="C86" s="80" t="s">
        <v>891</v>
      </c>
      <c r="D86" s="80">
        <v>205256907</v>
      </c>
      <c r="E86" s="301" t="s">
        <v>703</v>
      </c>
      <c r="F86" s="69">
        <v>3000</v>
      </c>
      <c r="G86" s="69"/>
      <c r="H86" s="311" t="s">
        <v>895</v>
      </c>
      <c r="I86" s="80" t="s">
        <v>705</v>
      </c>
      <c r="J86" s="629">
        <v>9.8000000000000004E-2</v>
      </c>
      <c r="K86" s="630">
        <f t="shared" ref="K86:K146" si="8">J86*F86</f>
        <v>294</v>
      </c>
      <c r="L86" s="80" t="s">
        <v>987</v>
      </c>
    </row>
    <row r="87" spans="1:12" ht="27.75" customHeight="1" x14ac:dyDescent="0.2">
      <c r="A87" s="80">
        <v>3</v>
      </c>
      <c r="B87" s="628" t="s">
        <v>343</v>
      </c>
      <c r="C87" s="80" t="s">
        <v>891</v>
      </c>
      <c r="D87" s="80">
        <v>205256907</v>
      </c>
      <c r="E87" s="301" t="s">
        <v>703</v>
      </c>
      <c r="F87" s="69">
        <v>2000</v>
      </c>
      <c r="G87" s="69"/>
      <c r="H87" s="311" t="s">
        <v>896</v>
      </c>
      <c r="I87" s="80" t="s">
        <v>705</v>
      </c>
      <c r="J87" s="629">
        <v>9.8000000000000004E-2</v>
      </c>
      <c r="K87" s="630">
        <f t="shared" si="8"/>
        <v>196</v>
      </c>
      <c r="L87" s="80" t="s">
        <v>987</v>
      </c>
    </row>
    <row r="88" spans="1:12" ht="27.75" customHeight="1" x14ac:dyDescent="0.2">
      <c r="A88" s="435">
        <v>4</v>
      </c>
      <c r="B88" s="628" t="s">
        <v>343</v>
      </c>
      <c r="C88" s="80" t="s">
        <v>891</v>
      </c>
      <c r="D88" s="80">
        <v>205256907</v>
      </c>
      <c r="E88" s="301" t="s">
        <v>703</v>
      </c>
      <c r="F88" s="69">
        <v>2000</v>
      </c>
      <c r="G88" s="69"/>
      <c r="H88" s="311" t="s">
        <v>860</v>
      </c>
      <c r="I88" s="80" t="s">
        <v>705</v>
      </c>
      <c r="J88" s="629">
        <v>9.8000000000000004E-2</v>
      </c>
      <c r="K88" s="630">
        <f t="shared" si="8"/>
        <v>196</v>
      </c>
      <c r="L88" s="80" t="s">
        <v>987</v>
      </c>
    </row>
    <row r="89" spans="1:12" ht="27.75" customHeight="1" x14ac:dyDescent="0.2">
      <c r="A89" s="80">
        <v>5</v>
      </c>
      <c r="B89" s="628" t="s">
        <v>343</v>
      </c>
      <c r="C89" s="80" t="s">
        <v>891</v>
      </c>
      <c r="D89" s="80">
        <v>205256907</v>
      </c>
      <c r="E89" s="301" t="s">
        <v>703</v>
      </c>
      <c r="F89" s="69">
        <f>2000+2000</f>
        <v>4000</v>
      </c>
      <c r="G89" s="69"/>
      <c r="H89" s="311" t="s">
        <v>897</v>
      </c>
      <c r="I89" s="80" t="s">
        <v>705</v>
      </c>
      <c r="J89" s="629">
        <v>9.8000000000000004E-2</v>
      </c>
      <c r="K89" s="630">
        <f t="shared" si="8"/>
        <v>392</v>
      </c>
      <c r="L89" s="80" t="s">
        <v>987</v>
      </c>
    </row>
    <row r="90" spans="1:12" ht="27.75" customHeight="1" x14ac:dyDescent="0.2">
      <c r="A90" s="435">
        <v>6</v>
      </c>
      <c r="B90" s="628" t="s">
        <v>343</v>
      </c>
      <c r="C90" s="80" t="s">
        <v>891</v>
      </c>
      <c r="D90" s="80">
        <v>205256907</v>
      </c>
      <c r="E90" s="301" t="s">
        <v>703</v>
      </c>
      <c r="F90" s="69">
        <v>2000</v>
      </c>
      <c r="G90" s="69"/>
      <c r="H90" s="311" t="s">
        <v>898</v>
      </c>
      <c r="I90" s="80" t="s">
        <v>705</v>
      </c>
      <c r="J90" s="629">
        <v>9.8000000000000004E-2</v>
      </c>
      <c r="K90" s="630">
        <f t="shared" si="8"/>
        <v>196</v>
      </c>
      <c r="L90" s="80" t="s">
        <v>987</v>
      </c>
    </row>
    <row r="91" spans="1:12" ht="27.75" customHeight="1" x14ac:dyDescent="0.2">
      <c r="A91" s="80">
        <v>7</v>
      </c>
      <c r="B91" s="628" t="s">
        <v>343</v>
      </c>
      <c r="C91" s="80" t="s">
        <v>891</v>
      </c>
      <c r="D91" s="80">
        <v>205256907</v>
      </c>
      <c r="E91" s="301" t="s">
        <v>703</v>
      </c>
      <c r="F91" s="69">
        <v>2000</v>
      </c>
      <c r="G91" s="69"/>
      <c r="H91" s="311" t="s">
        <v>899</v>
      </c>
      <c r="I91" s="80" t="s">
        <v>705</v>
      </c>
      <c r="J91" s="629">
        <v>9.8000000000000004E-2</v>
      </c>
      <c r="K91" s="630">
        <f t="shared" si="8"/>
        <v>196</v>
      </c>
      <c r="L91" s="80" t="s">
        <v>987</v>
      </c>
    </row>
    <row r="92" spans="1:12" ht="27.75" customHeight="1" x14ac:dyDescent="0.2">
      <c r="A92" s="435">
        <v>8</v>
      </c>
      <c r="B92" s="628" t="s">
        <v>343</v>
      </c>
      <c r="C92" s="80" t="s">
        <v>891</v>
      </c>
      <c r="D92" s="80">
        <v>205256907</v>
      </c>
      <c r="E92" s="301" t="s">
        <v>703</v>
      </c>
      <c r="F92" s="69">
        <v>2000</v>
      </c>
      <c r="G92" s="69"/>
      <c r="H92" s="311" t="s">
        <v>900</v>
      </c>
      <c r="I92" s="80" t="s">
        <v>705</v>
      </c>
      <c r="J92" s="629">
        <v>9.8000000000000004E-2</v>
      </c>
      <c r="K92" s="630">
        <f t="shared" si="8"/>
        <v>196</v>
      </c>
      <c r="L92" s="80" t="s">
        <v>987</v>
      </c>
    </row>
    <row r="93" spans="1:12" ht="27.75" customHeight="1" x14ac:dyDescent="0.2">
      <c r="A93" s="80">
        <v>9</v>
      </c>
      <c r="B93" s="628" t="s">
        <v>343</v>
      </c>
      <c r="C93" s="80" t="s">
        <v>891</v>
      </c>
      <c r="D93" s="80">
        <v>205256907</v>
      </c>
      <c r="E93" s="301" t="s">
        <v>703</v>
      </c>
      <c r="F93" s="69">
        <v>2000</v>
      </c>
      <c r="G93" s="69"/>
      <c r="H93" s="311" t="s">
        <v>901</v>
      </c>
      <c r="I93" s="80" t="s">
        <v>705</v>
      </c>
      <c r="J93" s="629">
        <v>9.8000000000000004E-2</v>
      </c>
      <c r="K93" s="630">
        <f t="shared" si="8"/>
        <v>196</v>
      </c>
      <c r="L93" s="80" t="s">
        <v>987</v>
      </c>
    </row>
    <row r="94" spans="1:12" ht="27.75" customHeight="1" x14ac:dyDescent="0.2">
      <c r="A94" s="435">
        <v>10</v>
      </c>
      <c r="B94" s="628" t="s">
        <v>343</v>
      </c>
      <c r="C94" s="80" t="s">
        <v>891</v>
      </c>
      <c r="D94" s="80">
        <v>205256907</v>
      </c>
      <c r="E94" s="301" t="s">
        <v>703</v>
      </c>
      <c r="F94" s="69">
        <v>2000</v>
      </c>
      <c r="G94" s="69"/>
      <c r="H94" s="311" t="s">
        <v>902</v>
      </c>
      <c r="I94" s="80" t="s">
        <v>705</v>
      </c>
      <c r="J94" s="629">
        <v>9.8000000000000004E-2</v>
      </c>
      <c r="K94" s="630">
        <f t="shared" si="8"/>
        <v>196</v>
      </c>
      <c r="L94" s="80" t="s">
        <v>987</v>
      </c>
    </row>
    <row r="95" spans="1:12" ht="27.75" customHeight="1" x14ac:dyDescent="0.2">
      <c r="A95" s="80">
        <v>11</v>
      </c>
      <c r="B95" s="628" t="s">
        <v>343</v>
      </c>
      <c r="C95" s="80" t="s">
        <v>891</v>
      </c>
      <c r="D95" s="80">
        <v>205256907</v>
      </c>
      <c r="E95" s="301" t="s">
        <v>703</v>
      </c>
      <c r="F95" s="69">
        <v>2000</v>
      </c>
      <c r="G95" s="69"/>
      <c r="H95" s="311" t="s">
        <v>903</v>
      </c>
      <c r="I95" s="80" t="s">
        <v>705</v>
      </c>
      <c r="J95" s="629">
        <v>9.8000000000000004E-2</v>
      </c>
      <c r="K95" s="630">
        <f t="shared" si="8"/>
        <v>196</v>
      </c>
      <c r="L95" s="80" t="s">
        <v>987</v>
      </c>
    </row>
    <row r="96" spans="1:12" ht="27.75" customHeight="1" x14ac:dyDescent="0.2">
      <c r="A96" s="435">
        <v>12</v>
      </c>
      <c r="B96" s="628" t="s">
        <v>343</v>
      </c>
      <c r="C96" s="80" t="s">
        <v>891</v>
      </c>
      <c r="D96" s="80">
        <v>205256907</v>
      </c>
      <c r="E96" s="301" t="s">
        <v>703</v>
      </c>
      <c r="F96" s="69">
        <v>2000</v>
      </c>
      <c r="G96" s="69"/>
      <c r="H96" s="311" t="s">
        <v>904</v>
      </c>
      <c r="I96" s="80" t="s">
        <v>705</v>
      </c>
      <c r="J96" s="629">
        <v>9.8000000000000004E-2</v>
      </c>
      <c r="K96" s="630">
        <f t="shared" si="8"/>
        <v>196</v>
      </c>
      <c r="L96" s="80" t="s">
        <v>987</v>
      </c>
    </row>
    <row r="97" spans="1:12" ht="27.75" customHeight="1" x14ac:dyDescent="0.2">
      <c r="A97" s="80">
        <v>13</v>
      </c>
      <c r="B97" s="628" t="s">
        <v>343</v>
      </c>
      <c r="C97" s="80" t="s">
        <v>891</v>
      </c>
      <c r="D97" s="80">
        <v>205256907</v>
      </c>
      <c r="E97" s="301" t="s">
        <v>703</v>
      </c>
      <c r="F97" s="69">
        <v>2000</v>
      </c>
      <c r="G97" s="69"/>
      <c r="H97" s="311" t="s">
        <v>905</v>
      </c>
      <c r="I97" s="80" t="s">
        <v>705</v>
      </c>
      <c r="J97" s="629">
        <v>9.8000000000000004E-2</v>
      </c>
      <c r="K97" s="630">
        <f t="shared" si="8"/>
        <v>196</v>
      </c>
      <c r="L97" s="80" t="s">
        <v>987</v>
      </c>
    </row>
    <row r="98" spans="1:12" ht="27.75" customHeight="1" x14ac:dyDescent="0.2">
      <c r="A98" s="435">
        <v>14</v>
      </c>
      <c r="B98" s="628" t="s">
        <v>343</v>
      </c>
      <c r="C98" s="80" t="s">
        <v>891</v>
      </c>
      <c r="D98" s="80">
        <v>205256907</v>
      </c>
      <c r="E98" s="301" t="s">
        <v>703</v>
      </c>
      <c r="F98" s="69">
        <v>2000</v>
      </c>
      <c r="G98" s="69"/>
      <c r="H98" s="311" t="s">
        <v>906</v>
      </c>
      <c r="I98" s="80" t="s">
        <v>705</v>
      </c>
      <c r="J98" s="629">
        <v>9.8000000000000004E-2</v>
      </c>
      <c r="K98" s="630">
        <f t="shared" si="8"/>
        <v>196</v>
      </c>
      <c r="L98" s="80" t="s">
        <v>987</v>
      </c>
    </row>
    <row r="99" spans="1:12" ht="27.75" customHeight="1" x14ac:dyDescent="0.2">
      <c r="A99" s="80">
        <v>15</v>
      </c>
      <c r="B99" s="628" t="s">
        <v>343</v>
      </c>
      <c r="C99" s="80" t="s">
        <v>891</v>
      </c>
      <c r="D99" s="80">
        <v>205256907</v>
      </c>
      <c r="E99" s="301" t="s">
        <v>703</v>
      </c>
      <c r="F99" s="69">
        <v>2000</v>
      </c>
      <c r="G99" s="69"/>
      <c r="H99" s="311" t="s">
        <v>907</v>
      </c>
      <c r="I99" s="80" t="s">
        <v>705</v>
      </c>
      <c r="J99" s="629">
        <v>9.8000000000000004E-2</v>
      </c>
      <c r="K99" s="630">
        <f t="shared" si="8"/>
        <v>196</v>
      </c>
      <c r="L99" s="80" t="s">
        <v>987</v>
      </c>
    </row>
    <row r="100" spans="1:12" ht="27.75" customHeight="1" x14ac:dyDescent="0.2">
      <c r="A100" s="435">
        <v>16</v>
      </c>
      <c r="B100" s="628" t="s">
        <v>343</v>
      </c>
      <c r="C100" s="80" t="s">
        <v>891</v>
      </c>
      <c r="D100" s="80">
        <v>205256907</v>
      </c>
      <c r="E100" s="301" t="s">
        <v>703</v>
      </c>
      <c r="F100" s="69">
        <v>3000</v>
      </c>
      <c r="G100" s="69"/>
      <c r="H100" s="311" t="s">
        <v>908</v>
      </c>
      <c r="I100" s="80" t="s">
        <v>705</v>
      </c>
      <c r="J100" s="629">
        <v>9.8000000000000004E-2</v>
      </c>
      <c r="K100" s="630">
        <f t="shared" si="8"/>
        <v>294</v>
      </c>
      <c r="L100" s="80" t="s">
        <v>987</v>
      </c>
    </row>
    <row r="101" spans="1:12" ht="27.75" customHeight="1" x14ac:dyDescent="0.2">
      <c r="A101" s="80">
        <v>17</v>
      </c>
      <c r="B101" s="628" t="s">
        <v>343</v>
      </c>
      <c r="C101" s="80" t="s">
        <v>891</v>
      </c>
      <c r="D101" s="80">
        <v>205256907</v>
      </c>
      <c r="E101" s="301" t="s">
        <v>703</v>
      </c>
      <c r="F101" s="69">
        <v>2000</v>
      </c>
      <c r="G101" s="69"/>
      <c r="H101" s="311" t="s">
        <v>909</v>
      </c>
      <c r="I101" s="80" t="s">
        <v>705</v>
      </c>
      <c r="J101" s="629">
        <v>9.8000000000000004E-2</v>
      </c>
      <c r="K101" s="630">
        <f t="shared" si="8"/>
        <v>196</v>
      </c>
      <c r="L101" s="80" t="s">
        <v>987</v>
      </c>
    </row>
    <row r="102" spans="1:12" ht="27.75" customHeight="1" x14ac:dyDescent="0.2">
      <c r="A102" s="435">
        <v>18</v>
      </c>
      <c r="B102" s="628" t="s">
        <v>343</v>
      </c>
      <c r="C102" s="80" t="s">
        <v>891</v>
      </c>
      <c r="D102" s="80">
        <v>205256907</v>
      </c>
      <c r="E102" s="301" t="s">
        <v>703</v>
      </c>
      <c r="F102" s="69">
        <v>2000</v>
      </c>
      <c r="G102" s="69"/>
      <c r="H102" s="311" t="s">
        <v>995</v>
      </c>
      <c r="I102" s="80" t="s">
        <v>705</v>
      </c>
      <c r="J102" s="629">
        <v>9.8000000000000004E-2</v>
      </c>
      <c r="K102" s="630">
        <f t="shared" ref="K102" si="9">J102*F102</f>
        <v>196</v>
      </c>
      <c r="L102" s="80" t="s">
        <v>987</v>
      </c>
    </row>
    <row r="103" spans="1:12" ht="27.75" customHeight="1" x14ac:dyDescent="0.2">
      <c r="A103" s="80">
        <v>19</v>
      </c>
      <c r="B103" s="628" t="s">
        <v>343</v>
      </c>
      <c r="C103" s="80" t="s">
        <v>891</v>
      </c>
      <c r="D103" s="80">
        <v>205256907</v>
      </c>
      <c r="E103" s="301" t="s">
        <v>703</v>
      </c>
      <c r="F103" s="69">
        <v>2000</v>
      </c>
      <c r="G103" s="69"/>
      <c r="H103" s="311" t="s">
        <v>910</v>
      </c>
      <c r="I103" s="80" t="s">
        <v>705</v>
      </c>
      <c r="J103" s="629">
        <v>9.8000000000000004E-2</v>
      </c>
      <c r="K103" s="630">
        <f t="shared" si="8"/>
        <v>196</v>
      </c>
      <c r="L103" s="80" t="s">
        <v>987</v>
      </c>
    </row>
    <row r="104" spans="1:12" ht="27.75" customHeight="1" x14ac:dyDescent="0.2">
      <c r="A104" s="435">
        <v>20</v>
      </c>
      <c r="B104" s="628" t="s">
        <v>343</v>
      </c>
      <c r="C104" s="80" t="s">
        <v>891</v>
      </c>
      <c r="D104" s="80">
        <v>205256907</v>
      </c>
      <c r="E104" s="301" t="s">
        <v>703</v>
      </c>
      <c r="F104" s="69">
        <v>2000</v>
      </c>
      <c r="G104" s="69"/>
      <c r="H104" s="311" t="s">
        <v>819</v>
      </c>
      <c r="I104" s="80" t="s">
        <v>705</v>
      </c>
      <c r="J104" s="629">
        <v>9.8000000000000004E-2</v>
      </c>
      <c r="K104" s="630">
        <f t="shared" si="8"/>
        <v>196</v>
      </c>
      <c r="L104" s="80" t="s">
        <v>987</v>
      </c>
    </row>
    <row r="105" spans="1:12" ht="27.75" customHeight="1" x14ac:dyDescent="0.2">
      <c r="A105" s="80">
        <v>21</v>
      </c>
      <c r="B105" s="628" t="s">
        <v>343</v>
      </c>
      <c r="C105" s="80" t="s">
        <v>891</v>
      </c>
      <c r="D105" s="80">
        <v>205256907</v>
      </c>
      <c r="E105" s="301" t="s">
        <v>703</v>
      </c>
      <c r="F105" s="69">
        <v>2000</v>
      </c>
      <c r="G105" s="69"/>
      <c r="H105" s="311" t="s">
        <v>911</v>
      </c>
      <c r="I105" s="80" t="s">
        <v>705</v>
      </c>
      <c r="J105" s="629">
        <v>9.8000000000000004E-2</v>
      </c>
      <c r="K105" s="630">
        <f t="shared" si="8"/>
        <v>196</v>
      </c>
      <c r="L105" s="80" t="s">
        <v>987</v>
      </c>
    </row>
    <row r="106" spans="1:12" ht="27.75" customHeight="1" x14ac:dyDescent="0.2">
      <c r="A106" s="435">
        <v>22</v>
      </c>
      <c r="B106" s="628" t="s">
        <v>343</v>
      </c>
      <c r="C106" s="80" t="s">
        <v>891</v>
      </c>
      <c r="D106" s="80">
        <v>205256907</v>
      </c>
      <c r="E106" s="301" t="s">
        <v>703</v>
      </c>
      <c r="F106" s="69">
        <v>2000</v>
      </c>
      <c r="G106" s="69"/>
      <c r="H106" s="311" t="s">
        <v>912</v>
      </c>
      <c r="I106" s="80" t="s">
        <v>705</v>
      </c>
      <c r="J106" s="629">
        <v>9.8000000000000004E-2</v>
      </c>
      <c r="K106" s="630">
        <f t="shared" si="8"/>
        <v>196</v>
      </c>
      <c r="L106" s="80" t="s">
        <v>987</v>
      </c>
    </row>
    <row r="107" spans="1:12" ht="27.75" customHeight="1" x14ac:dyDescent="0.2">
      <c r="A107" s="80">
        <v>23</v>
      </c>
      <c r="B107" s="628" t="s">
        <v>343</v>
      </c>
      <c r="C107" s="80" t="s">
        <v>891</v>
      </c>
      <c r="D107" s="80">
        <v>205256907</v>
      </c>
      <c r="E107" s="301" t="s">
        <v>703</v>
      </c>
      <c r="F107" s="69">
        <v>2000</v>
      </c>
      <c r="G107" s="69"/>
      <c r="H107" s="311" t="s">
        <v>704</v>
      </c>
      <c r="I107" s="80" t="s">
        <v>705</v>
      </c>
      <c r="J107" s="629">
        <v>9.8000000000000004E-2</v>
      </c>
      <c r="K107" s="630">
        <f t="shared" si="8"/>
        <v>196</v>
      </c>
      <c r="L107" s="80" t="s">
        <v>987</v>
      </c>
    </row>
    <row r="108" spans="1:12" ht="27.75" customHeight="1" x14ac:dyDescent="0.2">
      <c r="A108" s="435">
        <v>24</v>
      </c>
      <c r="B108" s="628" t="s">
        <v>343</v>
      </c>
      <c r="C108" s="80" t="s">
        <v>891</v>
      </c>
      <c r="D108" s="80">
        <v>205256907</v>
      </c>
      <c r="E108" s="301" t="s">
        <v>703</v>
      </c>
      <c r="F108" s="69">
        <v>2000</v>
      </c>
      <c r="G108" s="69"/>
      <c r="H108" s="311" t="s">
        <v>913</v>
      </c>
      <c r="I108" s="80" t="s">
        <v>705</v>
      </c>
      <c r="J108" s="629">
        <v>9.8000000000000004E-2</v>
      </c>
      <c r="K108" s="630">
        <f t="shared" si="8"/>
        <v>196</v>
      </c>
      <c r="L108" s="80" t="s">
        <v>987</v>
      </c>
    </row>
    <row r="109" spans="1:12" ht="27.75" customHeight="1" x14ac:dyDescent="0.2">
      <c r="A109" s="80">
        <v>25</v>
      </c>
      <c r="B109" s="628" t="s">
        <v>343</v>
      </c>
      <c r="C109" s="80" t="s">
        <v>891</v>
      </c>
      <c r="D109" s="80">
        <v>205256907</v>
      </c>
      <c r="E109" s="301" t="s">
        <v>703</v>
      </c>
      <c r="F109" s="69">
        <v>2000</v>
      </c>
      <c r="G109" s="69"/>
      <c r="H109" s="311" t="s">
        <v>914</v>
      </c>
      <c r="I109" s="80" t="s">
        <v>705</v>
      </c>
      <c r="J109" s="629">
        <v>9.8000000000000004E-2</v>
      </c>
      <c r="K109" s="630">
        <f t="shared" si="8"/>
        <v>196</v>
      </c>
      <c r="L109" s="80" t="s">
        <v>987</v>
      </c>
    </row>
    <row r="110" spans="1:12" ht="27.75" customHeight="1" x14ac:dyDescent="0.2">
      <c r="A110" s="435">
        <v>26</v>
      </c>
      <c r="B110" s="628" t="s">
        <v>343</v>
      </c>
      <c r="C110" s="80" t="s">
        <v>891</v>
      </c>
      <c r="D110" s="80">
        <v>205256907</v>
      </c>
      <c r="E110" s="301" t="s">
        <v>703</v>
      </c>
      <c r="F110" s="69">
        <v>2000</v>
      </c>
      <c r="G110" s="69"/>
      <c r="H110" s="311" t="s">
        <v>915</v>
      </c>
      <c r="I110" s="80" t="s">
        <v>705</v>
      </c>
      <c r="J110" s="629">
        <v>9.8000000000000004E-2</v>
      </c>
      <c r="K110" s="630">
        <f t="shared" si="8"/>
        <v>196</v>
      </c>
      <c r="L110" s="80" t="s">
        <v>987</v>
      </c>
    </row>
    <row r="111" spans="1:12" ht="27.75" customHeight="1" x14ac:dyDescent="0.2">
      <c r="A111" s="80">
        <v>27</v>
      </c>
      <c r="B111" s="628" t="s">
        <v>343</v>
      </c>
      <c r="C111" s="80" t="s">
        <v>891</v>
      </c>
      <c r="D111" s="80">
        <v>205256907</v>
      </c>
      <c r="E111" s="301" t="s">
        <v>703</v>
      </c>
      <c r="F111" s="69">
        <v>2000</v>
      </c>
      <c r="G111" s="69"/>
      <c r="H111" s="311" t="s">
        <v>917</v>
      </c>
      <c r="I111" s="80" t="s">
        <v>705</v>
      </c>
      <c r="J111" s="629">
        <v>9.8000000000000004E-2</v>
      </c>
      <c r="K111" s="630">
        <f t="shared" si="8"/>
        <v>196</v>
      </c>
      <c r="L111" s="80" t="s">
        <v>987</v>
      </c>
    </row>
    <row r="112" spans="1:12" ht="27.75" customHeight="1" x14ac:dyDescent="0.2">
      <c r="A112" s="435">
        <v>28</v>
      </c>
      <c r="B112" s="628" t="s">
        <v>343</v>
      </c>
      <c r="C112" s="80" t="s">
        <v>891</v>
      </c>
      <c r="D112" s="80">
        <v>205256907</v>
      </c>
      <c r="E112" s="301" t="s">
        <v>703</v>
      </c>
      <c r="F112" s="69">
        <v>2000</v>
      </c>
      <c r="G112" s="559"/>
      <c r="H112" s="311" t="s">
        <v>918</v>
      </c>
      <c r="I112" s="80" t="s">
        <v>705</v>
      </c>
      <c r="J112" s="629">
        <v>9.8000000000000004E-2</v>
      </c>
      <c r="K112" s="630">
        <f t="shared" si="8"/>
        <v>196</v>
      </c>
      <c r="L112" s="80" t="s">
        <v>987</v>
      </c>
    </row>
    <row r="113" spans="1:12" ht="27.75" customHeight="1" x14ac:dyDescent="0.2">
      <c r="A113" s="80">
        <v>29</v>
      </c>
      <c r="B113" s="628" t="s">
        <v>343</v>
      </c>
      <c r="C113" s="80" t="s">
        <v>891</v>
      </c>
      <c r="D113" s="80">
        <v>205256907</v>
      </c>
      <c r="E113" s="301" t="s">
        <v>703</v>
      </c>
      <c r="F113" s="69">
        <v>2000</v>
      </c>
      <c r="G113" s="559"/>
      <c r="H113" s="311" t="s">
        <v>919</v>
      </c>
      <c r="I113" s="80" t="s">
        <v>705</v>
      </c>
      <c r="J113" s="629">
        <v>9.8000000000000004E-2</v>
      </c>
      <c r="K113" s="630">
        <f t="shared" si="8"/>
        <v>196</v>
      </c>
      <c r="L113" s="80" t="s">
        <v>987</v>
      </c>
    </row>
    <row r="114" spans="1:12" ht="27.75" customHeight="1" x14ac:dyDescent="0.2">
      <c r="A114" s="435">
        <v>30</v>
      </c>
      <c r="B114" s="628" t="s">
        <v>343</v>
      </c>
      <c r="C114" s="80" t="s">
        <v>891</v>
      </c>
      <c r="D114" s="80">
        <v>205256907</v>
      </c>
      <c r="E114" s="301" t="s">
        <v>703</v>
      </c>
      <c r="F114" s="69">
        <v>2000</v>
      </c>
      <c r="G114" s="559"/>
      <c r="H114" s="311" t="s">
        <v>920</v>
      </c>
      <c r="I114" s="80" t="s">
        <v>705</v>
      </c>
      <c r="J114" s="629">
        <v>9.8000000000000004E-2</v>
      </c>
      <c r="K114" s="630">
        <f t="shared" si="8"/>
        <v>196</v>
      </c>
      <c r="L114" s="80" t="s">
        <v>987</v>
      </c>
    </row>
    <row r="115" spans="1:12" ht="27.75" customHeight="1" x14ac:dyDescent="0.2">
      <c r="A115" s="80">
        <v>31</v>
      </c>
      <c r="B115" s="628" t="s">
        <v>343</v>
      </c>
      <c r="C115" s="80" t="s">
        <v>891</v>
      </c>
      <c r="D115" s="80">
        <v>205256907</v>
      </c>
      <c r="E115" s="301" t="s">
        <v>703</v>
      </c>
      <c r="F115" s="69">
        <v>2000</v>
      </c>
      <c r="G115" s="559"/>
      <c r="H115" s="435" t="s">
        <v>921</v>
      </c>
      <c r="I115" s="80" t="s">
        <v>705</v>
      </c>
      <c r="J115" s="629">
        <v>9.8000000000000004E-2</v>
      </c>
      <c r="K115" s="630">
        <f t="shared" si="8"/>
        <v>196</v>
      </c>
      <c r="L115" s="80" t="s">
        <v>987</v>
      </c>
    </row>
    <row r="116" spans="1:12" ht="27.75" customHeight="1" x14ac:dyDescent="0.2">
      <c r="A116" s="435">
        <v>32</v>
      </c>
      <c r="B116" s="628" t="s">
        <v>343</v>
      </c>
      <c r="C116" s="80" t="s">
        <v>891</v>
      </c>
      <c r="D116" s="80">
        <v>205256907</v>
      </c>
      <c r="E116" s="301" t="s">
        <v>703</v>
      </c>
      <c r="F116" s="69">
        <v>2000</v>
      </c>
      <c r="G116" s="559"/>
      <c r="H116" s="435" t="s">
        <v>922</v>
      </c>
      <c r="I116" s="80" t="s">
        <v>705</v>
      </c>
      <c r="J116" s="629">
        <v>9.8000000000000004E-2</v>
      </c>
      <c r="K116" s="630">
        <f t="shared" si="8"/>
        <v>196</v>
      </c>
      <c r="L116" s="80" t="s">
        <v>987</v>
      </c>
    </row>
    <row r="117" spans="1:12" ht="27.75" customHeight="1" x14ac:dyDescent="0.2">
      <c r="A117" s="80">
        <v>33</v>
      </c>
      <c r="B117" s="628" t="s">
        <v>343</v>
      </c>
      <c r="C117" s="80" t="s">
        <v>891</v>
      </c>
      <c r="D117" s="80">
        <v>205256907</v>
      </c>
      <c r="E117" s="301" t="s">
        <v>703</v>
      </c>
      <c r="F117" s="69">
        <v>2000</v>
      </c>
      <c r="G117" s="559"/>
      <c r="H117" s="435" t="s">
        <v>923</v>
      </c>
      <c r="I117" s="80" t="s">
        <v>705</v>
      </c>
      <c r="J117" s="629">
        <v>9.8000000000000004E-2</v>
      </c>
      <c r="K117" s="630">
        <f t="shared" si="8"/>
        <v>196</v>
      </c>
      <c r="L117" s="80" t="s">
        <v>987</v>
      </c>
    </row>
    <row r="118" spans="1:12" ht="27.75" customHeight="1" x14ac:dyDescent="0.2">
      <c r="A118" s="435">
        <v>34</v>
      </c>
      <c r="B118" s="628" t="s">
        <v>343</v>
      </c>
      <c r="C118" s="80" t="s">
        <v>891</v>
      </c>
      <c r="D118" s="80">
        <v>205256907</v>
      </c>
      <c r="E118" s="301" t="s">
        <v>703</v>
      </c>
      <c r="F118" s="69">
        <v>2000</v>
      </c>
      <c r="G118" s="559"/>
      <c r="H118" s="435" t="s">
        <v>924</v>
      </c>
      <c r="I118" s="80" t="s">
        <v>705</v>
      </c>
      <c r="J118" s="629">
        <v>9.8000000000000004E-2</v>
      </c>
      <c r="K118" s="630">
        <f t="shared" si="8"/>
        <v>196</v>
      </c>
      <c r="L118" s="80" t="s">
        <v>987</v>
      </c>
    </row>
    <row r="119" spans="1:12" ht="27.75" customHeight="1" x14ac:dyDescent="0.2">
      <c r="A119" s="80">
        <v>35</v>
      </c>
      <c r="B119" s="628" t="s">
        <v>343</v>
      </c>
      <c r="C119" s="80" t="s">
        <v>891</v>
      </c>
      <c r="D119" s="80">
        <v>205256907</v>
      </c>
      <c r="E119" s="301" t="s">
        <v>703</v>
      </c>
      <c r="F119" s="69">
        <v>2000</v>
      </c>
      <c r="G119" s="559"/>
      <c r="H119" s="435" t="s">
        <v>925</v>
      </c>
      <c r="I119" s="80" t="s">
        <v>705</v>
      </c>
      <c r="J119" s="629">
        <v>9.8000000000000004E-2</v>
      </c>
      <c r="K119" s="630">
        <f t="shared" si="8"/>
        <v>196</v>
      </c>
      <c r="L119" s="80" t="s">
        <v>987</v>
      </c>
    </row>
    <row r="120" spans="1:12" ht="27.75" customHeight="1" x14ac:dyDescent="0.2">
      <c r="A120" s="435">
        <v>36</v>
      </c>
      <c r="B120" s="628" t="s">
        <v>343</v>
      </c>
      <c r="C120" s="80" t="s">
        <v>891</v>
      </c>
      <c r="D120" s="80">
        <v>205256907</v>
      </c>
      <c r="E120" s="301" t="s">
        <v>703</v>
      </c>
      <c r="F120" s="69">
        <v>2000</v>
      </c>
      <c r="G120" s="559"/>
      <c r="H120" s="435" t="s">
        <v>926</v>
      </c>
      <c r="I120" s="80" t="s">
        <v>705</v>
      </c>
      <c r="J120" s="629">
        <v>9.8000000000000004E-2</v>
      </c>
      <c r="K120" s="630">
        <f t="shared" si="8"/>
        <v>196</v>
      </c>
      <c r="L120" s="80" t="s">
        <v>987</v>
      </c>
    </row>
    <row r="121" spans="1:12" ht="27.75" customHeight="1" x14ac:dyDescent="0.2">
      <c r="A121" s="80">
        <v>37</v>
      </c>
      <c r="B121" s="628" t="s">
        <v>343</v>
      </c>
      <c r="C121" s="80" t="s">
        <v>891</v>
      </c>
      <c r="D121" s="80">
        <v>205256907</v>
      </c>
      <c r="E121" s="301" t="s">
        <v>703</v>
      </c>
      <c r="F121" s="69">
        <v>2000</v>
      </c>
      <c r="G121" s="559"/>
      <c r="H121" s="435" t="s">
        <v>927</v>
      </c>
      <c r="I121" s="80" t="s">
        <v>705</v>
      </c>
      <c r="J121" s="629">
        <v>9.8000000000000004E-2</v>
      </c>
      <c r="K121" s="630">
        <f t="shared" si="8"/>
        <v>196</v>
      </c>
      <c r="L121" s="80" t="s">
        <v>987</v>
      </c>
    </row>
    <row r="122" spans="1:12" ht="27.75" customHeight="1" x14ac:dyDescent="0.2">
      <c r="A122" s="435">
        <v>38</v>
      </c>
      <c r="B122" s="628" t="s">
        <v>343</v>
      </c>
      <c r="C122" s="80" t="s">
        <v>891</v>
      </c>
      <c r="D122" s="80">
        <v>205256907</v>
      </c>
      <c r="E122" s="301" t="s">
        <v>703</v>
      </c>
      <c r="F122" s="69">
        <v>2000</v>
      </c>
      <c r="G122" s="559"/>
      <c r="H122" s="435" t="s">
        <v>928</v>
      </c>
      <c r="I122" s="80" t="s">
        <v>705</v>
      </c>
      <c r="J122" s="629">
        <v>9.8000000000000004E-2</v>
      </c>
      <c r="K122" s="630">
        <f t="shared" si="8"/>
        <v>196</v>
      </c>
      <c r="L122" s="80" t="s">
        <v>987</v>
      </c>
    </row>
    <row r="123" spans="1:12" ht="27.75" customHeight="1" x14ac:dyDescent="0.2">
      <c r="A123" s="80">
        <v>39</v>
      </c>
      <c r="B123" s="628" t="s">
        <v>343</v>
      </c>
      <c r="C123" s="80" t="s">
        <v>891</v>
      </c>
      <c r="D123" s="80">
        <v>205256907</v>
      </c>
      <c r="E123" s="301" t="s">
        <v>703</v>
      </c>
      <c r="F123" s="69">
        <v>2000</v>
      </c>
      <c r="G123" s="559"/>
      <c r="H123" s="435" t="s">
        <v>929</v>
      </c>
      <c r="I123" s="80" t="s">
        <v>705</v>
      </c>
      <c r="J123" s="629">
        <v>9.8000000000000004E-2</v>
      </c>
      <c r="K123" s="630">
        <f t="shared" si="8"/>
        <v>196</v>
      </c>
      <c r="L123" s="80" t="s">
        <v>987</v>
      </c>
    </row>
    <row r="124" spans="1:12" ht="27.75" customHeight="1" x14ac:dyDescent="0.2">
      <c r="A124" s="435">
        <v>40</v>
      </c>
      <c r="B124" s="628" t="s">
        <v>343</v>
      </c>
      <c r="C124" s="80" t="s">
        <v>891</v>
      </c>
      <c r="D124" s="80">
        <v>205256907</v>
      </c>
      <c r="E124" s="301" t="s">
        <v>703</v>
      </c>
      <c r="F124" s="69">
        <v>2000</v>
      </c>
      <c r="G124" s="559"/>
      <c r="H124" s="435" t="s">
        <v>930</v>
      </c>
      <c r="I124" s="80" t="s">
        <v>705</v>
      </c>
      <c r="J124" s="629">
        <v>9.8000000000000004E-2</v>
      </c>
      <c r="K124" s="630">
        <f t="shared" si="8"/>
        <v>196</v>
      </c>
      <c r="L124" s="80" t="s">
        <v>987</v>
      </c>
    </row>
    <row r="125" spans="1:12" ht="27.75" customHeight="1" x14ac:dyDescent="0.2">
      <c r="A125" s="80">
        <v>41</v>
      </c>
      <c r="B125" s="628" t="s">
        <v>343</v>
      </c>
      <c r="C125" s="80" t="s">
        <v>891</v>
      </c>
      <c r="D125" s="80">
        <v>205256907</v>
      </c>
      <c r="E125" s="301" t="s">
        <v>703</v>
      </c>
      <c r="F125" s="69">
        <v>2000</v>
      </c>
      <c r="G125" s="559"/>
      <c r="H125" s="435" t="s">
        <v>931</v>
      </c>
      <c r="I125" s="80" t="s">
        <v>705</v>
      </c>
      <c r="J125" s="629">
        <v>9.8000000000000004E-2</v>
      </c>
      <c r="K125" s="630">
        <f t="shared" si="8"/>
        <v>196</v>
      </c>
      <c r="L125" s="80" t="s">
        <v>987</v>
      </c>
    </row>
    <row r="126" spans="1:12" ht="27.75" customHeight="1" x14ac:dyDescent="0.2">
      <c r="A126" s="435">
        <v>42</v>
      </c>
      <c r="B126" s="628" t="s">
        <v>343</v>
      </c>
      <c r="C126" s="80" t="s">
        <v>891</v>
      </c>
      <c r="D126" s="80">
        <v>205256907</v>
      </c>
      <c r="E126" s="301" t="s">
        <v>703</v>
      </c>
      <c r="F126" s="69">
        <v>2000</v>
      </c>
      <c r="G126" s="559"/>
      <c r="H126" s="435" t="s">
        <v>932</v>
      </c>
      <c r="I126" s="80" t="s">
        <v>705</v>
      </c>
      <c r="J126" s="629">
        <v>9.8000000000000004E-2</v>
      </c>
      <c r="K126" s="630">
        <f t="shared" si="8"/>
        <v>196</v>
      </c>
      <c r="L126" s="80" t="s">
        <v>987</v>
      </c>
    </row>
    <row r="127" spans="1:12" ht="27.75" customHeight="1" x14ac:dyDescent="0.2">
      <c r="A127" s="80">
        <v>43</v>
      </c>
      <c r="B127" s="628" t="s">
        <v>343</v>
      </c>
      <c r="C127" s="80" t="s">
        <v>891</v>
      </c>
      <c r="D127" s="80">
        <v>205256907</v>
      </c>
      <c r="E127" s="301" t="s">
        <v>703</v>
      </c>
      <c r="F127" s="69">
        <v>2000</v>
      </c>
      <c r="G127" s="559"/>
      <c r="H127" s="435" t="s">
        <v>933</v>
      </c>
      <c r="I127" s="80" t="s">
        <v>705</v>
      </c>
      <c r="J127" s="629">
        <v>9.8000000000000004E-2</v>
      </c>
      <c r="K127" s="630">
        <f t="shared" si="8"/>
        <v>196</v>
      </c>
      <c r="L127" s="80" t="s">
        <v>987</v>
      </c>
    </row>
    <row r="128" spans="1:12" ht="27.75" customHeight="1" x14ac:dyDescent="0.2">
      <c r="A128" s="435">
        <v>44</v>
      </c>
      <c r="B128" s="628" t="s">
        <v>343</v>
      </c>
      <c r="C128" s="80" t="s">
        <v>891</v>
      </c>
      <c r="D128" s="80">
        <v>205256907</v>
      </c>
      <c r="E128" s="301" t="s">
        <v>703</v>
      </c>
      <c r="F128" s="69">
        <v>2000</v>
      </c>
      <c r="G128" s="559"/>
      <c r="H128" s="435" t="s">
        <v>934</v>
      </c>
      <c r="I128" s="80" t="s">
        <v>705</v>
      </c>
      <c r="J128" s="629">
        <v>9.8000000000000004E-2</v>
      </c>
      <c r="K128" s="630">
        <f t="shared" si="8"/>
        <v>196</v>
      </c>
      <c r="L128" s="80" t="s">
        <v>987</v>
      </c>
    </row>
    <row r="129" spans="1:12" ht="27.75" customHeight="1" x14ac:dyDescent="0.2">
      <c r="A129" s="80">
        <v>45</v>
      </c>
      <c r="B129" s="628" t="s">
        <v>343</v>
      </c>
      <c r="C129" s="80" t="s">
        <v>891</v>
      </c>
      <c r="D129" s="80">
        <v>205256907</v>
      </c>
      <c r="E129" s="301" t="s">
        <v>703</v>
      </c>
      <c r="F129" s="69">
        <v>2000</v>
      </c>
      <c r="G129" s="559"/>
      <c r="H129" s="435" t="s">
        <v>935</v>
      </c>
      <c r="I129" s="80" t="s">
        <v>705</v>
      </c>
      <c r="J129" s="629">
        <v>9.8000000000000004E-2</v>
      </c>
      <c r="K129" s="630">
        <f t="shared" si="8"/>
        <v>196</v>
      </c>
      <c r="L129" s="80" t="s">
        <v>987</v>
      </c>
    </row>
    <row r="130" spans="1:12" ht="27.75" customHeight="1" x14ac:dyDescent="0.2">
      <c r="A130" s="435">
        <v>46</v>
      </c>
      <c r="B130" s="628" t="s">
        <v>343</v>
      </c>
      <c r="C130" s="80" t="s">
        <v>891</v>
      </c>
      <c r="D130" s="80">
        <v>205256907</v>
      </c>
      <c r="E130" s="301" t="s">
        <v>703</v>
      </c>
      <c r="F130" s="69">
        <v>2000</v>
      </c>
      <c r="G130" s="559"/>
      <c r="H130" s="435" t="s">
        <v>936</v>
      </c>
      <c r="I130" s="80" t="s">
        <v>705</v>
      </c>
      <c r="J130" s="629">
        <v>9.8000000000000004E-2</v>
      </c>
      <c r="K130" s="630">
        <f t="shared" si="8"/>
        <v>196</v>
      </c>
      <c r="L130" s="80" t="s">
        <v>987</v>
      </c>
    </row>
    <row r="131" spans="1:12" ht="27.75" customHeight="1" x14ac:dyDescent="0.2">
      <c r="A131" s="80">
        <v>47</v>
      </c>
      <c r="B131" s="628" t="s">
        <v>343</v>
      </c>
      <c r="C131" s="80" t="s">
        <v>891</v>
      </c>
      <c r="D131" s="80">
        <v>205256907</v>
      </c>
      <c r="E131" s="301" t="s">
        <v>703</v>
      </c>
      <c r="F131" s="69">
        <v>2000</v>
      </c>
      <c r="G131" s="559"/>
      <c r="H131" s="435" t="s">
        <v>937</v>
      </c>
      <c r="I131" s="80" t="s">
        <v>705</v>
      </c>
      <c r="J131" s="629">
        <v>9.8000000000000004E-2</v>
      </c>
      <c r="K131" s="630">
        <f t="shared" si="8"/>
        <v>196</v>
      </c>
      <c r="L131" s="80" t="s">
        <v>987</v>
      </c>
    </row>
    <row r="132" spans="1:12" ht="27.75" customHeight="1" x14ac:dyDescent="0.2">
      <c r="A132" s="435">
        <v>48</v>
      </c>
      <c r="B132" s="628" t="s">
        <v>343</v>
      </c>
      <c r="C132" s="80" t="s">
        <v>891</v>
      </c>
      <c r="D132" s="80">
        <v>205256907</v>
      </c>
      <c r="E132" s="301" t="s">
        <v>703</v>
      </c>
      <c r="F132" s="69">
        <v>2000</v>
      </c>
      <c r="G132" s="559"/>
      <c r="H132" s="435" t="s">
        <v>938</v>
      </c>
      <c r="I132" s="80" t="s">
        <v>705</v>
      </c>
      <c r="J132" s="629">
        <v>9.8000000000000004E-2</v>
      </c>
      <c r="K132" s="630">
        <f t="shared" si="8"/>
        <v>196</v>
      </c>
      <c r="L132" s="80" t="s">
        <v>987</v>
      </c>
    </row>
    <row r="133" spans="1:12" ht="27.75" customHeight="1" x14ac:dyDescent="0.2">
      <c r="A133" s="80">
        <v>49</v>
      </c>
      <c r="B133" s="628" t="s">
        <v>343</v>
      </c>
      <c r="C133" s="80" t="s">
        <v>891</v>
      </c>
      <c r="D133" s="80">
        <v>205256907</v>
      </c>
      <c r="E133" s="301" t="s">
        <v>703</v>
      </c>
      <c r="F133" s="69">
        <v>2000</v>
      </c>
      <c r="G133" s="559"/>
      <c r="H133" s="435" t="s">
        <v>985</v>
      </c>
      <c r="I133" s="80" t="s">
        <v>705</v>
      </c>
      <c r="J133" s="629">
        <v>9.8000000000000004E-2</v>
      </c>
      <c r="K133" s="630">
        <f t="shared" si="8"/>
        <v>196</v>
      </c>
      <c r="L133" s="80" t="s">
        <v>987</v>
      </c>
    </row>
    <row r="134" spans="1:12" ht="27.75" customHeight="1" x14ac:dyDescent="0.2">
      <c r="A134" s="435">
        <v>50</v>
      </c>
      <c r="B134" s="628" t="s">
        <v>343</v>
      </c>
      <c r="C134" s="80" t="s">
        <v>891</v>
      </c>
      <c r="D134" s="80">
        <v>205256907</v>
      </c>
      <c r="E134" s="301" t="s">
        <v>703</v>
      </c>
      <c r="F134" s="69">
        <v>2000</v>
      </c>
      <c r="G134" s="559"/>
      <c r="H134" s="435" t="s">
        <v>939</v>
      </c>
      <c r="I134" s="80" t="s">
        <v>705</v>
      </c>
      <c r="J134" s="629">
        <v>9.8000000000000004E-2</v>
      </c>
      <c r="K134" s="630">
        <f t="shared" si="8"/>
        <v>196</v>
      </c>
      <c r="L134" s="80" t="s">
        <v>987</v>
      </c>
    </row>
    <row r="135" spans="1:12" ht="27.75" customHeight="1" x14ac:dyDescent="0.2">
      <c r="A135" s="80">
        <v>51</v>
      </c>
      <c r="B135" s="628" t="s">
        <v>343</v>
      </c>
      <c r="C135" s="80" t="s">
        <v>891</v>
      </c>
      <c r="D135" s="80">
        <v>205256907</v>
      </c>
      <c r="E135" s="301" t="s">
        <v>703</v>
      </c>
      <c r="F135" s="69">
        <v>2000</v>
      </c>
      <c r="G135" s="559"/>
      <c r="H135" s="435" t="s">
        <v>940</v>
      </c>
      <c r="I135" s="80" t="s">
        <v>705</v>
      </c>
      <c r="J135" s="629">
        <v>9.8000000000000004E-2</v>
      </c>
      <c r="K135" s="630">
        <f t="shared" si="8"/>
        <v>196</v>
      </c>
      <c r="L135" s="80" t="s">
        <v>987</v>
      </c>
    </row>
    <row r="136" spans="1:12" ht="27.75" customHeight="1" x14ac:dyDescent="0.2">
      <c r="A136" s="435">
        <v>52</v>
      </c>
      <c r="B136" s="628" t="s">
        <v>343</v>
      </c>
      <c r="C136" s="80" t="s">
        <v>891</v>
      </c>
      <c r="D136" s="80">
        <v>205256907</v>
      </c>
      <c r="E136" s="301" t="s">
        <v>703</v>
      </c>
      <c r="F136" s="69">
        <v>2000</v>
      </c>
      <c r="G136" s="559"/>
      <c r="H136" s="435" t="s">
        <v>941</v>
      </c>
      <c r="I136" s="80" t="s">
        <v>705</v>
      </c>
      <c r="J136" s="629">
        <v>9.8000000000000004E-2</v>
      </c>
      <c r="K136" s="630">
        <f t="shared" si="8"/>
        <v>196</v>
      </c>
      <c r="L136" s="80" t="s">
        <v>987</v>
      </c>
    </row>
    <row r="137" spans="1:12" ht="27.75" customHeight="1" x14ac:dyDescent="0.2">
      <c r="A137" s="80">
        <v>53</v>
      </c>
      <c r="B137" s="628" t="s">
        <v>343</v>
      </c>
      <c r="C137" s="80" t="s">
        <v>891</v>
      </c>
      <c r="D137" s="80">
        <v>205256907</v>
      </c>
      <c r="E137" s="301" t="s">
        <v>703</v>
      </c>
      <c r="F137" s="69">
        <v>2000</v>
      </c>
      <c r="G137" s="559"/>
      <c r="H137" s="435" t="s">
        <v>986</v>
      </c>
      <c r="I137" s="80" t="s">
        <v>705</v>
      </c>
      <c r="J137" s="629">
        <v>9.8000000000000004E-2</v>
      </c>
      <c r="K137" s="630">
        <f t="shared" si="8"/>
        <v>196</v>
      </c>
      <c r="L137" s="80" t="s">
        <v>987</v>
      </c>
    </row>
    <row r="138" spans="1:12" ht="27.75" customHeight="1" x14ac:dyDescent="0.2">
      <c r="A138" s="435">
        <v>54</v>
      </c>
      <c r="B138" s="628" t="s">
        <v>343</v>
      </c>
      <c r="C138" s="80" t="s">
        <v>891</v>
      </c>
      <c r="D138" s="80">
        <v>205256907</v>
      </c>
      <c r="E138" s="301" t="s">
        <v>703</v>
      </c>
      <c r="F138" s="69">
        <v>2000</v>
      </c>
      <c r="G138" s="559"/>
      <c r="H138" s="435" t="s">
        <v>942</v>
      </c>
      <c r="I138" s="80" t="s">
        <v>705</v>
      </c>
      <c r="J138" s="629">
        <v>9.8000000000000004E-2</v>
      </c>
      <c r="K138" s="630">
        <f t="shared" si="8"/>
        <v>196</v>
      </c>
      <c r="L138" s="80" t="s">
        <v>987</v>
      </c>
    </row>
    <row r="139" spans="1:12" ht="27.75" customHeight="1" x14ac:dyDescent="0.2">
      <c r="A139" s="80">
        <v>55</v>
      </c>
      <c r="B139" s="628" t="s">
        <v>343</v>
      </c>
      <c r="C139" s="80" t="s">
        <v>891</v>
      </c>
      <c r="D139" s="80">
        <v>205256907</v>
      </c>
      <c r="E139" s="301" t="s">
        <v>703</v>
      </c>
      <c r="F139" s="69">
        <v>2000</v>
      </c>
      <c r="G139" s="559"/>
      <c r="H139" s="435" t="s">
        <v>943</v>
      </c>
      <c r="I139" s="80" t="s">
        <v>705</v>
      </c>
      <c r="J139" s="629">
        <v>9.8000000000000004E-2</v>
      </c>
      <c r="K139" s="630">
        <f t="shared" si="8"/>
        <v>196</v>
      </c>
      <c r="L139" s="80" t="s">
        <v>987</v>
      </c>
    </row>
    <row r="140" spans="1:12" ht="27.75" customHeight="1" x14ac:dyDescent="0.2">
      <c r="A140" s="435">
        <v>56</v>
      </c>
      <c r="B140" s="628" t="s">
        <v>343</v>
      </c>
      <c r="C140" s="80" t="s">
        <v>891</v>
      </c>
      <c r="D140" s="80">
        <v>205256907</v>
      </c>
      <c r="E140" s="301" t="s">
        <v>703</v>
      </c>
      <c r="F140" s="69">
        <v>2000</v>
      </c>
      <c r="G140" s="559"/>
      <c r="H140" s="435" t="s">
        <v>851</v>
      </c>
      <c r="I140" s="80" t="s">
        <v>705</v>
      </c>
      <c r="J140" s="629">
        <v>9.8000000000000004E-2</v>
      </c>
      <c r="K140" s="630">
        <f t="shared" si="8"/>
        <v>196</v>
      </c>
      <c r="L140" s="80" t="s">
        <v>987</v>
      </c>
    </row>
    <row r="141" spans="1:12" ht="27.75" customHeight="1" x14ac:dyDescent="0.2">
      <c r="A141" s="80">
        <v>57</v>
      </c>
      <c r="B141" s="628" t="s">
        <v>343</v>
      </c>
      <c r="C141" s="80" t="s">
        <v>891</v>
      </c>
      <c r="D141" s="80">
        <v>205256907</v>
      </c>
      <c r="E141" s="301" t="s">
        <v>703</v>
      </c>
      <c r="F141" s="69">
        <v>2000</v>
      </c>
      <c r="G141" s="559"/>
      <c r="H141" s="435" t="s">
        <v>944</v>
      </c>
      <c r="I141" s="80" t="s">
        <v>705</v>
      </c>
      <c r="J141" s="629">
        <v>9.8000000000000004E-2</v>
      </c>
      <c r="K141" s="630">
        <f t="shared" si="8"/>
        <v>196</v>
      </c>
      <c r="L141" s="80" t="s">
        <v>987</v>
      </c>
    </row>
    <row r="142" spans="1:12" ht="27.75" customHeight="1" x14ac:dyDescent="0.2">
      <c r="A142" s="435">
        <v>58</v>
      </c>
      <c r="B142" s="628" t="s">
        <v>343</v>
      </c>
      <c r="C142" s="80" t="s">
        <v>891</v>
      </c>
      <c r="D142" s="80">
        <v>205256907</v>
      </c>
      <c r="E142" s="301" t="s">
        <v>703</v>
      </c>
      <c r="F142" s="69">
        <v>2000</v>
      </c>
      <c r="G142" s="559"/>
      <c r="H142" s="435" t="s">
        <v>945</v>
      </c>
      <c r="I142" s="80" t="s">
        <v>705</v>
      </c>
      <c r="J142" s="629">
        <v>9.8000000000000004E-2</v>
      </c>
      <c r="K142" s="630">
        <f t="shared" si="8"/>
        <v>196</v>
      </c>
      <c r="L142" s="80" t="s">
        <v>987</v>
      </c>
    </row>
    <row r="143" spans="1:12" ht="27.75" customHeight="1" x14ac:dyDescent="0.2">
      <c r="A143" s="80">
        <v>59</v>
      </c>
      <c r="B143" s="628" t="s">
        <v>343</v>
      </c>
      <c r="C143" s="80" t="s">
        <v>891</v>
      </c>
      <c r="D143" s="80">
        <v>205256907</v>
      </c>
      <c r="E143" s="301" t="s">
        <v>703</v>
      </c>
      <c r="F143" s="69">
        <v>2000</v>
      </c>
      <c r="G143" s="559"/>
      <c r="H143" s="435" t="s">
        <v>946</v>
      </c>
      <c r="I143" s="80" t="s">
        <v>705</v>
      </c>
      <c r="J143" s="629">
        <v>9.8000000000000004E-2</v>
      </c>
      <c r="K143" s="630">
        <f t="shared" si="8"/>
        <v>196</v>
      </c>
      <c r="L143" s="80" t="s">
        <v>987</v>
      </c>
    </row>
    <row r="144" spans="1:12" ht="27.75" customHeight="1" x14ac:dyDescent="0.2">
      <c r="A144" s="435">
        <v>60</v>
      </c>
      <c r="B144" s="628" t="s">
        <v>343</v>
      </c>
      <c r="C144" s="80" t="s">
        <v>891</v>
      </c>
      <c r="D144" s="80">
        <v>205256907</v>
      </c>
      <c r="E144" s="301" t="s">
        <v>703</v>
      </c>
      <c r="F144" s="69">
        <v>2000</v>
      </c>
      <c r="G144" s="559"/>
      <c r="H144" s="435" t="s">
        <v>947</v>
      </c>
      <c r="I144" s="80" t="s">
        <v>705</v>
      </c>
      <c r="J144" s="629">
        <v>9.8000000000000004E-2</v>
      </c>
      <c r="K144" s="630">
        <f t="shared" si="8"/>
        <v>196</v>
      </c>
      <c r="L144" s="80" t="s">
        <v>987</v>
      </c>
    </row>
    <row r="145" spans="1:12" ht="27.75" customHeight="1" x14ac:dyDescent="0.2">
      <c r="A145" s="80">
        <v>61</v>
      </c>
      <c r="B145" s="628" t="s">
        <v>343</v>
      </c>
      <c r="C145" s="80" t="s">
        <v>891</v>
      </c>
      <c r="D145" s="80">
        <v>205256907</v>
      </c>
      <c r="E145" s="301" t="s">
        <v>703</v>
      </c>
      <c r="F145" s="69">
        <v>2000</v>
      </c>
      <c r="G145" s="559"/>
      <c r="H145" s="435" t="s">
        <v>948</v>
      </c>
      <c r="I145" s="80" t="s">
        <v>705</v>
      </c>
      <c r="J145" s="629">
        <v>9.8000000000000004E-2</v>
      </c>
      <c r="K145" s="630">
        <f t="shared" si="8"/>
        <v>196</v>
      </c>
      <c r="L145" s="80" t="s">
        <v>987</v>
      </c>
    </row>
    <row r="146" spans="1:12" ht="27.75" customHeight="1" x14ac:dyDescent="0.2">
      <c r="A146" s="435">
        <v>62</v>
      </c>
      <c r="B146" s="628" t="s">
        <v>343</v>
      </c>
      <c r="C146" s="80" t="s">
        <v>891</v>
      </c>
      <c r="D146" s="80">
        <v>205256907</v>
      </c>
      <c r="E146" s="301" t="s">
        <v>703</v>
      </c>
      <c r="F146" s="69">
        <v>2000</v>
      </c>
      <c r="G146" s="559"/>
      <c r="H146" s="435" t="s">
        <v>949</v>
      </c>
      <c r="I146" s="80" t="s">
        <v>705</v>
      </c>
      <c r="J146" s="629">
        <v>9.8000000000000004E-2</v>
      </c>
      <c r="K146" s="630">
        <f t="shared" si="8"/>
        <v>196</v>
      </c>
      <c r="L146" s="80" t="s">
        <v>987</v>
      </c>
    </row>
    <row r="147" spans="1:12" ht="27.75" customHeight="1" x14ac:dyDescent="0.2">
      <c r="A147" s="435">
        <v>1</v>
      </c>
      <c r="B147" s="628" t="s">
        <v>343</v>
      </c>
      <c r="C147" s="80" t="s">
        <v>989</v>
      </c>
      <c r="D147" s="80">
        <v>215080187</v>
      </c>
      <c r="E147" s="301" t="s">
        <v>703</v>
      </c>
      <c r="F147" s="69">
        <v>10000</v>
      </c>
      <c r="G147" s="559"/>
      <c r="H147" s="435" t="s">
        <v>934</v>
      </c>
      <c r="I147" s="80" t="s">
        <v>705</v>
      </c>
      <c r="J147" s="629">
        <v>0.17</v>
      </c>
      <c r="K147" s="630">
        <f t="shared" ref="K147" si="10">J147*F147</f>
        <v>1700.0000000000002</v>
      </c>
      <c r="L147" s="80" t="s">
        <v>987</v>
      </c>
    </row>
    <row r="148" spans="1:12" ht="27.75" customHeight="1" x14ac:dyDescent="0.2">
      <c r="A148" s="435">
        <v>2</v>
      </c>
      <c r="B148" s="628" t="s">
        <v>343</v>
      </c>
      <c r="C148" s="80" t="s">
        <v>989</v>
      </c>
      <c r="D148" s="80">
        <v>215080187</v>
      </c>
      <c r="E148" s="301" t="s">
        <v>703</v>
      </c>
      <c r="F148" s="69">
        <v>10000</v>
      </c>
      <c r="G148" s="559"/>
      <c r="H148" s="435" t="s">
        <v>934</v>
      </c>
      <c r="I148" s="80" t="s">
        <v>705</v>
      </c>
      <c r="J148" s="629">
        <v>0.06</v>
      </c>
      <c r="K148" s="630">
        <f t="shared" ref="K148:K149" si="11">J148*F148</f>
        <v>600</v>
      </c>
      <c r="L148" s="80" t="s">
        <v>988</v>
      </c>
    </row>
    <row r="149" spans="1:12" ht="27.75" customHeight="1" x14ac:dyDescent="0.2">
      <c r="A149" s="435">
        <v>1</v>
      </c>
      <c r="B149" s="628" t="s">
        <v>343</v>
      </c>
      <c r="C149" s="435" t="s">
        <v>990</v>
      </c>
      <c r="D149" s="435">
        <v>445395965</v>
      </c>
      <c r="E149" s="301" t="s">
        <v>703</v>
      </c>
      <c r="F149" s="559">
        <v>1000</v>
      </c>
      <c r="G149" s="559"/>
      <c r="H149" s="435" t="s">
        <v>938</v>
      </c>
      <c r="I149" s="80" t="s">
        <v>705</v>
      </c>
      <c r="J149" s="578">
        <v>0.3</v>
      </c>
      <c r="K149" s="567">
        <f t="shared" si="11"/>
        <v>300</v>
      </c>
      <c r="L149" s="435" t="s">
        <v>991</v>
      </c>
    </row>
    <row r="150" spans="1:12" ht="27.75" customHeight="1" x14ac:dyDescent="0.2">
      <c r="A150" s="435">
        <v>2</v>
      </c>
      <c r="B150" s="628" t="s">
        <v>343</v>
      </c>
      <c r="C150" s="435" t="s">
        <v>990</v>
      </c>
      <c r="D150" s="435">
        <v>445395965</v>
      </c>
      <c r="E150" s="301" t="s">
        <v>703</v>
      </c>
      <c r="F150" s="559">
        <v>1000</v>
      </c>
      <c r="G150" s="559"/>
      <c r="H150" s="435" t="s">
        <v>944</v>
      </c>
      <c r="I150" s="80" t="s">
        <v>705</v>
      </c>
      <c r="J150" s="578">
        <v>0.3</v>
      </c>
      <c r="K150" s="567">
        <f t="shared" ref="K150:K152" si="12">J150*F150</f>
        <v>300</v>
      </c>
      <c r="L150" s="435" t="s">
        <v>991</v>
      </c>
    </row>
    <row r="151" spans="1:12" ht="27.75" customHeight="1" x14ac:dyDescent="0.2">
      <c r="A151" s="435">
        <v>3</v>
      </c>
      <c r="B151" s="628" t="s">
        <v>343</v>
      </c>
      <c r="C151" s="435" t="s">
        <v>990</v>
      </c>
      <c r="D151" s="435">
        <v>445395965</v>
      </c>
      <c r="E151" s="301" t="s">
        <v>703</v>
      </c>
      <c r="F151" s="559">
        <v>1000</v>
      </c>
      <c r="G151" s="559"/>
      <c r="H151" s="435" t="s">
        <v>945</v>
      </c>
      <c r="I151" s="80" t="s">
        <v>705</v>
      </c>
      <c r="J151" s="578">
        <v>0.3</v>
      </c>
      <c r="K151" s="567">
        <f t="shared" si="12"/>
        <v>300</v>
      </c>
      <c r="L151" s="435" t="s">
        <v>991</v>
      </c>
    </row>
    <row r="152" spans="1:12" ht="27.75" customHeight="1" x14ac:dyDescent="0.2">
      <c r="A152" s="435">
        <v>4</v>
      </c>
      <c r="B152" s="628" t="s">
        <v>343</v>
      </c>
      <c r="C152" s="435" t="s">
        <v>990</v>
      </c>
      <c r="D152" s="435">
        <v>445395965</v>
      </c>
      <c r="E152" s="301" t="s">
        <v>703</v>
      </c>
      <c r="F152" s="559">
        <v>1000</v>
      </c>
      <c r="G152" s="559"/>
      <c r="H152" s="435" t="s">
        <v>946</v>
      </c>
      <c r="I152" s="80" t="s">
        <v>705</v>
      </c>
      <c r="J152" s="578">
        <v>0.3</v>
      </c>
      <c r="K152" s="567">
        <f t="shared" si="12"/>
        <v>300</v>
      </c>
      <c r="L152" s="435" t="s">
        <v>991</v>
      </c>
    </row>
    <row r="153" spans="1:12" ht="15.75" x14ac:dyDescent="0.2">
      <c r="A153" s="435"/>
      <c r="B153" s="264"/>
      <c r="C153" s="559"/>
      <c r="D153" s="559"/>
      <c r="E153" s="559"/>
      <c r="F153" s="559"/>
      <c r="G153" s="559"/>
      <c r="H153" s="559"/>
      <c r="I153" s="559"/>
      <c r="J153" s="579"/>
      <c r="K153" s="468"/>
      <c r="L153" s="559"/>
    </row>
    <row r="154" spans="1:12" ht="15.75" x14ac:dyDescent="0.2">
      <c r="A154" s="435"/>
      <c r="B154" s="264"/>
      <c r="C154" s="559"/>
      <c r="D154" s="559"/>
      <c r="E154" s="559"/>
      <c r="F154" s="559"/>
      <c r="G154" s="559"/>
      <c r="H154" s="559"/>
      <c r="I154" s="559"/>
      <c r="J154" s="579"/>
      <c r="K154" s="468"/>
      <c r="L154" s="559"/>
    </row>
    <row r="155" spans="1:12" ht="15.75" x14ac:dyDescent="0.2">
      <c r="A155" s="69" t="s">
        <v>264</v>
      </c>
      <c r="B155" s="264"/>
      <c r="C155" s="69"/>
      <c r="D155" s="69"/>
      <c r="E155" s="69"/>
      <c r="F155" s="69"/>
      <c r="G155" s="69"/>
      <c r="H155" s="69"/>
      <c r="I155" s="69"/>
      <c r="J155" s="580"/>
      <c r="K155" s="4"/>
      <c r="L155" s="69"/>
    </row>
    <row r="156" spans="1:12" ht="15.75" x14ac:dyDescent="0.35">
      <c r="A156" s="69"/>
      <c r="B156" s="264"/>
      <c r="C156" s="81"/>
      <c r="D156" s="81"/>
      <c r="E156" s="81"/>
      <c r="F156" s="81"/>
      <c r="G156" s="69"/>
      <c r="H156" s="69"/>
      <c r="I156" s="69"/>
      <c r="J156" s="581" t="s">
        <v>460</v>
      </c>
      <c r="K156" s="68">
        <f>SUM(K10:K155)</f>
        <v>40518</v>
      </c>
      <c r="L156" s="69"/>
    </row>
    <row r="157" spans="1:12" ht="15.75" x14ac:dyDescent="0.35">
      <c r="A157" s="198"/>
      <c r="B157" s="198"/>
      <c r="C157" s="198"/>
      <c r="D157" s="198"/>
      <c r="E157" s="198"/>
      <c r="F157" s="198"/>
      <c r="G157" s="198"/>
      <c r="H157" s="198"/>
      <c r="I157" s="198"/>
      <c r="J157" s="582"/>
      <c r="K157" s="160"/>
    </row>
    <row r="158" spans="1:12" ht="15.75" x14ac:dyDescent="0.35">
      <c r="A158" s="199" t="s">
        <v>461</v>
      </c>
      <c r="B158" s="199"/>
      <c r="C158" s="198"/>
      <c r="D158" s="198"/>
      <c r="E158" s="198"/>
      <c r="F158" s="198"/>
      <c r="G158" s="198"/>
      <c r="H158" s="198"/>
      <c r="I158" s="198"/>
      <c r="J158" s="582"/>
      <c r="K158" s="160"/>
    </row>
    <row r="159" spans="1:12" ht="15.75" x14ac:dyDescent="0.35">
      <c r="A159" s="199" t="s">
        <v>462</v>
      </c>
      <c r="B159" s="199"/>
      <c r="C159" s="198"/>
      <c r="D159" s="198"/>
      <c r="E159" s="198"/>
      <c r="F159" s="198"/>
      <c r="G159" s="198"/>
      <c r="H159" s="198"/>
      <c r="I159" s="198"/>
      <c r="J159" s="582"/>
      <c r="K159" s="160"/>
    </row>
    <row r="160" spans="1:12" ht="15.75" x14ac:dyDescent="0.35">
      <c r="A160" s="191" t="s">
        <v>463</v>
      </c>
      <c r="B160" s="199"/>
      <c r="C160" s="160"/>
      <c r="D160" s="160"/>
      <c r="E160" s="160"/>
      <c r="F160" s="160"/>
      <c r="G160" s="160"/>
      <c r="H160" s="199"/>
      <c r="I160" s="160"/>
      <c r="J160" s="583"/>
      <c r="K160" s="160"/>
    </row>
    <row r="161" spans="1:11" ht="15.75" x14ac:dyDescent="0.35">
      <c r="A161" s="191" t="s">
        <v>464</v>
      </c>
      <c r="B161" s="199"/>
      <c r="C161" s="160"/>
      <c r="D161" s="160"/>
      <c r="E161" s="160"/>
      <c r="F161" s="160"/>
      <c r="G161" s="160"/>
      <c r="H161" s="199"/>
      <c r="I161" s="160"/>
      <c r="J161" s="583"/>
      <c r="K161" s="160"/>
    </row>
    <row r="162" spans="1:11" x14ac:dyDescent="0.2">
      <c r="A162" s="664" t="s">
        <v>479</v>
      </c>
      <c r="B162" s="664"/>
      <c r="C162" s="664"/>
      <c r="D162" s="664"/>
      <c r="E162" s="664"/>
      <c r="F162" s="664"/>
      <c r="G162" s="664"/>
      <c r="H162" s="664"/>
      <c r="I162" s="664"/>
      <c r="J162" s="664"/>
      <c r="K162" s="664"/>
    </row>
    <row r="163" spans="1:11" ht="33.75" customHeight="1" x14ac:dyDescent="0.2">
      <c r="A163" s="664"/>
      <c r="B163" s="664"/>
      <c r="C163" s="664"/>
      <c r="D163" s="664"/>
      <c r="E163" s="664"/>
      <c r="F163" s="664"/>
      <c r="G163" s="664"/>
      <c r="H163" s="664"/>
      <c r="I163" s="664"/>
      <c r="J163" s="664"/>
      <c r="K163" s="664"/>
    </row>
    <row r="164" spans="1:11" ht="15.75" x14ac:dyDescent="0.2">
      <c r="A164" s="280"/>
      <c r="B164" s="280"/>
      <c r="C164" s="280"/>
      <c r="D164" s="280"/>
      <c r="E164" s="280"/>
      <c r="F164" s="280"/>
      <c r="G164" s="280"/>
      <c r="H164" s="560"/>
      <c r="I164" s="280"/>
      <c r="J164" s="584"/>
      <c r="K164" s="280"/>
    </row>
    <row r="165" spans="1:11" ht="15.75" x14ac:dyDescent="0.35">
      <c r="A165" s="660" t="s">
        <v>96</v>
      </c>
      <c r="B165" s="660"/>
      <c r="C165" s="265"/>
      <c r="D165" s="266"/>
      <c r="E165" s="266"/>
      <c r="F165" s="265"/>
      <c r="G165" s="265"/>
      <c r="H165" s="571"/>
      <c r="I165" s="265"/>
      <c r="J165" s="585"/>
      <c r="K165" s="160"/>
    </row>
    <row r="166" spans="1:11" ht="15.75" x14ac:dyDescent="0.35">
      <c r="A166" s="265"/>
      <c r="B166" s="266"/>
      <c r="C166" s="265"/>
      <c r="D166" s="266"/>
      <c r="E166" s="266"/>
      <c r="F166" s="265"/>
      <c r="G166" s="265"/>
      <c r="H166" s="571"/>
      <c r="I166" s="265"/>
      <c r="J166" s="586"/>
      <c r="K166" s="160"/>
    </row>
    <row r="167" spans="1:11" ht="15.75" x14ac:dyDescent="0.35">
      <c r="A167" s="265"/>
      <c r="B167" s="266"/>
      <c r="C167" s="661" t="s">
        <v>256</v>
      </c>
      <c r="D167" s="661"/>
      <c r="E167" s="267"/>
      <c r="F167" s="268"/>
      <c r="G167" s="662" t="s">
        <v>465</v>
      </c>
      <c r="H167" s="662"/>
      <c r="I167" s="662"/>
      <c r="J167" s="587"/>
      <c r="K167" s="160"/>
    </row>
    <row r="168" spans="1:11" ht="15.75" x14ac:dyDescent="0.35">
      <c r="A168" s="265"/>
      <c r="B168" s="266"/>
      <c r="C168" s="265"/>
      <c r="D168" s="266"/>
      <c r="E168" s="266"/>
      <c r="F168" s="265"/>
      <c r="G168" s="663"/>
      <c r="H168" s="663"/>
      <c r="I168" s="663"/>
      <c r="J168" s="587"/>
      <c r="K168" s="160"/>
    </row>
    <row r="169" spans="1:11" ht="15.75" x14ac:dyDescent="0.35">
      <c r="A169" s="265"/>
      <c r="B169" s="266"/>
      <c r="C169" s="658" t="s">
        <v>127</v>
      </c>
      <c r="D169" s="658"/>
      <c r="E169" s="267"/>
      <c r="F169" s="268"/>
      <c r="G169" s="265"/>
      <c r="H169" s="571"/>
      <c r="I169" s="265"/>
      <c r="J169" s="585"/>
      <c r="K169" s="160"/>
    </row>
  </sheetData>
  <mergeCells count="7">
    <mergeCell ref="C169:D169"/>
    <mergeCell ref="A2:D2"/>
    <mergeCell ref="K3:L3"/>
    <mergeCell ref="A165:B165"/>
    <mergeCell ref="C167:D167"/>
    <mergeCell ref="G167:I168"/>
    <mergeCell ref="A162:K163"/>
  </mergeCells>
  <dataValidations count="1">
    <dataValidation type="list" allowBlank="1" showInputMessage="1" showErrorMessage="1" sqref="B10:B156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72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3"/>
  <sheetViews>
    <sheetView showGridLines="0" view="pageBreakPreview" topLeftCell="A40" zoomScale="96" zoomScaleNormal="100" zoomScaleSheetLayoutView="96" workbookViewId="0">
      <selection activeCell="M12" sqref="M12"/>
    </sheetView>
  </sheetViews>
  <sheetFormatPr defaultRowHeight="15.75" x14ac:dyDescent="0.35"/>
  <cols>
    <col min="1" max="1" width="12.85546875" style="24" customWidth="1"/>
    <col min="2" max="2" width="65.5703125" style="23" customWidth="1"/>
    <col min="3" max="4" width="14.85546875" style="2" customWidth="1"/>
    <col min="5" max="5" width="0.85546875" style="2" customWidth="1"/>
    <col min="6" max="16384" width="9.140625" style="2"/>
  </cols>
  <sheetData>
    <row r="1" spans="1:7" x14ac:dyDescent="0.35">
      <c r="A1" s="58" t="s">
        <v>212</v>
      </c>
      <c r="B1" s="100"/>
      <c r="C1" s="665" t="s">
        <v>186</v>
      </c>
      <c r="D1" s="665"/>
      <c r="E1" s="87"/>
    </row>
    <row r="2" spans="1:7" ht="15" customHeight="1" x14ac:dyDescent="0.35">
      <c r="A2" s="60" t="s">
        <v>128</v>
      </c>
      <c r="B2" s="100"/>
      <c r="C2" s="643" t="s">
        <v>850</v>
      </c>
      <c r="D2" s="666"/>
      <c r="E2" s="666"/>
    </row>
    <row r="3" spans="1:7" x14ac:dyDescent="0.35">
      <c r="A3" s="98"/>
      <c r="B3" s="100"/>
      <c r="C3" s="61"/>
      <c r="D3" s="61"/>
      <c r="E3" s="87"/>
    </row>
    <row r="4" spans="1:7" x14ac:dyDescent="0.35">
      <c r="A4" s="60" t="str">
        <f>'ფორმა N2'!A4</f>
        <v>ანგარიშვალდებული პირის დასახელება:</v>
      </c>
      <c r="B4" s="60"/>
      <c r="C4" s="60"/>
      <c r="D4" s="60"/>
      <c r="E4" s="90"/>
    </row>
    <row r="5" spans="1:7" x14ac:dyDescent="0.35">
      <c r="A5" s="21" t="s">
        <v>656</v>
      </c>
      <c r="B5" s="99"/>
      <c r="C5" s="99"/>
      <c r="D5" s="41"/>
      <c r="E5" s="90"/>
    </row>
    <row r="6" spans="1:7" x14ac:dyDescent="0.35">
      <c r="A6" s="61"/>
      <c r="B6" s="60"/>
      <c r="C6" s="60"/>
      <c r="D6" s="60"/>
      <c r="E6" s="90"/>
    </row>
    <row r="7" spans="1:7" x14ac:dyDescent="0.35">
      <c r="A7" s="97"/>
      <c r="B7" s="101"/>
      <c r="C7" s="102"/>
      <c r="D7" s="102"/>
      <c r="E7" s="87"/>
    </row>
    <row r="8" spans="1:7" ht="47.25" x14ac:dyDescent="0.35">
      <c r="A8" s="103" t="s">
        <v>101</v>
      </c>
      <c r="B8" s="103" t="s">
        <v>178</v>
      </c>
      <c r="C8" s="103" t="s">
        <v>291</v>
      </c>
      <c r="D8" s="103" t="s">
        <v>245</v>
      </c>
      <c r="E8" s="87"/>
    </row>
    <row r="9" spans="1:7" x14ac:dyDescent="0.35">
      <c r="A9" s="31"/>
      <c r="B9" s="32"/>
      <c r="C9" s="134"/>
      <c r="D9" s="134"/>
      <c r="E9" s="87"/>
    </row>
    <row r="10" spans="1:7" x14ac:dyDescent="0.35">
      <c r="A10" s="33" t="s">
        <v>179</v>
      </c>
      <c r="B10" s="34"/>
      <c r="C10" s="617">
        <f>SUM(C11,C34)</f>
        <v>81233.81</v>
      </c>
      <c r="D10" s="104">
        <f>SUM(D11,D34)</f>
        <v>442840.86</v>
      </c>
      <c r="E10" s="87"/>
    </row>
    <row r="11" spans="1:7" x14ac:dyDescent="0.35">
      <c r="A11" s="35" t="s">
        <v>180</v>
      </c>
      <c r="B11" s="36"/>
      <c r="C11" s="618">
        <f>SUM(C12:C32)</f>
        <v>70465.36</v>
      </c>
      <c r="D11" s="67">
        <f>SUM(D12:D32)</f>
        <v>437686.20999999996</v>
      </c>
      <c r="E11" s="87"/>
    </row>
    <row r="12" spans="1:7" x14ac:dyDescent="0.35">
      <c r="A12" s="39">
        <v>1110</v>
      </c>
      <c r="B12" s="38" t="s">
        <v>130</v>
      </c>
      <c r="C12" s="619">
        <v>1491.65</v>
      </c>
      <c r="D12" s="8">
        <v>130117.65</v>
      </c>
      <c r="E12" s="87"/>
    </row>
    <row r="13" spans="1:7" x14ac:dyDescent="0.35">
      <c r="A13" s="39">
        <v>1120</v>
      </c>
      <c r="B13" s="38" t="s">
        <v>131</v>
      </c>
      <c r="C13" s="619"/>
      <c r="D13" s="8"/>
      <c r="E13" s="87"/>
      <c r="G13" s="355"/>
    </row>
    <row r="14" spans="1:7" x14ac:dyDescent="0.35">
      <c r="A14" s="39">
        <v>1211</v>
      </c>
      <c r="B14" s="38" t="s">
        <v>132</v>
      </c>
      <c r="C14" s="619">
        <v>3887.88</v>
      </c>
      <c r="D14" s="8">
        <v>269190.56</v>
      </c>
      <c r="E14" s="87"/>
    </row>
    <row r="15" spans="1:7" x14ac:dyDescent="0.35">
      <c r="A15" s="39">
        <v>1212</v>
      </c>
      <c r="B15" s="38" t="s">
        <v>133</v>
      </c>
      <c r="C15" s="619"/>
      <c r="D15" s="8"/>
      <c r="E15" s="87"/>
    </row>
    <row r="16" spans="1:7" x14ac:dyDescent="0.35">
      <c r="A16" s="39">
        <v>1213</v>
      </c>
      <c r="B16" s="38" t="s">
        <v>134</v>
      </c>
      <c r="C16" s="619"/>
      <c r="D16" s="8"/>
      <c r="E16" s="87"/>
    </row>
    <row r="17" spans="1:5" x14ac:dyDescent="0.35">
      <c r="A17" s="39">
        <v>1214</v>
      </c>
      <c r="B17" s="38" t="s">
        <v>135</v>
      </c>
      <c r="C17" s="619"/>
      <c r="D17" s="8"/>
      <c r="E17" s="87"/>
    </row>
    <row r="18" spans="1:5" x14ac:dyDescent="0.35">
      <c r="A18" s="39">
        <v>1215</v>
      </c>
      <c r="B18" s="38" t="s">
        <v>136</v>
      </c>
      <c r="C18" s="619"/>
      <c r="D18" s="8"/>
      <c r="E18" s="87"/>
    </row>
    <row r="19" spans="1:5" x14ac:dyDescent="0.35">
      <c r="A19" s="39">
        <v>1300</v>
      </c>
      <c r="B19" s="38" t="s">
        <v>137</v>
      </c>
      <c r="C19" s="619"/>
      <c r="D19" s="8"/>
      <c r="E19" s="87"/>
    </row>
    <row r="20" spans="1:5" x14ac:dyDescent="0.35">
      <c r="A20" s="39">
        <v>1410</v>
      </c>
      <c r="B20" s="38" t="s">
        <v>138</v>
      </c>
      <c r="C20" s="619">
        <v>1710</v>
      </c>
      <c r="D20" s="8">
        <v>1710</v>
      </c>
      <c r="E20" s="87"/>
    </row>
    <row r="21" spans="1:5" x14ac:dyDescent="0.35">
      <c r="A21" s="39">
        <v>1421</v>
      </c>
      <c r="B21" s="38" t="s">
        <v>139</v>
      </c>
      <c r="C21" s="619"/>
      <c r="D21" s="8"/>
      <c r="E21" s="87"/>
    </row>
    <row r="22" spans="1:5" x14ac:dyDescent="0.35">
      <c r="A22" s="39">
        <v>1422</v>
      </c>
      <c r="B22" s="38" t="s">
        <v>140</v>
      </c>
      <c r="C22" s="619"/>
      <c r="D22" s="8"/>
      <c r="E22" s="87"/>
    </row>
    <row r="23" spans="1:5" x14ac:dyDescent="0.35">
      <c r="A23" s="39">
        <v>1423</v>
      </c>
      <c r="B23" s="38" t="s">
        <v>141</v>
      </c>
      <c r="C23" s="619"/>
      <c r="D23" s="8"/>
      <c r="E23" s="87"/>
    </row>
    <row r="24" spans="1:5" x14ac:dyDescent="0.35">
      <c r="A24" s="39">
        <v>1431</v>
      </c>
      <c r="B24" s="38" t="s">
        <v>142</v>
      </c>
      <c r="C24" s="619"/>
      <c r="D24" s="8"/>
      <c r="E24" s="87"/>
    </row>
    <row r="25" spans="1:5" x14ac:dyDescent="0.35">
      <c r="A25" s="39">
        <v>1432</v>
      </c>
      <c r="B25" s="38" t="s">
        <v>143</v>
      </c>
      <c r="C25" s="619"/>
      <c r="D25" s="8"/>
      <c r="E25" s="87"/>
    </row>
    <row r="26" spans="1:5" x14ac:dyDescent="0.35">
      <c r="A26" s="39">
        <v>1433</v>
      </c>
      <c r="B26" s="38" t="s">
        <v>144</v>
      </c>
      <c r="C26" s="619">
        <v>1714.07</v>
      </c>
      <c r="D26" s="8">
        <f>1048.93</f>
        <v>1048.93</v>
      </c>
      <c r="E26" s="87"/>
    </row>
    <row r="27" spans="1:5" x14ac:dyDescent="0.35">
      <c r="A27" s="39">
        <v>1441</v>
      </c>
      <c r="B27" s="38" t="s">
        <v>145</v>
      </c>
      <c r="C27" s="637">
        <v>32693.01</v>
      </c>
      <c r="D27" s="638">
        <f>5779.21+1164.86+1375</f>
        <v>8319.07</v>
      </c>
      <c r="E27" s="87"/>
    </row>
    <row r="28" spans="1:5" x14ac:dyDescent="0.35">
      <c r="A28" s="39">
        <v>1442</v>
      </c>
      <c r="B28" s="38" t="s">
        <v>146</v>
      </c>
      <c r="C28" s="619">
        <v>27300</v>
      </c>
      <c r="D28" s="8">
        <v>27300</v>
      </c>
      <c r="E28" s="87"/>
    </row>
    <row r="29" spans="1:5" x14ac:dyDescent="0.35">
      <c r="A29" s="39">
        <v>1443</v>
      </c>
      <c r="B29" s="38" t="s">
        <v>147</v>
      </c>
      <c r="C29" s="619"/>
      <c r="D29" s="8"/>
      <c r="E29" s="87"/>
    </row>
    <row r="30" spans="1:5" x14ac:dyDescent="0.35">
      <c r="A30" s="39">
        <v>1444</v>
      </c>
      <c r="B30" s="38" t="s">
        <v>148</v>
      </c>
      <c r="C30" s="619"/>
      <c r="D30" s="8"/>
      <c r="E30" s="87"/>
    </row>
    <row r="31" spans="1:5" x14ac:dyDescent="0.35">
      <c r="A31" s="39">
        <v>1445</v>
      </c>
      <c r="B31" s="38" t="s">
        <v>149</v>
      </c>
      <c r="C31" s="619"/>
      <c r="D31" s="8"/>
      <c r="E31" s="87"/>
    </row>
    <row r="32" spans="1:5" x14ac:dyDescent="0.35">
      <c r="A32" s="39">
        <v>1446</v>
      </c>
      <c r="B32" s="38" t="s">
        <v>150</v>
      </c>
      <c r="C32" s="619">
        <v>1668.75</v>
      </c>
      <c r="D32" s="8">
        <v>0</v>
      </c>
      <c r="E32" s="87"/>
    </row>
    <row r="33" spans="1:5" x14ac:dyDescent="0.35">
      <c r="A33" s="25"/>
      <c r="E33" s="87"/>
    </row>
    <row r="34" spans="1:5" x14ac:dyDescent="0.35">
      <c r="A34" s="40" t="s">
        <v>181</v>
      </c>
      <c r="B34" s="38"/>
      <c r="C34" s="618">
        <f>SUM(C35:C42)</f>
        <v>10768.45</v>
      </c>
      <c r="D34" s="67">
        <f>SUM(D35:D42)</f>
        <v>5154.6500000000005</v>
      </c>
      <c r="E34" s="87"/>
    </row>
    <row r="35" spans="1:5" x14ac:dyDescent="0.35">
      <c r="A35" s="39">
        <v>2110</v>
      </c>
      <c r="B35" s="38" t="s">
        <v>89</v>
      </c>
      <c r="C35" s="619"/>
      <c r="D35" s="8"/>
      <c r="E35" s="87"/>
    </row>
    <row r="36" spans="1:5" x14ac:dyDescent="0.35">
      <c r="A36" s="39">
        <v>2120</v>
      </c>
      <c r="B36" s="38" t="s">
        <v>151</v>
      </c>
      <c r="C36" s="619">
        <v>3899.78</v>
      </c>
      <c r="D36" s="8">
        <f>3899.78+480</f>
        <v>4379.7800000000007</v>
      </c>
      <c r="E36" s="87"/>
    </row>
    <row r="37" spans="1:5" x14ac:dyDescent="0.35">
      <c r="A37" s="39">
        <v>2130</v>
      </c>
      <c r="B37" s="38" t="s">
        <v>90</v>
      </c>
      <c r="C37" s="619">
        <v>454.47</v>
      </c>
      <c r="D37" s="8">
        <v>454.47</v>
      </c>
      <c r="E37" s="87"/>
    </row>
    <row r="38" spans="1:5" x14ac:dyDescent="0.35">
      <c r="A38" s="39">
        <v>2140</v>
      </c>
      <c r="B38" s="38" t="s">
        <v>389</v>
      </c>
      <c r="C38" s="619"/>
      <c r="D38" s="8"/>
      <c r="E38" s="87"/>
    </row>
    <row r="39" spans="1:5" x14ac:dyDescent="0.35">
      <c r="A39" s="39">
        <v>2150</v>
      </c>
      <c r="B39" s="38" t="s">
        <v>392</v>
      </c>
      <c r="C39" s="619"/>
      <c r="D39" s="8"/>
      <c r="E39" s="87"/>
    </row>
    <row r="40" spans="1:5" x14ac:dyDescent="0.35">
      <c r="A40" s="39">
        <v>2220</v>
      </c>
      <c r="B40" s="38" t="s">
        <v>91</v>
      </c>
      <c r="C40" s="619">
        <v>6414.2</v>
      </c>
      <c r="D40" s="8">
        <v>320.39999999999998</v>
      </c>
      <c r="E40" s="87"/>
    </row>
    <row r="41" spans="1:5" x14ac:dyDescent="0.35">
      <c r="A41" s="39">
        <v>2300</v>
      </c>
      <c r="B41" s="38" t="s">
        <v>152</v>
      </c>
      <c r="C41" s="619"/>
      <c r="D41" s="8"/>
      <c r="E41" s="87"/>
    </row>
    <row r="42" spans="1:5" x14ac:dyDescent="0.35">
      <c r="A42" s="39">
        <v>2400</v>
      </c>
      <c r="B42" s="38" t="s">
        <v>153</v>
      </c>
      <c r="C42" s="619"/>
      <c r="D42" s="8"/>
      <c r="E42" s="87"/>
    </row>
    <row r="43" spans="1:5" x14ac:dyDescent="0.35">
      <c r="A43" s="26"/>
      <c r="E43" s="87"/>
    </row>
    <row r="44" spans="1:5" x14ac:dyDescent="0.35">
      <c r="A44" s="37" t="s">
        <v>185</v>
      </c>
      <c r="B44" s="38"/>
      <c r="C44" s="618">
        <f>SUM(C45,C64)</f>
        <v>81233.809999999983</v>
      </c>
      <c r="D44" s="67">
        <f>SUM(D45,D64)</f>
        <v>442840.86</v>
      </c>
      <c r="E44" s="87"/>
    </row>
    <row r="45" spans="1:5" x14ac:dyDescent="0.35">
      <c r="A45" s="40" t="s">
        <v>182</v>
      </c>
      <c r="B45" s="38"/>
      <c r="C45" s="618">
        <f>SUM(C46:C61)</f>
        <v>173746.16999999998</v>
      </c>
      <c r="D45" s="67">
        <f>SUM(D46:D61)</f>
        <v>154352.76999999999</v>
      </c>
      <c r="E45" s="87"/>
    </row>
    <row r="46" spans="1:5" x14ac:dyDescent="0.35">
      <c r="A46" s="39">
        <v>3100</v>
      </c>
      <c r="B46" s="38" t="s">
        <v>154</v>
      </c>
      <c r="C46" s="619"/>
      <c r="D46" s="8"/>
      <c r="E46" s="87"/>
    </row>
    <row r="47" spans="1:5" x14ac:dyDescent="0.35">
      <c r="A47" s="39">
        <v>3210</v>
      </c>
      <c r="B47" s="38" t="s">
        <v>155</v>
      </c>
      <c r="C47" s="620">
        <v>149477.87</v>
      </c>
      <c r="D47" s="341">
        <v>149477.91</v>
      </c>
      <c r="E47" s="87"/>
    </row>
    <row r="48" spans="1:5" x14ac:dyDescent="0.35">
      <c r="A48" s="39">
        <v>3221</v>
      </c>
      <c r="B48" s="38" t="s">
        <v>156</v>
      </c>
      <c r="C48" s="619"/>
      <c r="D48" s="8"/>
      <c r="E48" s="87"/>
    </row>
    <row r="49" spans="1:5" x14ac:dyDescent="0.35">
      <c r="A49" s="39">
        <v>3222</v>
      </c>
      <c r="B49" s="38" t="s">
        <v>157</v>
      </c>
      <c r="C49" s="619">
        <v>0</v>
      </c>
      <c r="D49" s="8">
        <v>0</v>
      </c>
      <c r="E49" s="87"/>
    </row>
    <row r="50" spans="1:5" x14ac:dyDescent="0.35">
      <c r="A50" s="39">
        <v>3223</v>
      </c>
      <c r="B50" s="38" t="s">
        <v>158</v>
      </c>
      <c r="C50" s="619"/>
      <c r="D50" s="8"/>
      <c r="E50" s="87"/>
    </row>
    <row r="51" spans="1:5" x14ac:dyDescent="0.35">
      <c r="A51" s="39">
        <v>3224</v>
      </c>
      <c r="B51" s="38" t="s">
        <v>159</v>
      </c>
      <c r="C51" s="619"/>
      <c r="D51" s="8"/>
      <c r="E51" s="87"/>
    </row>
    <row r="52" spans="1:5" x14ac:dyDescent="0.35">
      <c r="A52" s="39">
        <v>3231</v>
      </c>
      <c r="B52" s="38" t="s">
        <v>160</v>
      </c>
      <c r="C52" s="619"/>
      <c r="D52" s="8"/>
      <c r="E52" s="87"/>
    </row>
    <row r="53" spans="1:5" x14ac:dyDescent="0.35">
      <c r="A53" s="39">
        <v>3232</v>
      </c>
      <c r="B53" s="38" t="s">
        <v>161</v>
      </c>
      <c r="C53" s="619"/>
      <c r="D53" s="8"/>
      <c r="E53" s="87"/>
    </row>
    <row r="54" spans="1:5" x14ac:dyDescent="0.35">
      <c r="A54" s="39">
        <v>3234</v>
      </c>
      <c r="B54" s="38" t="s">
        <v>162</v>
      </c>
      <c r="C54" s="619">
        <v>0</v>
      </c>
      <c r="D54" s="8">
        <v>0</v>
      </c>
      <c r="E54" s="87"/>
    </row>
    <row r="55" spans="1:5" ht="31.5" x14ac:dyDescent="0.35">
      <c r="A55" s="39">
        <v>3236</v>
      </c>
      <c r="B55" s="38" t="s">
        <v>177</v>
      </c>
      <c r="C55" s="619"/>
      <c r="D55" s="8"/>
      <c r="E55" s="87"/>
    </row>
    <row r="56" spans="1:5" ht="47.25" x14ac:dyDescent="0.35">
      <c r="A56" s="39">
        <v>3237</v>
      </c>
      <c r="B56" s="38" t="s">
        <v>163</v>
      </c>
      <c r="C56" s="619"/>
      <c r="D56" s="8"/>
      <c r="E56" s="87"/>
    </row>
    <row r="57" spans="1:5" x14ac:dyDescent="0.35">
      <c r="A57" s="39">
        <v>3241</v>
      </c>
      <c r="B57" s="38" t="s">
        <v>164</v>
      </c>
      <c r="C57" s="619"/>
      <c r="D57" s="8"/>
      <c r="E57" s="87"/>
    </row>
    <row r="58" spans="1:5" x14ac:dyDescent="0.35">
      <c r="A58" s="39">
        <v>3242</v>
      </c>
      <c r="B58" s="38" t="s">
        <v>165</v>
      </c>
      <c r="C58" s="619"/>
      <c r="D58" s="8"/>
      <c r="E58" s="87"/>
    </row>
    <row r="59" spans="1:5" x14ac:dyDescent="0.35">
      <c r="A59" s="39">
        <v>3243</v>
      </c>
      <c r="B59" s="38" t="s">
        <v>166</v>
      </c>
      <c r="C59" s="619"/>
      <c r="D59" s="8"/>
      <c r="E59" s="87"/>
    </row>
    <row r="60" spans="1:5" x14ac:dyDescent="0.35">
      <c r="A60" s="39">
        <v>3245</v>
      </c>
      <c r="B60" s="38" t="s">
        <v>167</v>
      </c>
      <c r="C60" s="619"/>
      <c r="D60" s="8"/>
      <c r="E60" s="87"/>
    </row>
    <row r="61" spans="1:5" x14ac:dyDescent="0.35">
      <c r="A61" s="39">
        <v>3246</v>
      </c>
      <c r="B61" s="38" t="s">
        <v>168</v>
      </c>
      <c r="C61" s="619">
        <v>24268.3</v>
      </c>
      <c r="D61" s="8">
        <f>4574.86+300</f>
        <v>4874.8599999999997</v>
      </c>
      <c r="E61" s="87"/>
    </row>
    <row r="62" spans="1:5" x14ac:dyDescent="0.35">
      <c r="A62" s="26"/>
      <c r="E62" s="87"/>
    </row>
    <row r="63" spans="1:5" x14ac:dyDescent="0.35">
      <c r="A63" s="27"/>
      <c r="E63" s="87"/>
    </row>
    <row r="64" spans="1:5" x14ac:dyDescent="0.35">
      <c r="A64" s="40" t="s">
        <v>183</v>
      </c>
      <c r="B64" s="38"/>
      <c r="C64" s="618">
        <f>SUM(C65:C67)</f>
        <v>-92512.36</v>
      </c>
      <c r="D64" s="67">
        <f>SUM(D65:D67)</f>
        <v>288488.09000000003</v>
      </c>
      <c r="E64" s="87"/>
    </row>
    <row r="65" spans="1:5" x14ac:dyDescent="0.35">
      <c r="A65" s="39">
        <v>5100</v>
      </c>
      <c r="B65" s="38" t="s">
        <v>243</v>
      </c>
      <c r="C65" s="619">
        <v>-92512.36</v>
      </c>
      <c r="D65" s="8">
        <v>288488.09000000003</v>
      </c>
      <c r="E65" s="87"/>
    </row>
    <row r="66" spans="1:5" x14ac:dyDescent="0.35">
      <c r="A66" s="39">
        <v>5220</v>
      </c>
      <c r="B66" s="38" t="s">
        <v>412</v>
      </c>
      <c r="C66" s="619"/>
      <c r="D66" s="8"/>
      <c r="E66" s="87"/>
    </row>
    <row r="67" spans="1:5" x14ac:dyDescent="0.35">
      <c r="A67" s="39">
        <v>5230</v>
      </c>
      <c r="B67" s="38" t="s">
        <v>413</v>
      </c>
      <c r="C67" s="619"/>
      <c r="D67" s="8"/>
      <c r="E67" s="87"/>
    </row>
    <row r="68" spans="1:5" x14ac:dyDescent="0.35">
      <c r="A68" s="26"/>
      <c r="E68" s="87"/>
    </row>
    <row r="69" spans="1:5" x14ac:dyDescent="0.35">
      <c r="A69" s="2"/>
      <c r="E69" s="87"/>
    </row>
    <row r="70" spans="1:5" x14ac:dyDescent="0.35">
      <c r="A70" s="37" t="s">
        <v>184</v>
      </c>
      <c r="B70" s="38"/>
      <c r="C70" s="619"/>
      <c r="D70" s="8"/>
      <c r="E70" s="87"/>
    </row>
    <row r="71" spans="1:5" ht="31.5" x14ac:dyDescent="0.35">
      <c r="A71" s="39">
        <v>1</v>
      </c>
      <c r="B71" s="38" t="s">
        <v>169</v>
      </c>
      <c r="C71" s="619"/>
      <c r="D71" s="8"/>
      <c r="E71" s="87"/>
    </row>
    <row r="72" spans="1:5" x14ac:dyDescent="0.35">
      <c r="A72" s="39">
        <v>2</v>
      </c>
      <c r="B72" s="38" t="s">
        <v>170</v>
      </c>
      <c r="C72" s="619"/>
      <c r="D72" s="8"/>
      <c r="E72" s="87"/>
    </row>
    <row r="73" spans="1:5" x14ac:dyDescent="0.35">
      <c r="A73" s="39">
        <v>3</v>
      </c>
      <c r="B73" s="38" t="s">
        <v>171</v>
      </c>
      <c r="C73" s="619"/>
      <c r="D73" s="8"/>
      <c r="E73" s="87"/>
    </row>
    <row r="74" spans="1:5" x14ac:dyDescent="0.35">
      <c r="A74" s="39">
        <v>4</v>
      </c>
      <c r="B74" s="38" t="s">
        <v>348</v>
      </c>
      <c r="C74" s="619"/>
      <c r="D74" s="8"/>
      <c r="E74" s="87"/>
    </row>
    <row r="75" spans="1:5" x14ac:dyDescent="0.35">
      <c r="A75" s="39">
        <v>5</v>
      </c>
      <c r="B75" s="38" t="s">
        <v>172</v>
      </c>
      <c r="C75" s="619"/>
      <c r="D75" s="8"/>
      <c r="E75" s="87"/>
    </row>
    <row r="76" spans="1:5" x14ac:dyDescent="0.35">
      <c r="A76" s="39">
        <v>6</v>
      </c>
      <c r="B76" s="38" t="s">
        <v>173</v>
      </c>
      <c r="C76" s="619"/>
      <c r="D76" s="8"/>
      <c r="E76" s="87"/>
    </row>
    <row r="77" spans="1:5" x14ac:dyDescent="0.35">
      <c r="A77" s="39">
        <v>7</v>
      </c>
      <c r="B77" s="38" t="s">
        <v>174</v>
      </c>
      <c r="C77" s="619"/>
      <c r="D77" s="8"/>
      <c r="E77" s="87"/>
    </row>
    <row r="78" spans="1:5" x14ac:dyDescent="0.35">
      <c r="A78" s="39">
        <v>8</v>
      </c>
      <c r="B78" s="38" t="s">
        <v>175</v>
      </c>
      <c r="C78" s="619"/>
      <c r="D78" s="8"/>
      <c r="E78" s="87"/>
    </row>
    <row r="79" spans="1:5" x14ac:dyDescent="0.35">
      <c r="A79" s="39">
        <v>9</v>
      </c>
      <c r="B79" s="38" t="s">
        <v>176</v>
      </c>
      <c r="C79" s="619"/>
      <c r="D79" s="8"/>
      <c r="E79" s="87"/>
    </row>
    <row r="83" spans="1:6" x14ac:dyDescent="0.35">
      <c r="A83" s="2"/>
      <c r="B83" s="2"/>
    </row>
    <row r="84" spans="1:6" x14ac:dyDescent="0.35">
      <c r="A84" s="53" t="s">
        <v>96</v>
      </c>
      <c r="B84" s="2"/>
      <c r="E84" s="436"/>
    </row>
    <row r="85" spans="1:6" x14ac:dyDescent="0.35">
      <c r="A85" s="2"/>
      <c r="B85" s="2"/>
      <c r="E85" s="460"/>
      <c r="F85" s="460"/>
    </row>
    <row r="86" spans="1:6" x14ac:dyDescent="0.35">
      <c r="A86" s="2"/>
      <c r="B86" s="2"/>
      <c r="D86" s="12"/>
      <c r="E86" s="460"/>
      <c r="F86" s="460"/>
    </row>
    <row r="87" spans="1:6" x14ac:dyDescent="0.35">
      <c r="A87" s="460"/>
      <c r="B87" s="53" t="s">
        <v>420</v>
      </c>
      <c r="D87" s="12"/>
      <c r="E87" s="460"/>
      <c r="F87" s="460"/>
    </row>
    <row r="88" spans="1:6" x14ac:dyDescent="0.35">
      <c r="A88" s="460"/>
      <c r="B88" s="2" t="s">
        <v>421</v>
      </c>
      <c r="D88" s="12"/>
      <c r="E88" s="460"/>
      <c r="F88" s="460"/>
    </row>
    <row r="89" spans="1:6" s="460" customFormat="1" ht="12.75" x14ac:dyDescent="0.2">
      <c r="B89" s="49" t="s">
        <v>127</v>
      </c>
    </row>
    <row r="90" spans="1:6" s="460" customFormat="1" ht="12.75" x14ac:dyDescent="0.2"/>
    <row r="91" spans="1:6" s="460" customFormat="1" ht="12.75" x14ac:dyDescent="0.2"/>
    <row r="92" spans="1:6" s="460" customFormat="1" ht="12.75" x14ac:dyDescent="0.2"/>
    <row r="93" spans="1:6" s="460" customFormat="1" ht="12.75" x14ac:dyDescent="0.2"/>
  </sheetData>
  <mergeCells count="2">
    <mergeCell ref="C1:D1"/>
    <mergeCell ref="C2:E2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6"/>
  <sheetViews>
    <sheetView showGridLines="0" view="pageBreakPreview" zoomScale="118" zoomScaleNormal="100" zoomScaleSheetLayoutView="118" workbookViewId="0">
      <selection activeCell="G15" sqref="G15"/>
    </sheetView>
  </sheetViews>
  <sheetFormatPr defaultRowHeight="15.75" x14ac:dyDescent="0.3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5">
      <c r="A1" s="58" t="s">
        <v>426</v>
      </c>
      <c r="B1" s="60"/>
      <c r="C1" s="60"/>
      <c r="D1" s="60"/>
      <c r="E1" s="60"/>
      <c r="F1" s="60"/>
      <c r="G1" s="60"/>
      <c r="H1" s="60"/>
      <c r="I1" s="653" t="s">
        <v>97</v>
      </c>
      <c r="J1" s="653"/>
      <c r="K1" s="87"/>
    </row>
    <row r="2" spans="1:11" ht="15" customHeight="1" x14ac:dyDescent="0.35">
      <c r="A2" s="60" t="s">
        <v>128</v>
      </c>
      <c r="B2" s="60"/>
      <c r="C2" s="60"/>
      <c r="D2" s="60"/>
      <c r="E2" s="60"/>
      <c r="F2" s="60"/>
      <c r="G2" s="60"/>
      <c r="H2" s="60"/>
      <c r="I2" s="643" t="s">
        <v>850</v>
      </c>
      <c r="J2" s="644"/>
      <c r="K2" s="87"/>
    </row>
    <row r="3" spans="1:11" x14ac:dyDescent="0.35">
      <c r="A3" s="60"/>
      <c r="B3" s="60"/>
      <c r="C3" s="60"/>
      <c r="D3" s="60"/>
      <c r="E3" s="60"/>
      <c r="F3" s="60"/>
      <c r="G3" s="60"/>
      <c r="H3" s="60"/>
      <c r="I3" s="59"/>
      <c r="J3" s="59"/>
      <c r="K3" s="87"/>
    </row>
    <row r="4" spans="1:11" x14ac:dyDescent="0.35">
      <c r="A4" s="60" t="str">
        <f>'ფორმა N2'!A4</f>
        <v>ანგარიშვალდებული პირის დასახელება:</v>
      </c>
      <c r="B4" s="60"/>
      <c r="C4" s="60"/>
      <c r="D4" s="60"/>
      <c r="E4" s="60"/>
      <c r="F4" s="105"/>
      <c r="G4" s="60"/>
      <c r="H4" s="60"/>
      <c r="I4" s="60"/>
      <c r="J4" s="60"/>
      <c r="K4" s="87"/>
    </row>
    <row r="5" spans="1:11" x14ac:dyDescent="0.35">
      <c r="A5" s="21" t="s">
        <v>656</v>
      </c>
      <c r="B5" s="278"/>
      <c r="C5" s="278"/>
      <c r="D5" s="278"/>
      <c r="E5" s="278"/>
      <c r="F5" s="279"/>
      <c r="G5" s="278"/>
      <c r="H5" s="278"/>
      <c r="I5" s="278"/>
      <c r="J5" s="278"/>
      <c r="K5" s="87"/>
    </row>
    <row r="6" spans="1:11" x14ac:dyDescent="0.35">
      <c r="A6" s="61"/>
      <c r="B6" s="61"/>
      <c r="C6" s="60"/>
      <c r="D6" s="60"/>
      <c r="E6" s="60"/>
      <c r="F6" s="105"/>
      <c r="G6" s="60"/>
      <c r="H6" s="60"/>
      <c r="I6" s="60"/>
      <c r="J6" s="60"/>
      <c r="K6" s="87"/>
    </row>
    <row r="7" spans="1:11" x14ac:dyDescent="0.35">
      <c r="A7" s="106"/>
      <c r="B7" s="102"/>
      <c r="C7" s="102"/>
      <c r="D7" s="102"/>
      <c r="E7" s="102"/>
      <c r="F7" s="102"/>
      <c r="G7" s="102"/>
      <c r="H7" s="102"/>
      <c r="I7" s="102"/>
      <c r="J7" s="102"/>
      <c r="K7" s="87"/>
    </row>
    <row r="8" spans="1:11" s="21" customFormat="1" ht="63" x14ac:dyDescent="0.35">
      <c r="A8" s="108" t="s">
        <v>64</v>
      </c>
      <c r="B8" s="108" t="s">
        <v>99</v>
      </c>
      <c r="C8" s="109" t="s">
        <v>101</v>
      </c>
      <c r="D8" s="109" t="s">
        <v>263</v>
      </c>
      <c r="E8" s="109" t="s">
        <v>100</v>
      </c>
      <c r="F8" s="107" t="s">
        <v>244</v>
      </c>
      <c r="G8" s="107" t="s">
        <v>282</v>
      </c>
      <c r="H8" s="107" t="s">
        <v>283</v>
      </c>
      <c r="I8" s="107" t="s">
        <v>245</v>
      </c>
      <c r="J8" s="110" t="s">
        <v>102</v>
      </c>
      <c r="K8" s="87"/>
    </row>
    <row r="9" spans="1:11" s="21" customFormat="1" x14ac:dyDescent="0.35">
      <c r="A9" s="137">
        <v>1</v>
      </c>
      <c r="B9" s="137">
        <v>2</v>
      </c>
      <c r="C9" s="138">
        <v>3</v>
      </c>
      <c r="D9" s="138">
        <v>4</v>
      </c>
      <c r="E9" s="138">
        <v>5</v>
      </c>
      <c r="F9" s="138">
        <v>6</v>
      </c>
      <c r="G9" s="138">
        <v>7</v>
      </c>
      <c r="H9" s="138">
        <v>8</v>
      </c>
      <c r="I9" s="138">
        <v>9</v>
      </c>
      <c r="J9" s="138">
        <v>10</v>
      </c>
      <c r="K9" s="87"/>
    </row>
    <row r="10" spans="1:11" s="21" customFormat="1" ht="31.5" x14ac:dyDescent="0.35">
      <c r="A10" s="312">
        <v>1</v>
      </c>
      <c r="B10" s="323" t="s">
        <v>652</v>
      </c>
      <c r="C10" s="319" t="s">
        <v>653</v>
      </c>
      <c r="D10" s="320" t="s">
        <v>209</v>
      </c>
      <c r="E10" s="322" t="s">
        <v>654</v>
      </c>
      <c r="F10" s="321">
        <v>3887.88</v>
      </c>
      <c r="G10" s="321">
        <v>490754</v>
      </c>
      <c r="H10" s="321">
        <v>225451.32</v>
      </c>
      <c r="I10" s="321">
        <f>F10+G10-H10</f>
        <v>269190.56</v>
      </c>
      <c r="J10" s="321"/>
      <c r="K10" s="87"/>
    </row>
    <row r="11" spans="1:11" s="21" customFormat="1" ht="18" x14ac:dyDescent="0.4">
      <c r="A11" s="313">
        <v>2</v>
      </c>
      <c r="B11" s="45"/>
      <c r="C11" s="135"/>
      <c r="D11" s="136"/>
      <c r="E11" s="133"/>
      <c r="F11" s="22"/>
      <c r="G11" s="22"/>
      <c r="H11" s="22"/>
      <c r="I11" s="22"/>
      <c r="J11" s="22"/>
      <c r="K11" s="87"/>
    </row>
    <row r="12" spans="1:11" x14ac:dyDescent="0.35">
      <c r="A12" s="86"/>
      <c r="B12" s="86"/>
      <c r="C12" s="86"/>
      <c r="D12" s="86"/>
      <c r="E12" s="86"/>
      <c r="F12" s="86"/>
      <c r="G12" s="86"/>
      <c r="H12" s="86"/>
      <c r="I12" s="86"/>
      <c r="J12" s="86"/>
    </row>
    <row r="13" spans="1:11" x14ac:dyDescent="0.35">
      <c r="A13" s="86"/>
      <c r="B13" s="86"/>
      <c r="C13" s="86"/>
      <c r="D13" s="86"/>
      <c r="E13" s="86"/>
      <c r="F13" s="86"/>
      <c r="G13" s="86"/>
      <c r="H13" s="86"/>
      <c r="I13" s="86"/>
      <c r="J13" s="86"/>
    </row>
    <row r="14" spans="1:11" x14ac:dyDescent="0.35">
      <c r="A14" s="86"/>
      <c r="B14" s="86"/>
      <c r="C14" s="86"/>
      <c r="D14" s="86"/>
      <c r="E14" s="86"/>
      <c r="F14" s="86"/>
      <c r="G14" s="86"/>
      <c r="H14" s="86"/>
      <c r="I14" s="86"/>
      <c r="J14" s="86"/>
    </row>
    <row r="15" spans="1:11" x14ac:dyDescent="0.35">
      <c r="A15" s="86"/>
      <c r="B15" s="86"/>
      <c r="C15" s="86"/>
      <c r="D15" s="86"/>
      <c r="E15" s="86"/>
      <c r="F15" s="86"/>
      <c r="G15" s="86"/>
      <c r="H15" s="86"/>
      <c r="I15" s="86"/>
      <c r="J15" s="86"/>
    </row>
    <row r="16" spans="1:11" x14ac:dyDescent="0.35">
      <c r="A16" s="86"/>
      <c r="B16" s="203" t="s">
        <v>96</v>
      </c>
      <c r="C16" s="86"/>
      <c r="D16" s="86"/>
      <c r="E16" s="86"/>
      <c r="F16" s="204"/>
      <c r="G16" s="86"/>
      <c r="H16" s="86"/>
      <c r="I16" s="86"/>
      <c r="J16" s="86"/>
    </row>
    <row r="17" spans="1:10" x14ac:dyDescent="0.35">
      <c r="A17" s="86"/>
      <c r="B17" s="86"/>
      <c r="C17" s="86"/>
      <c r="D17" s="86"/>
      <c r="E17" s="86"/>
      <c r="F17" s="83"/>
      <c r="G17" s="83"/>
      <c r="H17" s="83"/>
      <c r="I17" s="83"/>
      <c r="J17" s="83"/>
    </row>
    <row r="18" spans="1:10" x14ac:dyDescent="0.35">
      <c r="A18" s="86"/>
      <c r="B18" s="86"/>
      <c r="C18" s="235"/>
      <c r="D18" s="86"/>
      <c r="E18" s="86"/>
      <c r="F18" s="235"/>
      <c r="G18" s="236"/>
      <c r="H18" s="236"/>
      <c r="I18" s="83"/>
      <c r="J18" s="83"/>
    </row>
    <row r="19" spans="1:10" x14ac:dyDescent="0.35">
      <c r="A19" s="83"/>
      <c r="B19" s="86"/>
      <c r="C19" s="205" t="s">
        <v>256</v>
      </c>
      <c r="D19" s="205"/>
      <c r="E19" s="86"/>
      <c r="F19" s="86" t="s">
        <v>261</v>
      </c>
      <c r="G19" s="83"/>
      <c r="H19" s="83"/>
      <c r="I19" s="83"/>
      <c r="J19" s="83"/>
    </row>
    <row r="20" spans="1:10" x14ac:dyDescent="0.35">
      <c r="A20" s="83"/>
      <c r="B20" s="86"/>
      <c r="C20" s="206" t="s">
        <v>127</v>
      </c>
      <c r="D20" s="86"/>
      <c r="E20" s="86"/>
      <c r="F20" s="86" t="s">
        <v>257</v>
      </c>
      <c r="G20" s="83"/>
      <c r="H20" s="83"/>
      <c r="I20" s="83"/>
      <c r="J20" s="83"/>
    </row>
    <row r="21" spans="1:10" customFormat="1" x14ac:dyDescent="0.35">
      <c r="A21" s="83"/>
      <c r="B21" s="86"/>
      <c r="C21" s="86"/>
      <c r="D21" s="206"/>
      <c r="E21" s="83"/>
      <c r="F21" s="83"/>
      <c r="G21" s="83"/>
      <c r="H21" s="83"/>
      <c r="I21" s="83"/>
      <c r="J21" s="83"/>
    </row>
    <row r="22" spans="1:10" customFormat="1" ht="12.75" x14ac:dyDescent="0.2">
      <c r="A22" s="83"/>
      <c r="B22" s="83"/>
      <c r="C22" s="83"/>
      <c r="D22" s="83"/>
      <c r="E22" s="83"/>
      <c r="F22" s="83"/>
      <c r="G22" s="83"/>
      <c r="H22" s="83"/>
      <c r="I22" s="83"/>
      <c r="J22" s="83"/>
    </row>
    <row r="23" spans="1:10" customFormat="1" ht="12.75" x14ac:dyDescent="0.2"/>
    <row r="24" spans="1:10" customFormat="1" ht="12.75" x14ac:dyDescent="0.2"/>
    <row r="25" spans="1:10" customFormat="1" ht="12.75" x14ac:dyDescent="0.2"/>
    <row r="26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1"/>
    <dataValidation allowBlank="1" showInputMessage="1" showErrorMessage="1" prompt="თვე/დღე/წელი" sqref="J10:J11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8"/>
  <sheetViews>
    <sheetView view="pageBreakPreview" zoomScaleNormal="100" zoomScaleSheetLayoutView="100" workbookViewId="0">
      <selection activeCell="F26" sqref="F26"/>
    </sheetView>
  </sheetViews>
  <sheetFormatPr defaultRowHeight="15.75" x14ac:dyDescent="0.35"/>
  <cols>
    <col min="1" max="1" width="12" style="160" customWidth="1"/>
    <col min="2" max="2" width="13.28515625" style="160" customWidth="1"/>
    <col min="3" max="3" width="21.42578125" style="160" customWidth="1"/>
    <col min="4" max="4" width="17.85546875" style="160" customWidth="1"/>
    <col min="5" max="5" width="12.7109375" style="160" customWidth="1"/>
    <col min="6" max="6" width="36.85546875" style="160" customWidth="1"/>
    <col min="7" max="7" width="22.28515625" style="160" customWidth="1"/>
    <col min="8" max="8" width="0.5703125" style="160" customWidth="1"/>
    <col min="9" max="16384" width="9.140625" style="160"/>
  </cols>
  <sheetData>
    <row r="1" spans="1:8" x14ac:dyDescent="0.35">
      <c r="A1" s="58" t="s">
        <v>351</v>
      </c>
      <c r="B1" s="60"/>
      <c r="C1" s="60"/>
      <c r="D1" s="60"/>
      <c r="E1" s="60"/>
      <c r="F1" s="60"/>
      <c r="G1" s="141" t="s">
        <v>97</v>
      </c>
      <c r="H1" s="142"/>
    </row>
    <row r="2" spans="1:8" x14ac:dyDescent="0.35">
      <c r="A2" s="60" t="s">
        <v>128</v>
      </c>
      <c r="B2" s="60"/>
      <c r="C2" s="60"/>
      <c r="D2" s="60"/>
      <c r="E2" s="60"/>
      <c r="F2" s="60"/>
      <c r="G2" s="643" t="s">
        <v>850</v>
      </c>
      <c r="H2" s="644"/>
    </row>
    <row r="3" spans="1:8" x14ac:dyDescent="0.35">
      <c r="A3" s="60"/>
      <c r="B3" s="60"/>
      <c r="C3" s="60"/>
      <c r="D3" s="60"/>
      <c r="E3" s="60"/>
      <c r="F3" s="60"/>
      <c r="G3" s="84"/>
      <c r="H3" s="142"/>
    </row>
    <row r="4" spans="1:8" x14ac:dyDescent="0.35">
      <c r="A4" s="61" t="str">
        <f>'[2]ფორმა N2'!A4</f>
        <v>ანგარიშვალდებული პირის დასახელება:</v>
      </c>
      <c r="B4" s="60"/>
      <c r="C4" s="60"/>
      <c r="D4" s="60"/>
      <c r="E4" s="60"/>
      <c r="F4" s="60"/>
      <c r="G4" s="60"/>
      <c r="H4" s="86"/>
    </row>
    <row r="5" spans="1:8" x14ac:dyDescent="0.35">
      <c r="A5" s="21" t="s">
        <v>656</v>
      </c>
      <c r="B5" s="193"/>
      <c r="C5" s="193"/>
      <c r="D5" s="193"/>
      <c r="E5" s="193"/>
      <c r="F5" s="193"/>
      <c r="G5" s="193"/>
      <c r="H5" s="86"/>
    </row>
    <row r="6" spans="1:8" x14ac:dyDescent="0.35">
      <c r="A6" s="61"/>
      <c r="B6" s="60"/>
      <c r="C6" s="60"/>
      <c r="D6" s="60"/>
      <c r="E6" s="60"/>
      <c r="F6" s="60"/>
      <c r="G6" s="60"/>
      <c r="H6" s="86"/>
    </row>
    <row r="7" spans="1:8" x14ac:dyDescent="0.35">
      <c r="A7" s="60"/>
      <c r="B7" s="60"/>
      <c r="C7" s="60"/>
      <c r="D7" s="60"/>
      <c r="E7" s="60"/>
      <c r="F7" s="60"/>
      <c r="G7" s="60"/>
      <c r="H7" s="87"/>
    </row>
    <row r="8" spans="1:8" ht="45.75" customHeight="1" x14ac:dyDescent="0.35">
      <c r="A8" s="143" t="s">
        <v>301</v>
      </c>
      <c r="B8" s="143" t="s">
        <v>129</v>
      </c>
      <c r="C8" s="144" t="s">
        <v>349</v>
      </c>
      <c r="D8" s="144" t="s">
        <v>350</v>
      </c>
      <c r="E8" s="144" t="s">
        <v>263</v>
      </c>
      <c r="F8" s="143" t="s">
        <v>308</v>
      </c>
      <c r="G8" s="144" t="s">
        <v>302</v>
      </c>
      <c r="H8" s="87"/>
    </row>
    <row r="9" spans="1:8" x14ac:dyDescent="0.35">
      <c r="A9" s="145" t="s">
        <v>303</v>
      </c>
      <c r="B9" s="146"/>
      <c r="C9" s="147"/>
      <c r="D9" s="148"/>
      <c r="E9" s="148"/>
      <c r="F9" s="148"/>
      <c r="G9" s="151">
        <v>1491.65</v>
      </c>
      <c r="H9" s="87"/>
    </row>
    <row r="10" spans="1:8" ht="18" x14ac:dyDescent="0.4">
      <c r="A10" s="146">
        <v>1</v>
      </c>
      <c r="B10" s="133" t="s">
        <v>1014</v>
      </c>
      <c r="C10" s="149"/>
      <c r="D10" s="324">
        <v>120</v>
      </c>
      <c r="E10" s="150" t="s">
        <v>209</v>
      </c>
      <c r="F10" s="149" t="s">
        <v>651</v>
      </c>
      <c r="G10" s="151">
        <f>IF(ISBLANK(B10),"",G9+C10-D10)</f>
        <v>1371.65</v>
      </c>
      <c r="H10" s="87"/>
    </row>
    <row r="11" spans="1:8" ht="18" x14ac:dyDescent="0.4">
      <c r="A11" s="146">
        <v>2</v>
      </c>
      <c r="B11" s="133" t="s">
        <v>1014</v>
      </c>
      <c r="C11" s="149">
        <v>1950</v>
      </c>
      <c r="D11" s="324"/>
      <c r="E11" s="150" t="s">
        <v>209</v>
      </c>
      <c r="F11" s="149" t="s">
        <v>655</v>
      </c>
      <c r="G11" s="151">
        <f t="shared" ref="G11:G42" si="0">IF(ISBLANK(B11),"",G10+C11-D11)</f>
        <v>3321.65</v>
      </c>
      <c r="H11" s="87"/>
    </row>
    <row r="12" spans="1:8" ht="18" x14ac:dyDescent="0.4">
      <c r="A12" s="146">
        <v>3</v>
      </c>
      <c r="B12" s="133" t="s">
        <v>1019</v>
      </c>
      <c r="C12" s="149"/>
      <c r="D12" s="324">
        <v>240</v>
      </c>
      <c r="E12" s="150" t="s">
        <v>209</v>
      </c>
      <c r="F12" s="149" t="s">
        <v>651</v>
      </c>
      <c r="G12" s="151">
        <f t="shared" si="0"/>
        <v>3081.65</v>
      </c>
      <c r="H12" s="87"/>
    </row>
    <row r="13" spans="1:8" ht="18" x14ac:dyDescent="0.4">
      <c r="A13" s="146">
        <v>4</v>
      </c>
      <c r="B13" s="133" t="s">
        <v>1019</v>
      </c>
      <c r="C13" s="149"/>
      <c r="D13" s="324">
        <v>749</v>
      </c>
      <c r="E13" s="150" t="s">
        <v>209</v>
      </c>
      <c r="F13" s="149" t="s">
        <v>670</v>
      </c>
      <c r="G13" s="151">
        <f t="shared" si="0"/>
        <v>2332.65</v>
      </c>
      <c r="H13" s="87"/>
    </row>
    <row r="14" spans="1:8" ht="18" x14ac:dyDescent="0.4">
      <c r="A14" s="146">
        <v>5</v>
      </c>
      <c r="B14" s="133" t="s">
        <v>1018</v>
      </c>
      <c r="C14" s="149"/>
      <c r="D14" s="324">
        <v>465</v>
      </c>
      <c r="E14" s="150" t="s">
        <v>209</v>
      </c>
      <c r="F14" s="149" t="s">
        <v>670</v>
      </c>
      <c r="G14" s="151">
        <f t="shared" si="0"/>
        <v>1867.65</v>
      </c>
      <c r="H14" s="87"/>
    </row>
    <row r="15" spans="1:8" ht="18" x14ac:dyDescent="0.4">
      <c r="A15" s="146">
        <v>6</v>
      </c>
      <c r="B15" s="133" t="s">
        <v>1017</v>
      </c>
      <c r="C15" s="149"/>
      <c r="D15" s="324">
        <v>240</v>
      </c>
      <c r="E15" s="150" t="s">
        <v>209</v>
      </c>
      <c r="F15" s="149" t="s">
        <v>651</v>
      </c>
      <c r="G15" s="151">
        <f t="shared" si="0"/>
        <v>1627.65</v>
      </c>
      <c r="H15" s="87"/>
    </row>
    <row r="16" spans="1:8" ht="18" x14ac:dyDescent="0.4">
      <c r="A16" s="146">
        <v>7</v>
      </c>
      <c r="B16" s="133" t="s">
        <v>1017</v>
      </c>
      <c r="C16" s="149"/>
      <c r="D16" s="324">
        <v>160</v>
      </c>
      <c r="E16" s="150" t="s">
        <v>209</v>
      </c>
      <c r="F16" s="149" t="s">
        <v>670</v>
      </c>
      <c r="G16" s="151">
        <f t="shared" si="0"/>
        <v>1467.65</v>
      </c>
      <c r="H16" s="87"/>
    </row>
    <row r="17" spans="1:8" ht="18" x14ac:dyDescent="0.4">
      <c r="A17" s="146">
        <v>8</v>
      </c>
      <c r="B17" s="133" t="s">
        <v>1016</v>
      </c>
      <c r="C17" s="149"/>
      <c r="D17" s="324">
        <v>1350</v>
      </c>
      <c r="E17" s="150" t="s">
        <v>209</v>
      </c>
      <c r="F17" s="149" t="s">
        <v>651</v>
      </c>
      <c r="G17" s="151">
        <f t="shared" si="0"/>
        <v>117.65000000000009</v>
      </c>
      <c r="H17" s="87"/>
    </row>
    <row r="18" spans="1:8" ht="18" x14ac:dyDescent="0.4">
      <c r="A18" s="146">
        <v>9</v>
      </c>
      <c r="B18" s="133" t="s">
        <v>1015</v>
      </c>
      <c r="C18" s="149">
        <v>3600</v>
      </c>
      <c r="D18" s="324"/>
      <c r="E18" s="150" t="s">
        <v>209</v>
      </c>
      <c r="F18" s="149" t="s">
        <v>655</v>
      </c>
      <c r="G18" s="151">
        <f t="shared" si="0"/>
        <v>3717.65</v>
      </c>
      <c r="H18" s="87"/>
    </row>
    <row r="19" spans="1:8" ht="18" x14ac:dyDescent="0.4">
      <c r="A19" s="146">
        <v>10</v>
      </c>
      <c r="B19" s="133" t="s">
        <v>1015</v>
      </c>
      <c r="C19" s="149"/>
      <c r="D19" s="324">
        <v>320</v>
      </c>
      <c r="E19" s="150" t="s">
        <v>209</v>
      </c>
      <c r="F19" s="149" t="s">
        <v>333</v>
      </c>
      <c r="G19" s="151">
        <f t="shared" si="0"/>
        <v>3397.65</v>
      </c>
      <c r="H19" s="87"/>
    </row>
    <row r="20" spans="1:8" ht="18" x14ac:dyDescent="0.4">
      <c r="A20" s="146">
        <v>11</v>
      </c>
      <c r="B20" s="133" t="s">
        <v>1015</v>
      </c>
      <c r="C20" s="149"/>
      <c r="D20" s="150">
        <v>1280</v>
      </c>
      <c r="E20" s="150" t="s">
        <v>209</v>
      </c>
      <c r="F20" s="149" t="s">
        <v>333</v>
      </c>
      <c r="G20" s="151">
        <f t="shared" si="0"/>
        <v>2117.65</v>
      </c>
      <c r="H20" s="87"/>
    </row>
    <row r="21" spans="1:8" ht="18" x14ac:dyDescent="0.4">
      <c r="A21" s="146">
        <v>12</v>
      </c>
      <c r="B21" s="133" t="s">
        <v>1015</v>
      </c>
      <c r="C21" s="149"/>
      <c r="D21" s="150">
        <v>1280</v>
      </c>
      <c r="E21" s="150" t="s">
        <v>209</v>
      </c>
      <c r="F21" s="149" t="s">
        <v>333</v>
      </c>
      <c r="G21" s="151">
        <f t="shared" si="0"/>
        <v>837.65000000000009</v>
      </c>
      <c r="H21" s="87"/>
    </row>
    <row r="22" spans="1:8" ht="18" x14ac:dyDescent="0.4">
      <c r="A22" s="146">
        <v>13</v>
      </c>
      <c r="B22" s="133" t="s">
        <v>1015</v>
      </c>
      <c r="C22" s="149"/>
      <c r="D22" s="150">
        <v>720</v>
      </c>
      <c r="E22" s="150" t="s">
        <v>209</v>
      </c>
      <c r="F22" s="149" t="s">
        <v>333</v>
      </c>
      <c r="G22" s="151">
        <f t="shared" si="0"/>
        <v>117.65000000000009</v>
      </c>
      <c r="H22" s="87"/>
    </row>
    <row r="23" spans="1:8" ht="18" x14ac:dyDescent="0.4">
      <c r="A23" s="146">
        <v>14</v>
      </c>
      <c r="B23" s="133" t="s">
        <v>1020</v>
      </c>
      <c r="C23" s="149">
        <v>7720</v>
      </c>
      <c r="D23" s="150"/>
      <c r="E23" s="150" t="s">
        <v>209</v>
      </c>
      <c r="F23" s="149" t="s">
        <v>655</v>
      </c>
      <c r="G23" s="151">
        <f t="shared" si="0"/>
        <v>7837.65</v>
      </c>
      <c r="H23" s="87"/>
    </row>
    <row r="24" spans="1:8" ht="18" x14ac:dyDescent="0.4">
      <c r="A24" s="146">
        <v>15</v>
      </c>
      <c r="B24" s="133" t="s">
        <v>1020</v>
      </c>
      <c r="C24" s="149">
        <v>30000</v>
      </c>
      <c r="D24" s="150"/>
      <c r="E24" s="150" t="s">
        <v>209</v>
      </c>
      <c r="F24" s="149" t="s">
        <v>655</v>
      </c>
      <c r="G24" s="151">
        <f t="shared" si="0"/>
        <v>37837.65</v>
      </c>
      <c r="H24" s="87"/>
    </row>
    <row r="25" spans="1:8" ht="18" x14ac:dyDescent="0.4">
      <c r="A25" s="146">
        <v>16</v>
      </c>
      <c r="B25" s="133" t="s">
        <v>1020</v>
      </c>
      <c r="C25" s="149"/>
      <c r="D25" s="150">
        <v>360</v>
      </c>
      <c r="E25" s="150" t="s">
        <v>209</v>
      </c>
      <c r="F25" s="149" t="s">
        <v>651</v>
      </c>
      <c r="G25" s="151">
        <f t="shared" si="0"/>
        <v>37477.65</v>
      </c>
      <c r="H25" s="87"/>
    </row>
    <row r="26" spans="1:8" ht="18" x14ac:dyDescent="0.4">
      <c r="A26" s="146">
        <v>17</v>
      </c>
      <c r="B26" s="133" t="s">
        <v>1020</v>
      </c>
      <c r="C26" s="149"/>
      <c r="D26" s="150">
        <v>360</v>
      </c>
      <c r="E26" s="150" t="s">
        <v>209</v>
      </c>
      <c r="F26" s="149" t="s">
        <v>651</v>
      </c>
      <c r="G26" s="151">
        <f t="shared" si="0"/>
        <v>37117.65</v>
      </c>
      <c r="H26" s="87"/>
    </row>
    <row r="27" spans="1:8" ht="18" x14ac:dyDescent="0.4">
      <c r="A27" s="146">
        <v>18</v>
      </c>
      <c r="B27" s="133" t="s">
        <v>1021</v>
      </c>
      <c r="C27" s="149">
        <v>100000</v>
      </c>
      <c r="D27" s="150"/>
      <c r="E27" s="150" t="s">
        <v>209</v>
      </c>
      <c r="F27" s="149" t="s">
        <v>655</v>
      </c>
      <c r="G27" s="151">
        <f t="shared" si="0"/>
        <v>137117.65</v>
      </c>
      <c r="H27" s="87"/>
    </row>
    <row r="28" spans="1:8" ht="18" x14ac:dyDescent="0.4">
      <c r="A28" s="146">
        <v>19</v>
      </c>
      <c r="B28" s="133" t="s">
        <v>1021</v>
      </c>
      <c r="C28" s="149"/>
      <c r="D28" s="150">
        <v>500</v>
      </c>
      <c r="E28" s="150" t="s">
        <v>209</v>
      </c>
      <c r="F28" s="149" t="s">
        <v>333</v>
      </c>
      <c r="G28" s="151">
        <f t="shared" si="0"/>
        <v>136617.65</v>
      </c>
      <c r="H28" s="87"/>
    </row>
    <row r="29" spans="1:8" ht="18" x14ac:dyDescent="0.4">
      <c r="A29" s="146">
        <v>20</v>
      </c>
      <c r="B29" s="133" t="s">
        <v>1021</v>
      </c>
      <c r="C29" s="149"/>
      <c r="D29" s="150">
        <v>500</v>
      </c>
      <c r="E29" s="150" t="s">
        <v>209</v>
      </c>
      <c r="F29" s="149" t="s">
        <v>333</v>
      </c>
      <c r="G29" s="151">
        <f t="shared" si="0"/>
        <v>136117.65</v>
      </c>
      <c r="H29" s="87"/>
    </row>
    <row r="30" spans="1:8" ht="18" x14ac:dyDescent="0.4">
      <c r="A30" s="146">
        <v>21</v>
      </c>
      <c r="B30" s="133" t="s">
        <v>1021</v>
      </c>
      <c r="C30" s="614"/>
      <c r="D30" s="150">
        <v>500</v>
      </c>
      <c r="E30" s="150" t="s">
        <v>209</v>
      </c>
      <c r="F30" s="149" t="s">
        <v>333</v>
      </c>
      <c r="G30" s="151">
        <f t="shared" si="0"/>
        <v>135617.65</v>
      </c>
      <c r="H30" s="87"/>
    </row>
    <row r="31" spans="1:8" ht="18" x14ac:dyDescent="0.4">
      <c r="A31" s="146">
        <v>22</v>
      </c>
      <c r="B31" s="133" t="s">
        <v>1021</v>
      </c>
      <c r="C31" s="614"/>
      <c r="D31" s="150">
        <v>500</v>
      </c>
      <c r="E31" s="150" t="s">
        <v>209</v>
      </c>
      <c r="F31" s="149" t="s">
        <v>333</v>
      </c>
      <c r="G31" s="151">
        <f t="shared" si="0"/>
        <v>135117.65</v>
      </c>
      <c r="H31" s="87"/>
    </row>
    <row r="32" spans="1:8" ht="18" x14ac:dyDescent="0.4">
      <c r="A32" s="146">
        <v>23</v>
      </c>
      <c r="B32" s="133" t="s">
        <v>1021</v>
      </c>
      <c r="C32" s="614"/>
      <c r="D32" s="150">
        <v>500</v>
      </c>
      <c r="E32" s="150" t="s">
        <v>209</v>
      </c>
      <c r="F32" s="149" t="s">
        <v>333</v>
      </c>
      <c r="G32" s="151">
        <f t="shared" si="0"/>
        <v>134617.65</v>
      </c>
      <c r="H32" s="87"/>
    </row>
    <row r="33" spans="1:8" ht="18" x14ac:dyDescent="0.4">
      <c r="A33" s="146">
        <v>24</v>
      </c>
      <c r="B33" s="133" t="s">
        <v>1021</v>
      </c>
      <c r="C33" s="614"/>
      <c r="D33" s="150">
        <v>500</v>
      </c>
      <c r="E33" s="150" t="s">
        <v>209</v>
      </c>
      <c r="F33" s="149" t="s">
        <v>333</v>
      </c>
      <c r="G33" s="151">
        <f t="shared" si="0"/>
        <v>134117.65</v>
      </c>
      <c r="H33" s="87"/>
    </row>
    <row r="34" spans="1:8" ht="18" x14ac:dyDescent="0.4">
      <c r="A34" s="146">
        <v>25</v>
      </c>
      <c r="B34" s="133" t="s">
        <v>1021</v>
      </c>
      <c r="C34" s="614"/>
      <c r="D34" s="150">
        <v>500</v>
      </c>
      <c r="E34" s="150" t="s">
        <v>209</v>
      </c>
      <c r="F34" s="149" t="s">
        <v>333</v>
      </c>
      <c r="G34" s="151">
        <f t="shared" si="0"/>
        <v>133617.65</v>
      </c>
      <c r="H34" s="87"/>
    </row>
    <row r="35" spans="1:8" ht="18" x14ac:dyDescent="0.4">
      <c r="A35" s="146">
        <v>26</v>
      </c>
      <c r="B35" s="133" t="s">
        <v>1021</v>
      </c>
      <c r="C35" s="614"/>
      <c r="D35" s="150">
        <v>500</v>
      </c>
      <c r="E35" s="150" t="s">
        <v>209</v>
      </c>
      <c r="F35" s="149" t="s">
        <v>333</v>
      </c>
      <c r="G35" s="151">
        <f t="shared" si="0"/>
        <v>133117.65</v>
      </c>
      <c r="H35" s="87"/>
    </row>
    <row r="36" spans="1:8" ht="18" x14ac:dyDescent="0.4">
      <c r="A36" s="146">
        <v>27</v>
      </c>
      <c r="B36" s="133" t="s">
        <v>1021</v>
      </c>
      <c r="C36" s="614"/>
      <c r="D36" s="150">
        <v>500</v>
      </c>
      <c r="E36" s="150" t="s">
        <v>209</v>
      </c>
      <c r="F36" s="149" t="s">
        <v>333</v>
      </c>
      <c r="G36" s="151">
        <f t="shared" si="0"/>
        <v>132617.65</v>
      </c>
      <c r="H36" s="87"/>
    </row>
    <row r="37" spans="1:8" ht="18" x14ac:dyDescent="0.4">
      <c r="A37" s="146">
        <v>28</v>
      </c>
      <c r="B37" s="133" t="s">
        <v>1021</v>
      </c>
      <c r="C37" s="614"/>
      <c r="D37" s="150">
        <v>500</v>
      </c>
      <c r="E37" s="150" t="s">
        <v>209</v>
      </c>
      <c r="F37" s="149" t="s">
        <v>333</v>
      </c>
      <c r="G37" s="151">
        <f t="shared" si="0"/>
        <v>132117.65</v>
      </c>
      <c r="H37" s="87"/>
    </row>
    <row r="38" spans="1:8" ht="18" x14ac:dyDescent="0.4">
      <c r="A38" s="146">
        <v>29</v>
      </c>
      <c r="B38" s="133" t="s">
        <v>1021</v>
      </c>
      <c r="C38" s="614"/>
      <c r="D38" s="150">
        <v>500</v>
      </c>
      <c r="E38" s="150" t="s">
        <v>209</v>
      </c>
      <c r="F38" s="149" t="s">
        <v>333</v>
      </c>
      <c r="G38" s="151">
        <f t="shared" si="0"/>
        <v>131617.65</v>
      </c>
      <c r="H38" s="87"/>
    </row>
    <row r="39" spans="1:8" ht="18" x14ac:dyDescent="0.4">
      <c r="A39" s="146">
        <v>30</v>
      </c>
      <c r="B39" s="133" t="s">
        <v>1021</v>
      </c>
      <c r="C39" s="614"/>
      <c r="D39" s="150">
        <v>500</v>
      </c>
      <c r="E39" s="150" t="s">
        <v>209</v>
      </c>
      <c r="F39" s="149" t="s">
        <v>333</v>
      </c>
      <c r="G39" s="151">
        <f t="shared" si="0"/>
        <v>131117.65</v>
      </c>
      <c r="H39" s="87"/>
    </row>
    <row r="40" spans="1:8" ht="18" x14ac:dyDescent="0.4">
      <c r="A40" s="146">
        <v>31</v>
      </c>
      <c r="B40" s="133" t="s">
        <v>1021</v>
      </c>
      <c r="C40" s="614"/>
      <c r="D40" s="615">
        <v>500</v>
      </c>
      <c r="E40" s="150" t="s">
        <v>209</v>
      </c>
      <c r="F40" s="149" t="s">
        <v>333</v>
      </c>
      <c r="G40" s="151">
        <f t="shared" si="0"/>
        <v>130617.65</v>
      </c>
      <c r="H40" s="87"/>
    </row>
    <row r="41" spans="1:8" ht="18" x14ac:dyDescent="0.4">
      <c r="A41" s="146">
        <v>32</v>
      </c>
      <c r="B41" s="133" t="s">
        <v>1021</v>
      </c>
      <c r="C41" s="614"/>
      <c r="D41" s="615">
        <v>500</v>
      </c>
      <c r="E41" s="150" t="s">
        <v>209</v>
      </c>
      <c r="F41" s="149" t="s">
        <v>333</v>
      </c>
      <c r="G41" s="151">
        <f t="shared" si="0"/>
        <v>130117.65</v>
      </c>
      <c r="H41" s="87"/>
    </row>
    <row r="42" spans="1:8" ht="18" x14ac:dyDescent="0.4">
      <c r="A42" s="146"/>
      <c r="B42" s="133"/>
      <c r="C42" s="614"/>
      <c r="D42" s="615"/>
      <c r="E42" s="615"/>
      <c r="F42" s="615"/>
      <c r="G42" s="151" t="str">
        <f t="shared" si="0"/>
        <v/>
      </c>
      <c r="H42" s="87"/>
    </row>
    <row r="43" spans="1:8" ht="18" x14ac:dyDescent="0.4">
      <c r="A43" s="146"/>
      <c r="B43" s="133"/>
      <c r="C43" s="614"/>
      <c r="D43" s="615"/>
      <c r="E43" s="615"/>
      <c r="F43" s="615"/>
      <c r="G43" s="151"/>
      <c r="H43" s="87"/>
    </row>
    <row r="44" spans="1:8" ht="18" x14ac:dyDescent="0.4">
      <c r="A44" s="146" t="s">
        <v>266</v>
      </c>
      <c r="B44" s="133"/>
      <c r="C44" s="152"/>
      <c r="D44" s="153"/>
      <c r="E44" s="153"/>
      <c r="F44" s="153"/>
      <c r="G44" s="151" t="str">
        <f>IF(ISBLANK(B44),"",#REF!+C44-D44)</f>
        <v/>
      </c>
      <c r="H44" s="87"/>
    </row>
    <row r="45" spans="1:8" x14ac:dyDescent="0.35">
      <c r="A45" s="154" t="s">
        <v>304</v>
      </c>
      <c r="B45" s="155"/>
      <c r="C45" s="156"/>
      <c r="D45" s="157"/>
      <c r="E45" s="157"/>
      <c r="F45" s="158"/>
      <c r="G45" s="159">
        <f>G41</f>
        <v>130117.65</v>
      </c>
      <c r="H45" s="87"/>
    </row>
    <row r="49" spans="1:10" x14ac:dyDescent="0.35">
      <c r="B49" s="162" t="s">
        <v>96</v>
      </c>
      <c r="F49" s="163"/>
    </row>
    <row r="50" spans="1:10" x14ac:dyDescent="0.35">
      <c r="F50" s="161"/>
      <c r="G50" s="161"/>
      <c r="H50" s="161"/>
      <c r="I50" s="161"/>
      <c r="J50" s="161"/>
    </row>
    <row r="51" spans="1:10" x14ac:dyDescent="0.35">
      <c r="C51" s="164"/>
      <c r="F51" s="164"/>
      <c r="G51" s="165"/>
      <c r="H51" s="161"/>
      <c r="I51" s="161"/>
      <c r="J51" s="161"/>
    </row>
    <row r="52" spans="1:10" x14ac:dyDescent="0.35">
      <c r="A52" s="161"/>
      <c r="C52" s="166" t="s">
        <v>256</v>
      </c>
      <c r="F52" s="167" t="s">
        <v>261</v>
      </c>
      <c r="G52" s="165"/>
      <c r="H52" s="161"/>
      <c r="I52" s="161"/>
      <c r="J52" s="161"/>
    </row>
    <row r="53" spans="1:10" x14ac:dyDescent="0.35">
      <c r="A53" s="161"/>
      <c r="C53" s="168" t="s">
        <v>127</v>
      </c>
      <c r="F53" s="160" t="s">
        <v>257</v>
      </c>
      <c r="G53" s="161"/>
      <c r="H53" s="161"/>
      <c r="I53" s="161"/>
      <c r="J53" s="161"/>
    </row>
    <row r="54" spans="1:10" s="161" customFormat="1" x14ac:dyDescent="0.35">
      <c r="B54" s="160"/>
    </row>
    <row r="55" spans="1:10" s="161" customFormat="1" ht="12.75" x14ac:dyDescent="0.2"/>
    <row r="56" spans="1:10" s="161" customFormat="1" ht="12.75" x14ac:dyDescent="0.2"/>
    <row r="57" spans="1:10" s="161" customFormat="1" ht="12.75" x14ac:dyDescent="0.2"/>
    <row r="58" spans="1:10" s="161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44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6"/>
  <sheetViews>
    <sheetView showGridLines="0" view="pageBreakPreview" zoomScale="96" zoomScaleNormal="100" zoomScaleSheetLayoutView="96" workbookViewId="0">
      <selection activeCell="D33" sqref="D33"/>
    </sheetView>
  </sheetViews>
  <sheetFormatPr defaultRowHeight="12.75" x14ac:dyDescent="0.2"/>
  <cols>
    <col min="1" max="1" width="53.5703125" style="19" customWidth="1"/>
    <col min="2" max="2" width="10.7109375" style="19" customWidth="1"/>
    <col min="3" max="3" width="12.42578125" style="19" customWidth="1"/>
    <col min="4" max="4" width="10.42578125" style="19" customWidth="1"/>
    <col min="5" max="5" width="13.140625" style="19" customWidth="1"/>
    <col min="6" max="6" width="10.42578125" style="19" customWidth="1"/>
    <col min="7" max="8" width="10.5703125" style="19" customWidth="1"/>
    <col min="9" max="9" width="9.85546875" style="19" customWidth="1"/>
    <col min="10" max="10" width="12.7109375" style="19" customWidth="1"/>
    <col min="11" max="11" width="0.7109375" style="19" customWidth="1"/>
    <col min="12" max="16384" width="9.140625" style="19"/>
  </cols>
  <sheetData>
    <row r="1" spans="1:12" s="17" customFormat="1" ht="15.75" x14ac:dyDescent="0.2">
      <c r="A1" s="116" t="s">
        <v>292</v>
      </c>
      <c r="B1" s="117"/>
      <c r="C1" s="117"/>
      <c r="D1" s="117"/>
      <c r="E1" s="117"/>
      <c r="F1" s="62"/>
      <c r="G1" s="62"/>
      <c r="H1" s="62"/>
      <c r="I1" s="668" t="s">
        <v>97</v>
      </c>
      <c r="J1" s="668"/>
      <c r="K1" s="123"/>
    </row>
    <row r="2" spans="1:12" s="17" customFormat="1" ht="15" customHeight="1" x14ac:dyDescent="0.35">
      <c r="A2" s="87" t="s">
        <v>128</v>
      </c>
      <c r="B2" s="117"/>
      <c r="C2" s="117"/>
      <c r="D2" s="117"/>
      <c r="E2" s="117"/>
      <c r="F2" s="118"/>
      <c r="G2" s="119"/>
      <c r="H2" s="119"/>
      <c r="I2" s="643" t="s">
        <v>850</v>
      </c>
      <c r="J2" s="644"/>
      <c r="K2" s="123"/>
    </row>
    <row r="3" spans="1:12" s="17" customFormat="1" ht="15.75" x14ac:dyDescent="0.2">
      <c r="A3" s="117"/>
      <c r="B3" s="117"/>
      <c r="C3" s="117"/>
      <c r="D3" s="117"/>
      <c r="E3" s="117"/>
      <c r="F3" s="118"/>
      <c r="G3" s="119"/>
      <c r="H3" s="119"/>
      <c r="I3" s="120"/>
      <c r="J3" s="59"/>
      <c r="K3" s="123"/>
    </row>
    <row r="4" spans="1:12" s="2" customFormat="1" ht="15.75" x14ac:dyDescent="0.35">
      <c r="A4" s="60" t="str">
        <f>'ფორმა N2'!A4</f>
        <v>ანგარიშვალდებული პირის დასახელება:</v>
      </c>
      <c r="B4" s="60"/>
      <c r="C4" s="60"/>
      <c r="D4" s="60"/>
      <c r="E4" s="60"/>
      <c r="F4" s="61"/>
      <c r="G4" s="61"/>
      <c r="H4" s="61"/>
      <c r="I4" s="105"/>
      <c r="J4" s="60"/>
      <c r="K4" s="87"/>
      <c r="L4" s="17"/>
    </row>
    <row r="5" spans="1:12" s="2" customFormat="1" ht="15.75" x14ac:dyDescent="0.35">
      <c r="A5" s="21" t="s">
        <v>656</v>
      </c>
      <c r="B5" s="99"/>
      <c r="C5" s="99"/>
      <c r="D5" s="99"/>
      <c r="E5" s="99"/>
      <c r="F5" s="41"/>
      <c r="G5" s="41"/>
      <c r="H5" s="41"/>
      <c r="I5" s="111"/>
      <c r="J5" s="41"/>
      <c r="K5" s="87"/>
    </row>
    <row r="6" spans="1:12" s="17" customFormat="1" ht="13.5" x14ac:dyDescent="0.2">
      <c r="A6" s="121"/>
      <c r="B6" s="122"/>
      <c r="C6" s="122"/>
      <c r="D6" s="117"/>
      <c r="E6" s="117"/>
      <c r="F6" s="117"/>
      <c r="G6" s="117"/>
      <c r="H6" s="117"/>
      <c r="I6" s="117"/>
      <c r="J6" s="117"/>
      <c r="K6" s="123"/>
    </row>
    <row r="7" spans="1:12" ht="94.5" x14ac:dyDescent="0.2">
      <c r="A7" s="112"/>
      <c r="B7" s="667" t="s">
        <v>208</v>
      </c>
      <c r="C7" s="667"/>
      <c r="D7" s="667" t="s">
        <v>280</v>
      </c>
      <c r="E7" s="667"/>
      <c r="F7" s="667" t="s">
        <v>281</v>
      </c>
      <c r="G7" s="667"/>
      <c r="H7" s="132" t="s">
        <v>267</v>
      </c>
      <c r="I7" s="667" t="s">
        <v>211</v>
      </c>
      <c r="J7" s="667"/>
      <c r="K7" s="124"/>
    </row>
    <row r="8" spans="1:12" ht="31.5" x14ac:dyDescent="0.2">
      <c r="A8" s="113" t="s">
        <v>103</v>
      </c>
      <c r="B8" s="114" t="s">
        <v>210</v>
      </c>
      <c r="C8" s="115" t="s">
        <v>209</v>
      </c>
      <c r="D8" s="114" t="s">
        <v>210</v>
      </c>
      <c r="E8" s="115" t="s">
        <v>209</v>
      </c>
      <c r="F8" s="114" t="s">
        <v>210</v>
      </c>
      <c r="G8" s="115" t="s">
        <v>209</v>
      </c>
      <c r="H8" s="115" t="s">
        <v>209</v>
      </c>
      <c r="I8" s="114" t="s">
        <v>210</v>
      </c>
      <c r="J8" s="115" t="s">
        <v>209</v>
      </c>
      <c r="K8" s="124"/>
    </row>
    <row r="9" spans="1:12" ht="15.75" x14ac:dyDescent="0.2">
      <c r="A9" s="42" t="s">
        <v>104</v>
      </c>
      <c r="B9" s="66">
        <f>SUM(B10,B14,B17)</f>
        <v>10</v>
      </c>
      <c r="C9" s="66">
        <f>SUM(C10,C14,C17)</f>
        <v>4354.25</v>
      </c>
      <c r="D9" s="66">
        <f t="shared" ref="D9:J9" si="0">SUM(D10,D14,D17)</f>
        <v>1</v>
      </c>
      <c r="E9" s="66">
        <f>SUM(E10,E14,E17)</f>
        <v>480</v>
      </c>
      <c r="F9" s="66">
        <f t="shared" si="0"/>
        <v>0</v>
      </c>
      <c r="G9" s="66">
        <f>SUM(G10,G14,G17)</f>
        <v>0</v>
      </c>
      <c r="H9" s="66">
        <f>SUM(H10,H14,H17)</f>
        <v>0</v>
      </c>
      <c r="I9" s="66">
        <f>SUM(I10,I14,I17)</f>
        <v>11</v>
      </c>
      <c r="J9" s="66">
        <f t="shared" si="0"/>
        <v>4834.2500000000009</v>
      </c>
      <c r="K9" s="124"/>
    </row>
    <row r="10" spans="1:12" ht="15.75" x14ac:dyDescent="0.2">
      <c r="A10" s="43" t="s">
        <v>105</v>
      </c>
      <c r="B10" s="112">
        <f>SUM(B11:B13)</f>
        <v>0</v>
      </c>
      <c r="C10" s="112">
        <f>SUM(C11:C13)</f>
        <v>0</v>
      </c>
      <c r="D10" s="112">
        <f t="shared" ref="D10:J10" si="1">SUM(D11:D13)</f>
        <v>0</v>
      </c>
      <c r="E10" s="112">
        <f>SUM(E11:E13)</f>
        <v>0</v>
      </c>
      <c r="F10" s="112">
        <f t="shared" si="1"/>
        <v>0</v>
      </c>
      <c r="G10" s="112">
        <f>SUM(G11:G13)</f>
        <v>0</v>
      </c>
      <c r="H10" s="112">
        <f>SUM(H11:H13)</f>
        <v>0</v>
      </c>
      <c r="I10" s="112">
        <f>SUM(I11:I13)</f>
        <v>0</v>
      </c>
      <c r="J10" s="112">
        <f t="shared" si="1"/>
        <v>0</v>
      </c>
      <c r="K10" s="124"/>
    </row>
    <row r="11" spans="1:12" ht="15.75" x14ac:dyDescent="0.2">
      <c r="A11" s="43" t="s">
        <v>106</v>
      </c>
      <c r="B11" s="20"/>
      <c r="C11" s="20"/>
      <c r="D11" s="20"/>
      <c r="E11" s="20"/>
      <c r="F11" s="20"/>
      <c r="G11" s="20"/>
      <c r="H11" s="20"/>
      <c r="I11" s="20"/>
      <c r="J11" s="20"/>
      <c r="K11" s="124"/>
    </row>
    <row r="12" spans="1:12" ht="15.75" x14ac:dyDescent="0.2">
      <c r="A12" s="43" t="s">
        <v>107</v>
      </c>
      <c r="B12" s="20"/>
      <c r="C12" s="20"/>
      <c r="D12" s="20"/>
      <c r="E12" s="20"/>
      <c r="F12" s="20"/>
      <c r="G12" s="20"/>
      <c r="H12" s="20"/>
      <c r="I12" s="20"/>
      <c r="J12" s="20"/>
      <c r="K12" s="124"/>
    </row>
    <row r="13" spans="1:12" ht="15.75" x14ac:dyDescent="0.2">
      <c r="A13" s="43" t="s">
        <v>108</v>
      </c>
      <c r="B13" s="20"/>
      <c r="C13" s="20"/>
      <c r="D13" s="20"/>
      <c r="E13" s="20"/>
      <c r="F13" s="20"/>
      <c r="G13" s="20"/>
      <c r="H13" s="20"/>
      <c r="I13" s="20"/>
      <c r="J13" s="20"/>
      <c r="K13" s="124"/>
    </row>
    <row r="14" spans="1:12" ht="15.75" x14ac:dyDescent="0.2">
      <c r="A14" s="43" t="s">
        <v>109</v>
      </c>
      <c r="B14" s="112">
        <f>SUM(B15:B16)</f>
        <v>9</v>
      </c>
      <c r="C14" s="112">
        <f>SUM(C15:C16)</f>
        <v>3899.78</v>
      </c>
      <c r="D14" s="112">
        <f t="shared" ref="D14:J14" si="2">SUM(D15:D16)</f>
        <v>1</v>
      </c>
      <c r="E14" s="112">
        <f>SUM(E15:E16)</f>
        <v>480</v>
      </c>
      <c r="F14" s="112">
        <f t="shared" si="2"/>
        <v>0</v>
      </c>
      <c r="G14" s="112">
        <f>SUM(G15:G16)</f>
        <v>0</v>
      </c>
      <c r="H14" s="112">
        <f>SUM(H15:H16)</f>
        <v>0</v>
      </c>
      <c r="I14" s="112">
        <f>SUM(I15:I16)</f>
        <v>10</v>
      </c>
      <c r="J14" s="112">
        <f t="shared" si="2"/>
        <v>4379.7800000000007</v>
      </c>
      <c r="K14" s="124"/>
    </row>
    <row r="15" spans="1:12" ht="15.75" x14ac:dyDescent="0.2">
      <c r="A15" s="43" t="s">
        <v>110</v>
      </c>
      <c r="B15" s="20"/>
      <c r="C15" s="20"/>
      <c r="D15" s="20"/>
      <c r="E15" s="20"/>
      <c r="F15" s="20"/>
      <c r="G15" s="20"/>
      <c r="H15" s="20"/>
      <c r="I15" s="20"/>
      <c r="J15" s="20"/>
      <c r="K15" s="124"/>
    </row>
    <row r="16" spans="1:12" ht="15.75" x14ac:dyDescent="0.2">
      <c r="A16" s="43" t="s">
        <v>111</v>
      </c>
      <c r="B16" s="20">
        <v>9</v>
      </c>
      <c r="C16" s="20">
        <v>3899.78</v>
      </c>
      <c r="D16" s="20">
        <v>1</v>
      </c>
      <c r="E16" s="20">
        <v>480</v>
      </c>
      <c r="F16" s="20"/>
      <c r="G16" s="20"/>
      <c r="H16" s="20">
        <v>0</v>
      </c>
      <c r="I16" s="20">
        <v>10</v>
      </c>
      <c r="J16" s="20">
        <f>C16+E16</f>
        <v>4379.7800000000007</v>
      </c>
      <c r="K16" s="124"/>
    </row>
    <row r="17" spans="1:11" ht="15.75" x14ac:dyDescent="0.2">
      <c r="A17" s="43" t="s">
        <v>112</v>
      </c>
      <c r="B17" s="112">
        <f>SUM(B18:B19,B22,B23)</f>
        <v>1</v>
      </c>
      <c r="C17" s="112">
        <f>SUM(C18:C19,C22,C23)</f>
        <v>454.47</v>
      </c>
      <c r="D17" s="112">
        <f t="shared" ref="D17:J17" si="3">SUM(D18:D19,D22,D23)</f>
        <v>0</v>
      </c>
      <c r="E17" s="112">
        <f>SUM(E18:E19,E22,E23)</f>
        <v>0</v>
      </c>
      <c r="F17" s="112">
        <f t="shared" si="3"/>
        <v>0</v>
      </c>
      <c r="G17" s="112">
        <f>SUM(G18:G19,G22,G23)</f>
        <v>0</v>
      </c>
      <c r="H17" s="112">
        <f>SUM(H18:H19,H22,H23)</f>
        <v>0</v>
      </c>
      <c r="I17" s="112">
        <f>SUM(I18:I19,I22,I23)</f>
        <v>1</v>
      </c>
      <c r="J17" s="112">
        <f t="shared" si="3"/>
        <v>454.47</v>
      </c>
      <c r="K17" s="124"/>
    </row>
    <row r="18" spans="1:11" ht="15.75" x14ac:dyDescent="0.2">
      <c r="A18" s="43" t="s">
        <v>113</v>
      </c>
      <c r="B18" s="20"/>
      <c r="C18" s="20"/>
      <c r="D18" s="20"/>
      <c r="E18" s="20"/>
      <c r="F18" s="20"/>
      <c r="G18" s="20"/>
      <c r="H18" s="20"/>
      <c r="I18" s="20"/>
      <c r="J18" s="20"/>
      <c r="K18" s="124"/>
    </row>
    <row r="19" spans="1:11" ht="15.75" x14ac:dyDescent="0.2">
      <c r="A19" s="43" t="s">
        <v>114</v>
      </c>
      <c r="B19" s="112">
        <f>SUM(B20:B21)</f>
        <v>1</v>
      </c>
      <c r="C19" s="112">
        <f>SUM(C20:C21)</f>
        <v>454.47</v>
      </c>
      <c r="D19" s="112">
        <f t="shared" ref="D19:J19" si="4">SUM(D20:D21)</f>
        <v>0</v>
      </c>
      <c r="E19" s="112">
        <f>SUM(E20:E21)</f>
        <v>0</v>
      </c>
      <c r="F19" s="112">
        <f t="shared" si="4"/>
        <v>0</v>
      </c>
      <c r="G19" s="112">
        <f>SUM(G20:G21)</f>
        <v>0</v>
      </c>
      <c r="H19" s="112">
        <f>SUM(H20:H21)</f>
        <v>0</v>
      </c>
      <c r="I19" s="112">
        <f>SUM(I20:I21)</f>
        <v>1</v>
      </c>
      <c r="J19" s="112">
        <f t="shared" si="4"/>
        <v>454.47</v>
      </c>
      <c r="K19" s="124"/>
    </row>
    <row r="20" spans="1:11" ht="15.75" x14ac:dyDescent="0.2">
      <c r="A20" s="43" t="s">
        <v>115</v>
      </c>
      <c r="B20" s="20"/>
      <c r="C20" s="20"/>
      <c r="D20" s="20"/>
      <c r="E20" s="20"/>
      <c r="F20" s="20"/>
      <c r="G20" s="20"/>
      <c r="H20" s="20"/>
      <c r="I20" s="20"/>
      <c r="J20" s="20"/>
      <c r="K20" s="124"/>
    </row>
    <row r="21" spans="1:11" ht="15.75" x14ac:dyDescent="0.2">
      <c r="A21" s="43" t="s">
        <v>116</v>
      </c>
      <c r="B21" s="20">
        <v>1</v>
      </c>
      <c r="C21" s="20">
        <v>454.47</v>
      </c>
      <c r="D21" s="20"/>
      <c r="E21" s="20"/>
      <c r="F21" s="20"/>
      <c r="G21" s="20"/>
      <c r="H21" s="20">
        <v>0</v>
      </c>
      <c r="I21" s="20">
        <v>1</v>
      </c>
      <c r="J21" s="20">
        <v>454.47</v>
      </c>
      <c r="K21" s="124"/>
    </row>
    <row r="22" spans="1:11" ht="15.75" x14ac:dyDescent="0.2">
      <c r="A22" s="43" t="s">
        <v>117</v>
      </c>
      <c r="B22" s="20"/>
      <c r="C22" s="20"/>
      <c r="D22" s="20"/>
      <c r="E22" s="20"/>
      <c r="F22" s="20"/>
      <c r="G22" s="20"/>
      <c r="H22" s="20"/>
      <c r="I22" s="20"/>
      <c r="J22" s="20"/>
      <c r="K22" s="124"/>
    </row>
    <row r="23" spans="1:11" ht="15.75" x14ac:dyDescent="0.2">
      <c r="A23" s="43" t="s">
        <v>118</v>
      </c>
      <c r="B23" s="20"/>
      <c r="C23" s="20"/>
      <c r="D23" s="20"/>
      <c r="E23" s="20"/>
      <c r="F23" s="20"/>
      <c r="G23" s="20"/>
      <c r="H23" s="20"/>
      <c r="I23" s="20"/>
      <c r="J23" s="20"/>
      <c r="K23" s="124"/>
    </row>
    <row r="24" spans="1:11" ht="15.75" x14ac:dyDescent="0.2">
      <c r="A24" s="42" t="s">
        <v>119</v>
      </c>
      <c r="B24" s="66">
        <f>SUM(B25:B34)</f>
        <v>3736</v>
      </c>
      <c r="C24" s="66">
        <f t="shared" ref="C24:J24" si="5">SUM(C25:C34)</f>
        <v>6413.8</v>
      </c>
      <c r="D24" s="66">
        <f t="shared" si="5"/>
        <v>3180</v>
      </c>
      <c r="E24" s="66">
        <f t="shared" si="5"/>
        <v>6075</v>
      </c>
      <c r="F24" s="66">
        <f t="shared" si="5"/>
        <v>6736</v>
      </c>
      <c r="G24" s="66">
        <f t="shared" si="5"/>
        <v>12168.8</v>
      </c>
      <c r="H24" s="66">
        <f t="shared" si="5"/>
        <v>0</v>
      </c>
      <c r="I24" s="66">
        <f t="shared" si="5"/>
        <v>180</v>
      </c>
      <c r="J24" s="66">
        <f t="shared" si="5"/>
        <v>320.39999999999998</v>
      </c>
      <c r="K24" s="124"/>
    </row>
    <row r="25" spans="1:11" ht="15.75" x14ac:dyDescent="0.2">
      <c r="A25" s="43" t="s">
        <v>246</v>
      </c>
      <c r="B25" s="20"/>
      <c r="C25" s="20"/>
      <c r="D25" s="20">
        <v>0</v>
      </c>
      <c r="E25" s="20">
        <v>0</v>
      </c>
      <c r="F25" s="20">
        <v>0</v>
      </c>
      <c r="G25" s="20">
        <v>0</v>
      </c>
      <c r="H25" s="20"/>
      <c r="I25" s="20"/>
      <c r="J25" s="20"/>
      <c r="K25" s="124"/>
    </row>
    <row r="26" spans="1:11" ht="15.75" x14ac:dyDescent="0.2">
      <c r="A26" s="43" t="s">
        <v>247</v>
      </c>
      <c r="B26" s="20"/>
      <c r="C26" s="20"/>
      <c r="D26" s="20"/>
      <c r="E26" s="20"/>
      <c r="F26" s="20"/>
      <c r="G26" s="20"/>
      <c r="H26" s="20"/>
      <c r="I26" s="20"/>
      <c r="J26" s="20"/>
      <c r="K26" s="124"/>
    </row>
    <row r="27" spans="1:11" ht="15.75" x14ac:dyDescent="0.2">
      <c r="A27" s="43" t="s">
        <v>248</v>
      </c>
      <c r="B27" s="20"/>
      <c r="C27" s="20"/>
      <c r="D27" s="20"/>
      <c r="E27" s="20"/>
      <c r="F27" s="20"/>
      <c r="G27" s="20"/>
      <c r="H27" s="20"/>
      <c r="I27" s="20"/>
      <c r="J27" s="20"/>
      <c r="K27" s="124"/>
    </row>
    <row r="28" spans="1:11" ht="31.5" x14ac:dyDescent="0.2">
      <c r="A28" s="43" t="s">
        <v>249</v>
      </c>
      <c r="B28" s="20"/>
      <c r="C28" s="20"/>
      <c r="D28" s="20"/>
      <c r="E28" s="20"/>
      <c r="F28" s="20"/>
      <c r="G28" s="20"/>
      <c r="H28" s="20"/>
      <c r="I28" s="20"/>
      <c r="J28" s="20"/>
      <c r="K28" s="124"/>
    </row>
    <row r="29" spans="1:11" ht="15.75" x14ac:dyDescent="0.2">
      <c r="A29" s="43" t="s">
        <v>250</v>
      </c>
      <c r="B29" s="20"/>
      <c r="C29" s="20"/>
      <c r="D29" s="20"/>
      <c r="E29" s="20"/>
      <c r="F29" s="20"/>
      <c r="G29" s="20"/>
      <c r="H29" s="20"/>
      <c r="I29" s="20"/>
      <c r="J29" s="20"/>
      <c r="K29" s="124"/>
    </row>
    <row r="30" spans="1:11" ht="15.75" x14ac:dyDescent="0.2">
      <c r="A30" s="43" t="s">
        <v>251</v>
      </c>
      <c r="B30" s="20"/>
      <c r="C30" s="20"/>
      <c r="D30" s="20"/>
      <c r="E30" s="20"/>
      <c r="F30" s="20"/>
      <c r="G30" s="20"/>
      <c r="H30" s="20"/>
      <c r="I30" s="20"/>
      <c r="J30" s="20"/>
      <c r="K30" s="124"/>
    </row>
    <row r="31" spans="1:11" ht="15.75" x14ac:dyDescent="0.2">
      <c r="A31" s="43" t="s">
        <v>252</v>
      </c>
      <c r="B31" s="616">
        <v>306</v>
      </c>
      <c r="C31" s="616">
        <v>1288.8</v>
      </c>
      <c r="D31" s="616">
        <v>180</v>
      </c>
      <c r="E31" s="616">
        <v>735</v>
      </c>
      <c r="F31" s="616">
        <v>486</v>
      </c>
      <c r="G31" s="616">
        <v>2023.8</v>
      </c>
      <c r="H31" s="616">
        <v>0</v>
      </c>
      <c r="I31" s="616">
        <v>0</v>
      </c>
      <c r="J31" s="616">
        <v>0</v>
      </c>
      <c r="K31" s="124"/>
    </row>
    <row r="32" spans="1:11" ht="15.75" x14ac:dyDescent="0.2">
      <c r="A32" s="43" t="s">
        <v>252</v>
      </c>
      <c r="B32" s="616">
        <v>430</v>
      </c>
      <c r="C32" s="616">
        <v>765</v>
      </c>
      <c r="D32" s="616">
        <v>3000</v>
      </c>
      <c r="E32" s="616">
        <v>5340</v>
      </c>
      <c r="F32" s="616">
        <v>3250</v>
      </c>
      <c r="G32" s="616">
        <v>5785</v>
      </c>
      <c r="H32" s="616"/>
      <c r="I32" s="616">
        <v>180</v>
      </c>
      <c r="J32" s="616">
        <v>320.39999999999998</v>
      </c>
      <c r="K32" s="124"/>
    </row>
    <row r="33" spans="1:11" ht="15.75" x14ac:dyDescent="0.2">
      <c r="A33" s="43" t="s">
        <v>252</v>
      </c>
      <c r="B33" s="20">
        <v>1000</v>
      </c>
      <c r="C33" s="20">
        <v>1200</v>
      </c>
      <c r="D33" s="20"/>
      <c r="E33" s="20"/>
      <c r="F33" s="20">
        <v>1000</v>
      </c>
      <c r="G33" s="20">
        <v>1200</v>
      </c>
      <c r="H33" s="20"/>
      <c r="I33" s="20"/>
      <c r="J33" s="20"/>
      <c r="K33" s="124"/>
    </row>
    <row r="34" spans="1:11" ht="15.75" x14ac:dyDescent="0.2">
      <c r="A34" s="43" t="s">
        <v>252</v>
      </c>
      <c r="B34" s="20">
        <v>2000</v>
      </c>
      <c r="C34" s="20">
        <v>3160</v>
      </c>
      <c r="D34" s="20">
        <v>0</v>
      </c>
      <c r="E34" s="20">
        <v>0</v>
      </c>
      <c r="F34" s="20">
        <v>2000</v>
      </c>
      <c r="G34" s="20">
        <v>3160</v>
      </c>
      <c r="H34" s="20"/>
      <c r="I34" s="20"/>
      <c r="J34" s="20"/>
      <c r="K34" s="124"/>
    </row>
    <row r="35" spans="1:11" ht="15.75" x14ac:dyDescent="0.2">
      <c r="A35" s="42" t="s">
        <v>120</v>
      </c>
      <c r="B35" s="66">
        <f>SUM(B36:B38)</f>
        <v>0</v>
      </c>
      <c r="C35" s="66">
        <f>SUM(C36:C38)</f>
        <v>0</v>
      </c>
      <c r="D35" s="66">
        <f t="shared" ref="D35:J35" si="6">SUM(D36:D38)</f>
        <v>0</v>
      </c>
      <c r="E35" s="66">
        <f>SUM(E36:E38)</f>
        <v>0</v>
      </c>
      <c r="F35" s="66">
        <f t="shared" si="6"/>
        <v>0</v>
      </c>
      <c r="G35" s="66">
        <f>SUM(G36:G38)</f>
        <v>0</v>
      </c>
      <c r="H35" s="66">
        <f>SUM(H36:H38)</f>
        <v>0</v>
      </c>
      <c r="I35" s="66">
        <f>SUM(I36:I38)</f>
        <v>0</v>
      </c>
      <c r="J35" s="66">
        <f t="shared" si="6"/>
        <v>0</v>
      </c>
      <c r="K35" s="124"/>
    </row>
    <row r="36" spans="1:11" ht="15.75" x14ac:dyDescent="0.2">
      <c r="A36" s="43" t="s">
        <v>253</v>
      </c>
      <c r="B36" s="20"/>
      <c r="C36" s="20"/>
      <c r="D36" s="20"/>
      <c r="E36" s="20"/>
      <c r="F36" s="20"/>
      <c r="G36" s="20"/>
      <c r="H36" s="20"/>
      <c r="I36" s="20"/>
      <c r="J36" s="20"/>
      <c r="K36" s="124"/>
    </row>
    <row r="37" spans="1:11" ht="15.75" x14ac:dyDescent="0.2">
      <c r="A37" s="43" t="s">
        <v>254</v>
      </c>
      <c r="B37" s="20"/>
      <c r="C37" s="20"/>
      <c r="D37" s="20"/>
      <c r="E37" s="20"/>
      <c r="F37" s="20"/>
      <c r="G37" s="20"/>
      <c r="H37" s="20"/>
      <c r="I37" s="20"/>
      <c r="J37" s="20"/>
      <c r="K37" s="124"/>
    </row>
    <row r="38" spans="1:11" ht="15.75" x14ac:dyDescent="0.2">
      <c r="A38" s="43" t="s">
        <v>255</v>
      </c>
      <c r="B38" s="20"/>
      <c r="C38" s="20"/>
      <c r="D38" s="20"/>
      <c r="E38" s="20"/>
      <c r="F38" s="20"/>
      <c r="G38" s="20"/>
      <c r="H38" s="20"/>
      <c r="I38" s="20"/>
      <c r="J38" s="20"/>
      <c r="K38" s="124"/>
    </row>
    <row r="39" spans="1:11" ht="15.75" x14ac:dyDescent="0.2">
      <c r="A39" s="42" t="s">
        <v>121</v>
      </c>
      <c r="B39" s="66">
        <f t="shared" ref="B39:J39" si="7">SUM(B40:B42,B45)</f>
        <v>0</v>
      </c>
      <c r="C39" s="66">
        <f t="shared" si="7"/>
        <v>0</v>
      </c>
      <c r="D39" s="66">
        <f t="shared" si="7"/>
        <v>0</v>
      </c>
      <c r="E39" s="66">
        <f t="shared" si="7"/>
        <v>0</v>
      </c>
      <c r="F39" s="66">
        <f t="shared" si="7"/>
        <v>0</v>
      </c>
      <c r="G39" s="66">
        <f t="shared" si="7"/>
        <v>0</v>
      </c>
      <c r="H39" s="66">
        <f t="shared" si="7"/>
        <v>0</v>
      </c>
      <c r="I39" s="66">
        <f t="shared" si="7"/>
        <v>0</v>
      </c>
      <c r="J39" s="66">
        <f t="shared" si="7"/>
        <v>0</v>
      </c>
      <c r="K39" s="124"/>
    </row>
    <row r="40" spans="1:11" ht="15.75" x14ac:dyDescent="0.2">
      <c r="A40" s="43" t="s">
        <v>122</v>
      </c>
      <c r="B40" s="20"/>
      <c r="C40" s="20"/>
      <c r="D40" s="20"/>
      <c r="E40" s="20"/>
      <c r="F40" s="20"/>
      <c r="G40" s="20"/>
      <c r="H40" s="20"/>
      <c r="I40" s="20"/>
      <c r="J40" s="20"/>
      <c r="K40" s="124"/>
    </row>
    <row r="41" spans="1:11" ht="15.75" x14ac:dyDescent="0.2">
      <c r="A41" s="43" t="s">
        <v>123</v>
      </c>
      <c r="B41" s="20"/>
      <c r="C41" s="20"/>
      <c r="D41" s="20"/>
      <c r="E41" s="20"/>
      <c r="F41" s="20"/>
      <c r="G41" s="20"/>
      <c r="H41" s="20"/>
      <c r="I41" s="20"/>
      <c r="J41" s="20"/>
      <c r="K41" s="124"/>
    </row>
    <row r="42" spans="1:11" ht="15.75" x14ac:dyDescent="0.2">
      <c r="A42" s="43" t="s">
        <v>124</v>
      </c>
      <c r="B42" s="112">
        <f t="shared" ref="B42:J42" si="8">SUM(B43:B44)</f>
        <v>0</v>
      </c>
      <c r="C42" s="112">
        <f t="shared" si="8"/>
        <v>0</v>
      </c>
      <c r="D42" s="112">
        <f t="shared" si="8"/>
        <v>0</v>
      </c>
      <c r="E42" s="112">
        <f t="shared" si="8"/>
        <v>0</v>
      </c>
      <c r="F42" s="112">
        <f t="shared" si="8"/>
        <v>0</v>
      </c>
      <c r="G42" s="112">
        <f t="shared" si="8"/>
        <v>0</v>
      </c>
      <c r="H42" s="112">
        <f t="shared" si="8"/>
        <v>0</v>
      </c>
      <c r="I42" s="112">
        <f t="shared" si="8"/>
        <v>0</v>
      </c>
      <c r="J42" s="112">
        <f t="shared" si="8"/>
        <v>0</v>
      </c>
      <c r="K42" s="124"/>
    </row>
    <row r="43" spans="1:11" ht="31.5" x14ac:dyDescent="0.2">
      <c r="A43" s="43" t="s">
        <v>414</v>
      </c>
      <c r="B43" s="20"/>
      <c r="C43" s="20"/>
      <c r="D43" s="20"/>
      <c r="E43" s="20"/>
      <c r="F43" s="20"/>
      <c r="G43" s="20"/>
      <c r="H43" s="20"/>
      <c r="I43" s="20"/>
      <c r="J43" s="20"/>
      <c r="K43" s="124"/>
    </row>
    <row r="44" spans="1:11" ht="15.75" x14ac:dyDescent="0.2">
      <c r="A44" s="43" t="s">
        <v>125</v>
      </c>
      <c r="B44" s="20"/>
      <c r="C44" s="20"/>
      <c r="D44" s="20"/>
      <c r="E44" s="20"/>
      <c r="F44" s="20"/>
      <c r="G44" s="20"/>
      <c r="H44" s="20"/>
      <c r="I44" s="20"/>
      <c r="J44" s="20"/>
      <c r="K44" s="124"/>
    </row>
    <row r="45" spans="1:11" ht="15.75" x14ac:dyDescent="0.2">
      <c r="A45" s="43" t="s">
        <v>126</v>
      </c>
      <c r="B45" s="20"/>
      <c r="C45" s="20"/>
      <c r="D45" s="20"/>
      <c r="E45" s="20"/>
      <c r="F45" s="20"/>
      <c r="G45" s="20"/>
      <c r="H45" s="20"/>
      <c r="I45" s="20"/>
      <c r="J45" s="20"/>
      <c r="K45" s="124"/>
    </row>
    <row r="46" spans="1:11" ht="15.75" x14ac:dyDescent="0.2">
      <c r="A46" s="18"/>
      <c r="B46" s="18"/>
      <c r="C46" s="18"/>
      <c r="D46" s="18"/>
      <c r="E46" s="18"/>
      <c r="F46" s="18"/>
      <c r="G46" s="18"/>
      <c r="H46" s="18"/>
      <c r="I46" s="18"/>
      <c r="J46" s="18"/>
    </row>
    <row r="47" spans="1:11" s="17" customFormat="1" x14ac:dyDescent="0.2"/>
    <row r="48" spans="1:11" s="17" customFormat="1" x14ac:dyDescent="0.2">
      <c r="A48" s="19"/>
    </row>
    <row r="49" spans="1:10" s="2" customFormat="1" ht="15.75" x14ac:dyDescent="0.35">
      <c r="A49" s="55" t="s">
        <v>96</v>
      </c>
      <c r="D49" s="5"/>
    </row>
    <row r="50" spans="1:10" s="2" customFormat="1" ht="15.75" x14ac:dyDescent="0.35">
      <c r="D50"/>
      <c r="E50"/>
      <c r="F50"/>
      <c r="G50"/>
      <c r="I50"/>
    </row>
    <row r="51" spans="1:10" s="2" customFormat="1" ht="15.75" x14ac:dyDescent="0.35">
      <c r="B51" s="54"/>
      <c r="C51" s="54"/>
      <c r="F51" s="54"/>
      <c r="G51" s="57"/>
      <c r="H51" s="54"/>
      <c r="I51"/>
      <c r="J51"/>
    </row>
    <row r="52" spans="1:10" s="2" customFormat="1" ht="15.75" x14ac:dyDescent="0.35">
      <c r="B52" s="53" t="s">
        <v>256</v>
      </c>
      <c r="F52" s="12" t="s">
        <v>261</v>
      </c>
      <c r="G52" s="56"/>
      <c r="I52"/>
      <c r="J52"/>
    </row>
    <row r="53" spans="1:10" s="2" customFormat="1" ht="15.75" x14ac:dyDescent="0.35">
      <c r="B53" s="49" t="s">
        <v>127</v>
      </c>
      <c r="F53" s="2" t="s">
        <v>257</v>
      </c>
      <c r="G53"/>
      <c r="I53"/>
      <c r="J53"/>
    </row>
    <row r="54" spans="1:10" customFormat="1" ht="15.75" x14ac:dyDescent="0.35">
      <c r="A54" s="2"/>
      <c r="B54" s="19"/>
      <c r="H54" s="19"/>
    </row>
    <row r="55" spans="1:10" s="2" customFormat="1" ht="15.75" x14ac:dyDescent="0.35">
      <c r="A55" s="11"/>
      <c r="B55" s="11"/>
      <c r="C55" s="11"/>
    </row>
    <row r="56" spans="1:10" ht="15.75" x14ac:dyDescent="0.2">
      <c r="A56" s="18"/>
      <c r="B56" s="18"/>
      <c r="C56" s="18"/>
      <c r="D56" s="18"/>
      <c r="E56" s="18"/>
      <c r="F56" s="18"/>
      <c r="G56" s="18"/>
      <c r="H56" s="18"/>
      <c r="I56" s="18"/>
      <c r="J56" s="18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50" orientation="landscape" r:id="rId1"/>
  <rowBreaks count="1" manualBreakCount="1">
    <brk id="34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1"/>
  <sheetViews>
    <sheetView showGridLines="0" view="pageBreakPreview" zoomScale="80" zoomScaleNormal="100" zoomScaleSheetLayoutView="80" workbookViewId="0">
      <selection activeCell="H2" sqref="H2:I2"/>
    </sheetView>
  </sheetViews>
  <sheetFormatPr defaultRowHeight="12.75" x14ac:dyDescent="0.2"/>
  <cols>
    <col min="1" max="1" width="4.7109375" style="19" customWidth="1"/>
    <col min="2" max="2" width="24.28515625" style="19" customWidth="1"/>
    <col min="3" max="3" width="25.28515625" style="19" customWidth="1"/>
    <col min="4" max="4" width="20" style="19" customWidth="1"/>
    <col min="5" max="5" width="14.140625" style="17" customWidth="1"/>
    <col min="6" max="6" width="23.7109375" style="17" customWidth="1"/>
    <col min="7" max="7" width="19" style="17" customWidth="1"/>
    <col min="8" max="8" width="28" style="17" customWidth="1"/>
    <col min="9" max="9" width="1" style="17" customWidth="1"/>
    <col min="10" max="10" width="9.85546875" style="47" customWidth="1"/>
    <col min="11" max="11" width="12.7109375" style="47" customWidth="1"/>
    <col min="12" max="12" width="9.140625" style="48"/>
    <col min="13" max="16384" width="9.140625" style="19"/>
  </cols>
  <sheetData>
    <row r="1" spans="1:12" s="17" customFormat="1" ht="15.75" x14ac:dyDescent="0.2">
      <c r="A1" s="116" t="s">
        <v>293</v>
      </c>
      <c r="B1" s="117"/>
      <c r="C1" s="117"/>
      <c r="D1" s="117"/>
      <c r="E1" s="117"/>
      <c r="F1" s="117"/>
      <c r="G1" s="123"/>
      <c r="H1" s="82" t="s">
        <v>186</v>
      </c>
      <c r="I1" s="123"/>
      <c r="J1" s="50"/>
      <c r="K1" s="50"/>
      <c r="L1" s="50"/>
    </row>
    <row r="2" spans="1:12" s="17" customFormat="1" ht="15.75" x14ac:dyDescent="0.35">
      <c r="A2" s="87" t="s">
        <v>128</v>
      </c>
      <c r="B2" s="117"/>
      <c r="C2" s="117"/>
      <c r="D2" s="117"/>
      <c r="E2" s="117"/>
      <c r="F2" s="117"/>
      <c r="G2" s="125"/>
      <c r="H2" s="643" t="s">
        <v>850</v>
      </c>
      <c r="I2" s="644"/>
      <c r="J2" s="50"/>
      <c r="K2" s="50"/>
      <c r="L2" s="50"/>
    </row>
    <row r="3" spans="1:12" s="17" customFormat="1" ht="15.75" x14ac:dyDescent="0.2">
      <c r="A3" s="117"/>
      <c r="B3" s="117"/>
      <c r="C3" s="117"/>
      <c r="D3" s="117"/>
      <c r="E3" s="117"/>
      <c r="F3" s="117"/>
      <c r="G3" s="125"/>
      <c r="H3" s="120"/>
      <c r="I3" s="125"/>
      <c r="J3" s="50"/>
      <c r="K3" s="50"/>
      <c r="L3" s="50"/>
    </row>
    <row r="4" spans="1:12" s="2" customFormat="1" ht="15.75" x14ac:dyDescent="0.35">
      <c r="A4" s="60" t="str">
        <f>'ფორმა N2'!A4</f>
        <v>ანგარიშვალდებული პირის დასახელება:</v>
      </c>
      <c r="B4" s="60"/>
      <c r="C4" s="60"/>
      <c r="D4" s="60"/>
      <c r="E4" s="117"/>
      <c r="F4" s="117"/>
      <c r="G4" s="117"/>
      <c r="H4" s="117"/>
      <c r="I4" s="123"/>
      <c r="J4" s="47"/>
      <c r="K4" s="47"/>
      <c r="L4" s="17"/>
    </row>
    <row r="5" spans="1:12" s="2" customFormat="1" ht="15.75" x14ac:dyDescent="0.35">
      <c r="A5" s="21" t="s">
        <v>656</v>
      </c>
      <c r="B5" s="99"/>
      <c r="C5" s="99"/>
      <c r="D5" s="99"/>
      <c r="E5" s="127"/>
      <c r="F5" s="128"/>
      <c r="G5" s="128"/>
      <c r="H5" s="128"/>
      <c r="I5" s="123"/>
      <c r="J5" s="47"/>
      <c r="K5" s="47"/>
      <c r="L5" s="12"/>
    </row>
    <row r="6" spans="1:12" s="17" customFormat="1" ht="13.5" x14ac:dyDescent="0.2">
      <c r="A6" s="121"/>
      <c r="B6" s="122"/>
      <c r="C6" s="122"/>
      <c r="D6" s="122"/>
      <c r="E6" s="117"/>
      <c r="F6" s="117"/>
      <c r="G6" s="117"/>
      <c r="H6" s="117"/>
      <c r="I6" s="123"/>
      <c r="J6" s="47"/>
      <c r="K6" s="47"/>
      <c r="L6" s="47"/>
    </row>
    <row r="7" spans="1:12" ht="31.5" x14ac:dyDescent="0.2">
      <c r="A7" s="113" t="s">
        <v>64</v>
      </c>
      <c r="B7" s="113" t="s">
        <v>360</v>
      </c>
      <c r="C7" s="115" t="s">
        <v>361</v>
      </c>
      <c r="D7" s="115" t="s">
        <v>223</v>
      </c>
      <c r="E7" s="115" t="s">
        <v>228</v>
      </c>
      <c r="F7" s="115" t="s">
        <v>229</v>
      </c>
      <c r="G7" s="115" t="s">
        <v>230</v>
      </c>
      <c r="H7" s="115" t="s">
        <v>231</v>
      </c>
      <c r="I7" s="123"/>
    </row>
    <row r="8" spans="1:12" ht="15.75" x14ac:dyDescent="0.2">
      <c r="A8" s="113">
        <v>1</v>
      </c>
      <c r="B8" s="113">
        <v>2</v>
      </c>
      <c r="C8" s="115">
        <v>3</v>
      </c>
      <c r="D8" s="113">
        <v>4</v>
      </c>
      <c r="E8" s="115">
        <v>5</v>
      </c>
      <c r="F8" s="113">
        <v>6</v>
      </c>
      <c r="G8" s="115">
        <v>7</v>
      </c>
      <c r="H8" s="115">
        <v>8</v>
      </c>
      <c r="I8" s="123"/>
    </row>
    <row r="9" spans="1:12" ht="18" x14ac:dyDescent="0.4">
      <c r="A9" s="51">
        <v>1</v>
      </c>
      <c r="B9" s="20"/>
      <c r="C9" s="20"/>
      <c r="D9" s="20"/>
      <c r="E9" s="20"/>
      <c r="F9" s="20"/>
      <c r="G9" s="133"/>
      <c r="H9" s="20"/>
      <c r="I9" s="123"/>
    </row>
    <row r="10" spans="1:12" ht="18" x14ac:dyDescent="0.4">
      <c r="A10" s="51">
        <v>2</v>
      </c>
      <c r="B10" s="20"/>
      <c r="C10" s="20"/>
      <c r="D10" s="20"/>
      <c r="E10" s="20"/>
      <c r="F10" s="20"/>
      <c r="G10" s="133"/>
      <c r="H10" s="20"/>
      <c r="I10" s="123"/>
    </row>
    <row r="11" spans="1:12" ht="18" x14ac:dyDescent="0.4">
      <c r="A11" s="51">
        <v>3</v>
      </c>
      <c r="B11" s="20"/>
      <c r="C11" s="20"/>
      <c r="D11" s="20"/>
      <c r="E11" s="20"/>
      <c r="F11" s="20"/>
      <c r="G11" s="133"/>
      <c r="H11" s="20"/>
      <c r="I11" s="123"/>
    </row>
    <row r="12" spans="1:12" ht="18" x14ac:dyDescent="0.4">
      <c r="A12" s="51">
        <v>4</v>
      </c>
      <c r="B12" s="20"/>
      <c r="C12" s="20"/>
      <c r="D12" s="20"/>
      <c r="E12" s="20"/>
      <c r="F12" s="20"/>
      <c r="G12" s="133"/>
      <c r="H12" s="20"/>
      <c r="I12" s="123"/>
    </row>
    <row r="13" spans="1:12" ht="18" x14ac:dyDescent="0.4">
      <c r="A13" s="51">
        <v>5</v>
      </c>
      <c r="B13" s="20"/>
      <c r="C13" s="20"/>
      <c r="D13" s="20"/>
      <c r="E13" s="20"/>
      <c r="F13" s="20"/>
      <c r="G13" s="133"/>
      <c r="H13" s="20"/>
      <c r="I13" s="123"/>
    </row>
    <row r="14" spans="1:12" ht="18" x14ac:dyDescent="0.4">
      <c r="A14" s="51">
        <v>6</v>
      </c>
      <c r="B14" s="20"/>
      <c r="C14" s="20"/>
      <c r="D14" s="20"/>
      <c r="E14" s="20"/>
      <c r="F14" s="20"/>
      <c r="G14" s="133"/>
      <c r="H14" s="20"/>
      <c r="I14" s="123"/>
    </row>
    <row r="15" spans="1:12" s="17" customFormat="1" ht="18" x14ac:dyDescent="0.4">
      <c r="A15" s="51">
        <v>7</v>
      </c>
      <c r="B15" s="20"/>
      <c r="C15" s="20"/>
      <c r="D15" s="20"/>
      <c r="E15" s="20"/>
      <c r="F15" s="20"/>
      <c r="G15" s="133"/>
      <c r="H15" s="20"/>
      <c r="I15" s="123"/>
      <c r="J15" s="47"/>
      <c r="K15" s="47"/>
      <c r="L15" s="47"/>
    </row>
    <row r="16" spans="1:12" s="17" customFormat="1" ht="18" x14ac:dyDescent="0.4">
      <c r="A16" s="51">
        <v>8</v>
      </c>
      <c r="B16" s="20"/>
      <c r="C16" s="20"/>
      <c r="D16" s="20"/>
      <c r="E16" s="20"/>
      <c r="F16" s="20"/>
      <c r="G16" s="133"/>
      <c r="H16" s="20"/>
      <c r="I16" s="123"/>
      <c r="J16" s="47"/>
      <c r="K16" s="47"/>
      <c r="L16" s="47"/>
    </row>
    <row r="17" spans="1:12" s="17" customFormat="1" ht="18" x14ac:dyDescent="0.4">
      <c r="A17" s="51">
        <v>9</v>
      </c>
      <c r="B17" s="20"/>
      <c r="C17" s="20"/>
      <c r="D17" s="20"/>
      <c r="E17" s="20"/>
      <c r="F17" s="20"/>
      <c r="G17" s="133"/>
      <c r="H17" s="20"/>
      <c r="I17" s="123"/>
      <c r="J17" s="47"/>
      <c r="K17" s="47"/>
      <c r="L17" s="47"/>
    </row>
    <row r="18" spans="1:12" s="17" customFormat="1" ht="18" x14ac:dyDescent="0.4">
      <c r="A18" s="51">
        <v>10</v>
      </c>
      <c r="B18" s="20"/>
      <c r="C18" s="20"/>
      <c r="D18" s="20"/>
      <c r="E18" s="20"/>
      <c r="F18" s="20"/>
      <c r="G18" s="133"/>
      <c r="H18" s="20"/>
      <c r="I18" s="123"/>
      <c r="J18" s="47"/>
      <c r="K18" s="47"/>
      <c r="L18" s="47"/>
    </row>
    <row r="19" spans="1:12" s="17" customFormat="1" ht="18" x14ac:dyDescent="0.4">
      <c r="A19" s="51">
        <v>11</v>
      </c>
      <c r="B19" s="20"/>
      <c r="C19" s="20"/>
      <c r="D19" s="20"/>
      <c r="E19" s="20"/>
      <c r="F19" s="20"/>
      <c r="G19" s="133"/>
      <c r="H19" s="20"/>
      <c r="I19" s="123"/>
      <c r="J19" s="47"/>
      <c r="K19" s="47"/>
      <c r="L19" s="47"/>
    </row>
    <row r="20" spans="1:12" s="17" customFormat="1" ht="18" x14ac:dyDescent="0.4">
      <c r="A20" s="51">
        <v>12</v>
      </c>
      <c r="B20" s="20"/>
      <c r="C20" s="20"/>
      <c r="D20" s="20"/>
      <c r="E20" s="20"/>
      <c r="F20" s="20"/>
      <c r="G20" s="133"/>
      <c r="H20" s="20"/>
      <c r="I20" s="123"/>
      <c r="J20" s="47"/>
      <c r="K20" s="47"/>
      <c r="L20" s="47"/>
    </row>
    <row r="21" spans="1:12" s="17" customFormat="1" ht="18" x14ac:dyDescent="0.4">
      <c r="A21" s="51">
        <v>13</v>
      </c>
      <c r="B21" s="20"/>
      <c r="C21" s="20"/>
      <c r="D21" s="20"/>
      <c r="E21" s="20"/>
      <c r="F21" s="20"/>
      <c r="G21" s="133"/>
      <c r="H21" s="20"/>
      <c r="I21" s="123"/>
      <c r="J21" s="47"/>
      <c r="K21" s="47"/>
      <c r="L21" s="47"/>
    </row>
    <row r="22" spans="1:12" s="17" customFormat="1" ht="18" x14ac:dyDescent="0.4">
      <c r="A22" s="51">
        <v>14</v>
      </c>
      <c r="B22" s="20"/>
      <c r="C22" s="20"/>
      <c r="D22" s="20"/>
      <c r="E22" s="20"/>
      <c r="F22" s="20"/>
      <c r="G22" s="133"/>
      <c r="H22" s="20"/>
      <c r="I22" s="123"/>
      <c r="J22" s="47"/>
      <c r="K22" s="47"/>
      <c r="L22" s="47"/>
    </row>
    <row r="23" spans="1:12" s="17" customFormat="1" ht="18" x14ac:dyDescent="0.4">
      <c r="A23" s="51" t="s">
        <v>266</v>
      </c>
      <c r="B23" s="20"/>
      <c r="C23" s="20"/>
      <c r="D23" s="20"/>
      <c r="E23" s="20"/>
      <c r="F23" s="20"/>
      <c r="G23" s="133"/>
      <c r="H23" s="20"/>
      <c r="I23" s="123"/>
      <c r="J23" s="47"/>
      <c r="K23" s="47"/>
      <c r="L23" s="47"/>
    </row>
    <row r="24" spans="1:12" s="17" customFormat="1" x14ac:dyDescent="0.2">
      <c r="J24" s="47"/>
      <c r="K24" s="47"/>
      <c r="L24" s="47"/>
    </row>
    <row r="25" spans="1:12" s="17" customFormat="1" x14ac:dyDescent="0.2"/>
    <row r="26" spans="1:12" s="17" customFormat="1" x14ac:dyDescent="0.2">
      <c r="A26" s="19"/>
    </row>
    <row r="27" spans="1:12" s="2" customFormat="1" ht="15.75" x14ac:dyDescent="0.35">
      <c r="B27" s="55" t="s">
        <v>96</v>
      </c>
      <c r="E27" s="5"/>
    </row>
    <row r="28" spans="1:12" s="2" customFormat="1" ht="15.75" x14ac:dyDescent="0.35">
      <c r="C28" s="54"/>
      <c r="E28" s="54"/>
      <c r="F28" s="57"/>
      <c r="G28"/>
      <c r="H28"/>
      <c r="I28"/>
    </row>
    <row r="29" spans="1:12" s="2" customFormat="1" ht="15.75" x14ac:dyDescent="0.35">
      <c r="A29"/>
      <c r="C29" s="53" t="s">
        <v>256</v>
      </c>
      <c r="E29" s="12" t="s">
        <v>261</v>
      </c>
      <c r="F29" s="56"/>
      <c r="G29"/>
      <c r="H29"/>
      <c r="I29"/>
    </row>
    <row r="30" spans="1:12" s="2" customFormat="1" ht="15.75" x14ac:dyDescent="0.35">
      <c r="A30"/>
      <c r="C30" s="49" t="s">
        <v>127</v>
      </c>
      <c r="E30" s="2" t="s">
        <v>257</v>
      </c>
      <c r="F30"/>
      <c r="G30"/>
      <c r="H30"/>
      <c r="I30"/>
    </row>
    <row r="31" spans="1:12" customFormat="1" ht="15.75" x14ac:dyDescent="0.35">
      <c r="B31" s="2"/>
      <c r="C31" s="19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3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3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0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2.75" x14ac:dyDescent="0.2"/>
  <cols>
    <col min="1" max="1" width="4.7109375" style="19" customWidth="1"/>
    <col min="2" max="2" width="23.28515625" style="19" customWidth="1"/>
    <col min="3" max="4" width="17.7109375" style="19" customWidth="1"/>
    <col min="5" max="6" width="14.140625" style="17" customWidth="1"/>
    <col min="7" max="7" width="20.42578125" style="17" customWidth="1"/>
    <col min="8" max="8" width="23.7109375" style="17" customWidth="1"/>
    <col min="9" max="9" width="21.42578125" style="17" customWidth="1"/>
    <col min="10" max="10" width="1" style="48" customWidth="1"/>
    <col min="11" max="16384" width="9.140625" style="19"/>
  </cols>
  <sheetData>
    <row r="1" spans="1:12" s="17" customFormat="1" ht="15.75" x14ac:dyDescent="0.2">
      <c r="A1" s="116" t="s">
        <v>294</v>
      </c>
      <c r="B1" s="117"/>
      <c r="C1" s="117"/>
      <c r="D1" s="117"/>
      <c r="E1" s="117"/>
      <c r="F1" s="117"/>
      <c r="G1" s="117"/>
      <c r="H1" s="123"/>
      <c r="I1" s="271" t="s">
        <v>186</v>
      </c>
      <c r="J1" s="130"/>
    </row>
    <row r="2" spans="1:12" s="17" customFormat="1" ht="15.75" x14ac:dyDescent="0.35">
      <c r="A2" s="87" t="s">
        <v>128</v>
      </c>
      <c r="B2" s="117"/>
      <c r="C2" s="117"/>
      <c r="D2" s="117"/>
      <c r="E2" s="117"/>
      <c r="F2" s="117"/>
      <c r="G2" s="117"/>
      <c r="H2" s="123"/>
      <c r="I2" s="643" t="s">
        <v>850</v>
      </c>
      <c r="J2" s="644"/>
    </row>
    <row r="3" spans="1:12" s="17" customFormat="1" ht="15.75" x14ac:dyDescent="0.2">
      <c r="A3" s="117"/>
      <c r="B3" s="117"/>
      <c r="C3" s="117"/>
      <c r="D3" s="117"/>
      <c r="E3" s="117"/>
      <c r="F3" s="117"/>
      <c r="G3" s="117"/>
      <c r="H3" s="120"/>
      <c r="I3" s="120"/>
      <c r="J3" s="130"/>
    </row>
    <row r="4" spans="1:12" s="2" customFormat="1" ht="15.75" x14ac:dyDescent="0.35">
      <c r="A4" s="60" t="str">
        <f>'ფორმა N2'!A4</f>
        <v>ანგარიშვალდებული პირის დასახელება:</v>
      </c>
      <c r="B4" s="60"/>
      <c r="C4" s="60"/>
      <c r="D4" s="61"/>
      <c r="E4" s="126"/>
      <c r="F4" s="117"/>
      <c r="G4" s="117"/>
      <c r="H4" s="117"/>
      <c r="I4" s="126"/>
      <c r="J4" s="86"/>
      <c r="L4" s="17"/>
    </row>
    <row r="5" spans="1:12" s="2" customFormat="1" ht="15.75" x14ac:dyDescent="0.35">
      <c r="A5" s="21" t="s">
        <v>656</v>
      </c>
      <c r="B5" s="99"/>
      <c r="C5" s="99"/>
      <c r="D5" s="99"/>
      <c r="E5" s="127"/>
      <c r="F5" s="128"/>
      <c r="G5" s="128"/>
      <c r="H5" s="128"/>
      <c r="I5" s="127"/>
      <c r="J5" s="86"/>
    </row>
    <row r="6" spans="1:12" s="17" customFormat="1" ht="13.5" x14ac:dyDescent="0.2">
      <c r="A6" s="121"/>
      <c r="B6" s="122"/>
      <c r="C6" s="122"/>
      <c r="D6" s="122"/>
      <c r="E6" s="117"/>
      <c r="F6" s="117"/>
      <c r="G6" s="117"/>
      <c r="H6" s="117"/>
      <c r="I6" s="117"/>
      <c r="J6" s="125"/>
    </row>
    <row r="7" spans="1:12" ht="31.5" x14ac:dyDescent="0.2">
      <c r="A7" s="129" t="s">
        <v>64</v>
      </c>
      <c r="B7" s="113" t="s">
        <v>236</v>
      </c>
      <c r="C7" s="115" t="s">
        <v>232</v>
      </c>
      <c r="D7" s="115" t="s">
        <v>233</v>
      </c>
      <c r="E7" s="115" t="s">
        <v>234</v>
      </c>
      <c r="F7" s="115" t="s">
        <v>235</v>
      </c>
      <c r="G7" s="115" t="s">
        <v>229</v>
      </c>
      <c r="H7" s="115" t="s">
        <v>230</v>
      </c>
      <c r="I7" s="115" t="s">
        <v>231</v>
      </c>
      <c r="J7" s="131"/>
    </row>
    <row r="8" spans="1:12" ht="15.75" x14ac:dyDescent="0.2">
      <c r="A8" s="113">
        <v>1</v>
      </c>
      <c r="B8" s="113">
        <v>2</v>
      </c>
      <c r="C8" s="115">
        <v>3</v>
      </c>
      <c r="D8" s="113">
        <v>4</v>
      </c>
      <c r="E8" s="115">
        <v>5</v>
      </c>
      <c r="F8" s="113">
        <v>6</v>
      </c>
      <c r="G8" s="115">
        <v>7</v>
      </c>
      <c r="H8" s="113">
        <v>8</v>
      </c>
      <c r="I8" s="115">
        <v>9</v>
      </c>
      <c r="J8" s="131"/>
    </row>
    <row r="9" spans="1:12" ht="18" x14ac:dyDescent="0.4">
      <c r="A9" s="51">
        <v>1</v>
      </c>
      <c r="B9" s="20"/>
      <c r="C9" s="20"/>
      <c r="D9" s="20"/>
      <c r="E9" s="20"/>
      <c r="F9" s="20"/>
      <c r="G9" s="20"/>
      <c r="H9" s="133"/>
      <c r="I9" s="20"/>
      <c r="J9" s="131"/>
    </row>
    <row r="10" spans="1:12" ht="18" x14ac:dyDescent="0.4">
      <c r="A10" s="51">
        <v>2</v>
      </c>
      <c r="B10" s="20"/>
      <c r="C10" s="20"/>
      <c r="D10" s="20"/>
      <c r="E10" s="20"/>
      <c r="F10" s="20"/>
      <c r="G10" s="20"/>
      <c r="H10" s="133"/>
      <c r="I10" s="20"/>
      <c r="J10" s="131"/>
    </row>
    <row r="11" spans="1:12" ht="18" x14ac:dyDescent="0.4">
      <c r="A11" s="51">
        <v>3</v>
      </c>
      <c r="B11" s="20"/>
      <c r="C11" s="20"/>
      <c r="D11" s="20"/>
      <c r="E11" s="20"/>
      <c r="F11" s="20"/>
      <c r="G11" s="20"/>
      <c r="H11" s="133"/>
      <c r="I11" s="20"/>
      <c r="J11" s="131"/>
    </row>
    <row r="12" spans="1:12" ht="18" x14ac:dyDescent="0.4">
      <c r="A12" s="51">
        <v>4</v>
      </c>
      <c r="B12" s="20"/>
      <c r="C12" s="20"/>
      <c r="D12" s="20"/>
      <c r="E12" s="20"/>
      <c r="F12" s="20"/>
      <c r="G12" s="20"/>
      <c r="H12" s="133"/>
      <c r="I12" s="20"/>
      <c r="J12" s="131"/>
    </row>
    <row r="13" spans="1:12" ht="18" x14ac:dyDescent="0.4">
      <c r="A13" s="51">
        <v>5</v>
      </c>
      <c r="B13" s="20"/>
      <c r="C13" s="20"/>
      <c r="D13" s="20"/>
      <c r="E13" s="20"/>
      <c r="F13" s="20"/>
      <c r="G13" s="20"/>
      <c r="H13" s="133"/>
      <c r="I13" s="20"/>
      <c r="J13" s="131"/>
    </row>
    <row r="14" spans="1:12" ht="18" x14ac:dyDescent="0.4">
      <c r="A14" s="51">
        <v>6</v>
      </c>
      <c r="B14" s="20"/>
      <c r="C14" s="20"/>
      <c r="D14" s="20"/>
      <c r="E14" s="20"/>
      <c r="F14" s="20"/>
      <c r="G14" s="20"/>
      <c r="H14" s="133"/>
      <c r="I14" s="20"/>
      <c r="J14" s="131"/>
    </row>
    <row r="15" spans="1:12" s="17" customFormat="1" ht="18" x14ac:dyDescent="0.4">
      <c r="A15" s="51">
        <v>7</v>
      </c>
      <c r="B15" s="20"/>
      <c r="C15" s="20"/>
      <c r="D15" s="20"/>
      <c r="E15" s="20"/>
      <c r="F15" s="20"/>
      <c r="G15" s="20"/>
      <c r="H15" s="133"/>
      <c r="I15" s="20"/>
      <c r="J15" s="125"/>
    </row>
    <row r="16" spans="1:12" s="17" customFormat="1" ht="18" x14ac:dyDescent="0.4">
      <c r="A16" s="51">
        <v>8</v>
      </c>
      <c r="B16" s="20"/>
      <c r="C16" s="20"/>
      <c r="D16" s="20"/>
      <c r="E16" s="20"/>
      <c r="F16" s="20"/>
      <c r="G16" s="20"/>
      <c r="H16" s="133"/>
      <c r="I16" s="20"/>
      <c r="J16" s="125"/>
    </row>
    <row r="17" spans="1:10" s="17" customFormat="1" ht="18" x14ac:dyDescent="0.4">
      <c r="A17" s="51">
        <v>9</v>
      </c>
      <c r="B17" s="20"/>
      <c r="C17" s="20"/>
      <c r="D17" s="20"/>
      <c r="E17" s="20"/>
      <c r="F17" s="20"/>
      <c r="G17" s="20"/>
      <c r="H17" s="133"/>
      <c r="I17" s="20"/>
      <c r="J17" s="125"/>
    </row>
    <row r="18" spans="1:10" s="17" customFormat="1" ht="18" x14ac:dyDescent="0.4">
      <c r="A18" s="51">
        <v>10</v>
      </c>
      <c r="B18" s="20"/>
      <c r="C18" s="20"/>
      <c r="D18" s="20"/>
      <c r="E18" s="20"/>
      <c r="F18" s="20"/>
      <c r="G18" s="20"/>
      <c r="H18" s="133"/>
      <c r="I18" s="20"/>
      <c r="J18" s="125"/>
    </row>
    <row r="19" spans="1:10" s="17" customFormat="1" ht="18" x14ac:dyDescent="0.4">
      <c r="A19" s="51">
        <v>11</v>
      </c>
      <c r="B19" s="20"/>
      <c r="C19" s="20"/>
      <c r="D19" s="20"/>
      <c r="E19" s="20"/>
      <c r="F19" s="20"/>
      <c r="G19" s="20"/>
      <c r="H19" s="133"/>
      <c r="I19" s="20"/>
      <c r="J19" s="125"/>
    </row>
    <row r="20" spans="1:10" s="17" customFormat="1" ht="18" x14ac:dyDescent="0.4">
      <c r="A20" s="51">
        <v>12</v>
      </c>
      <c r="B20" s="20"/>
      <c r="C20" s="20"/>
      <c r="D20" s="20"/>
      <c r="E20" s="20"/>
      <c r="F20" s="20"/>
      <c r="G20" s="20"/>
      <c r="H20" s="133"/>
      <c r="I20" s="20"/>
      <c r="J20" s="125"/>
    </row>
    <row r="21" spans="1:10" s="17" customFormat="1" ht="18" x14ac:dyDescent="0.4">
      <c r="A21" s="51">
        <v>13</v>
      </c>
      <c r="B21" s="20"/>
      <c r="C21" s="20"/>
      <c r="D21" s="20"/>
      <c r="E21" s="20"/>
      <c r="F21" s="20"/>
      <c r="G21" s="20"/>
      <c r="H21" s="133"/>
      <c r="I21" s="20"/>
      <c r="J21" s="125"/>
    </row>
    <row r="22" spans="1:10" s="17" customFormat="1" ht="18" x14ac:dyDescent="0.4">
      <c r="A22" s="51">
        <v>14</v>
      </c>
      <c r="B22" s="20"/>
      <c r="C22" s="20"/>
      <c r="D22" s="20"/>
      <c r="E22" s="20"/>
      <c r="F22" s="20"/>
      <c r="G22" s="20"/>
      <c r="H22" s="133"/>
      <c r="I22" s="20"/>
      <c r="J22" s="125"/>
    </row>
    <row r="23" spans="1:10" s="17" customFormat="1" ht="18" x14ac:dyDescent="0.4">
      <c r="A23" s="51" t="s">
        <v>266</v>
      </c>
      <c r="B23" s="20"/>
      <c r="C23" s="20"/>
      <c r="D23" s="20"/>
      <c r="E23" s="20"/>
      <c r="F23" s="20"/>
      <c r="G23" s="20"/>
      <c r="H23" s="133"/>
      <c r="I23" s="20"/>
      <c r="J23" s="125"/>
    </row>
    <row r="24" spans="1:10" s="17" customFormat="1" x14ac:dyDescent="0.2">
      <c r="J24" s="47"/>
    </row>
    <row r="25" spans="1:10" s="17" customFormat="1" x14ac:dyDescent="0.2"/>
    <row r="26" spans="1:10" s="17" customFormat="1" x14ac:dyDescent="0.2">
      <c r="A26" s="19"/>
    </row>
    <row r="27" spans="1:10" s="2" customFormat="1" ht="15.75" x14ac:dyDescent="0.35">
      <c r="B27" s="55" t="s">
        <v>96</v>
      </c>
      <c r="E27" s="5"/>
    </row>
    <row r="28" spans="1:10" s="2" customFormat="1" ht="15.75" x14ac:dyDescent="0.35">
      <c r="C28" s="54"/>
      <c r="E28" s="54"/>
      <c r="F28" s="57"/>
      <c r="G28" s="57"/>
      <c r="H28"/>
      <c r="I28"/>
    </row>
    <row r="29" spans="1:10" s="2" customFormat="1" ht="15.75" x14ac:dyDescent="0.35">
      <c r="A29"/>
      <c r="C29" s="53" t="s">
        <v>256</v>
      </c>
      <c r="E29" s="12" t="s">
        <v>261</v>
      </c>
      <c r="F29" s="56"/>
      <c r="G29"/>
      <c r="H29"/>
      <c r="I29"/>
    </row>
    <row r="30" spans="1:10" s="2" customFormat="1" ht="15.75" x14ac:dyDescent="0.35">
      <c r="A30"/>
      <c r="C30" s="49" t="s">
        <v>127</v>
      </c>
      <c r="E30" s="2" t="s">
        <v>257</v>
      </c>
      <c r="F30"/>
      <c r="G30"/>
      <c r="H30"/>
      <c r="I30"/>
    </row>
    <row r="31" spans="1:10" customFormat="1" ht="15.75" x14ac:dyDescent="0.35">
      <c r="B31" s="2"/>
      <c r="C31" s="19"/>
    </row>
    <row r="32" spans="1:10" customFormat="1" x14ac:dyDescent="0.2"/>
    <row r="33" spans="10:10" s="17" customFormat="1" x14ac:dyDescent="0.2">
      <c r="J33" s="47"/>
    </row>
    <row r="34" spans="10:10" s="17" customFormat="1" x14ac:dyDescent="0.2">
      <c r="J34" s="47"/>
    </row>
    <row r="35" spans="10:10" s="17" customFormat="1" x14ac:dyDescent="0.2">
      <c r="J35" s="47"/>
    </row>
    <row r="36" spans="10:10" s="17" customFormat="1" x14ac:dyDescent="0.2">
      <c r="J36" s="47"/>
    </row>
    <row r="37" spans="10:10" s="17" customFormat="1" x14ac:dyDescent="0.2">
      <c r="J37" s="47"/>
    </row>
    <row r="38" spans="10:10" s="17" customFormat="1" x14ac:dyDescent="0.2">
      <c r="J38" s="47"/>
    </row>
    <row r="39" spans="10:10" s="17" customFormat="1" x14ac:dyDescent="0.2">
      <c r="J39" s="47"/>
    </row>
    <row r="40" spans="10:10" s="17" customFormat="1" x14ac:dyDescent="0.2">
      <c r="J40" s="47"/>
    </row>
    <row r="41" spans="10:10" s="17" customFormat="1" x14ac:dyDescent="0.2">
      <c r="J41" s="47"/>
    </row>
    <row r="42" spans="10:10" s="17" customFormat="1" x14ac:dyDescent="0.2">
      <c r="J42" s="47"/>
    </row>
    <row r="43" spans="10:10" s="17" customFormat="1" x14ac:dyDescent="0.2">
      <c r="J43" s="47"/>
    </row>
    <row r="44" spans="10:10" s="17" customFormat="1" x14ac:dyDescent="0.2">
      <c r="J44" s="47"/>
    </row>
    <row r="45" spans="10:10" s="17" customFormat="1" x14ac:dyDescent="0.2">
      <c r="J45" s="47"/>
    </row>
    <row r="46" spans="10:10" s="17" customFormat="1" x14ac:dyDescent="0.2">
      <c r="J46" s="47"/>
    </row>
    <row r="47" spans="10:10" s="17" customFormat="1" x14ac:dyDescent="0.2">
      <c r="J47" s="47"/>
    </row>
    <row r="48" spans="10:10" s="17" customFormat="1" x14ac:dyDescent="0.2">
      <c r="J48" s="47"/>
    </row>
    <row r="49" spans="10:10" s="17" customFormat="1" x14ac:dyDescent="0.2">
      <c r="J49" s="47"/>
    </row>
    <row r="50" spans="10:10" s="17" customFormat="1" x14ac:dyDescent="0.2">
      <c r="J50" s="47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3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:H2"/>
    </sheetView>
  </sheetViews>
  <sheetFormatPr defaultRowHeight="12.75" x14ac:dyDescent="0.2"/>
  <cols>
    <col min="1" max="1" width="4.85546875" style="188" customWidth="1"/>
    <col min="2" max="2" width="37.42578125" style="188" customWidth="1"/>
    <col min="3" max="3" width="21.5703125" style="188" customWidth="1"/>
    <col min="4" max="4" width="20" style="188" customWidth="1"/>
    <col min="5" max="5" width="18.7109375" style="188" customWidth="1"/>
    <col min="6" max="6" width="24.140625" style="188" customWidth="1"/>
    <col min="7" max="7" width="27.140625" style="188" customWidth="1"/>
    <col min="8" max="8" width="0.7109375" style="188" customWidth="1"/>
    <col min="9" max="16384" width="9.140625" style="188"/>
  </cols>
  <sheetData>
    <row r="1" spans="1:8" s="172" customFormat="1" ht="15.75" x14ac:dyDescent="0.2">
      <c r="A1" s="169" t="s">
        <v>314</v>
      </c>
      <c r="B1" s="170"/>
      <c r="C1" s="170"/>
      <c r="D1" s="170"/>
      <c r="E1" s="170"/>
      <c r="F1" s="62"/>
      <c r="G1" s="62" t="s">
        <v>97</v>
      </c>
      <c r="H1" s="173"/>
    </row>
    <row r="2" spans="1:8" s="172" customFormat="1" ht="12.75" customHeight="1" x14ac:dyDescent="0.2">
      <c r="A2" s="173" t="s">
        <v>305</v>
      </c>
      <c r="B2" s="170"/>
      <c r="C2" s="170"/>
      <c r="D2" s="170"/>
      <c r="E2" s="171"/>
      <c r="F2" s="171"/>
      <c r="G2" s="643" t="s">
        <v>850</v>
      </c>
      <c r="H2" s="644"/>
    </row>
    <row r="3" spans="1:8" s="172" customFormat="1" x14ac:dyDescent="0.2">
      <c r="A3" s="173"/>
      <c r="B3" s="170"/>
      <c r="C3" s="170"/>
      <c r="D3" s="170"/>
      <c r="E3" s="171"/>
      <c r="F3" s="171"/>
      <c r="G3" s="171"/>
      <c r="H3" s="173"/>
    </row>
    <row r="4" spans="1:8" s="172" customFormat="1" ht="15.75" x14ac:dyDescent="0.35">
      <c r="A4" s="96" t="s">
        <v>262</v>
      </c>
      <c r="B4" s="170"/>
      <c r="C4" s="170"/>
      <c r="D4" s="170"/>
      <c r="E4" s="174"/>
      <c r="F4" s="174"/>
      <c r="G4" s="171"/>
      <c r="H4" s="173"/>
    </row>
    <row r="5" spans="1:8" s="172" customFormat="1" ht="15.75" x14ac:dyDescent="0.35">
      <c r="A5" s="21" t="s">
        <v>656</v>
      </c>
      <c r="B5" s="175"/>
      <c r="C5" s="175"/>
      <c r="D5" s="175"/>
      <c r="E5" s="175"/>
      <c r="F5" s="175"/>
      <c r="G5" s="176"/>
      <c r="H5" s="173"/>
    </row>
    <row r="6" spans="1:8" s="189" customFormat="1" x14ac:dyDescent="0.2">
      <c r="A6" s="177"/>
      <c r="B6" s="177"/>
      <c r="C6" s="177"/>
      <c r="D6" s="177"/>
      <c r="E6" s="177"/>
      <c r="F6" s="177"/>
      <c r="G6" s="177"/>
      <c r="H6" s="174"/>
    </row>
    <row r="7" spans="1:8" s="172" customFormat="1" ht="63.75" x14ac:dyDescent="0.2">
      <c r="A7" s="202" t="s">
        <v>64</v>
      </c>
      <c r="B7" s="180" t="s">
        <v>309</v>
      </c>
      <c r="C7" s="180" t="s">
        <v>310</v>
      </c>
      <c r="D7" s="180" t="s">
        <v>311</v>
      </c>
      <c r="E7" s="180" t="s">
        <v>312</v>
      </c>
      <c r="F7" s="180" t="s">
        <v>313</v>
      </c>
      <c r="G7" s="180" t="s">
        <v>306</v>
      </c>
      <c r="H7" s="173"/>
    </row>
    <row r="8" spans="1:8" s="172" customFormat="1" x14ac:dyDescent="0.2">
      <c r="A8" s="178">
        <v>1</v>
      </c>
      <c r="B8" s="179">
        <v>2</v>
      </c>
      <c r="C8" s="179">
        <v>3</v>
      </c>
      <c r="D8" s="179">
        <v>4</v>
      </c>
      <c r="E8" s="180">
        <v>5</v>
      </c>
      <c r="F8" s="180">
        <v>6</v>
      </c>
      <c r="G8" s="180">
        <v>7</v>
      </c>
      <c r="H8" s="173"/>
    </row>
    <row r="9" spans="1:8" s="172" customFormat="1" x14ac:dyDescent="0.2">
      <c r="A9" s="190">
        <v>1</v>
      </c>
      <c r="B9" s="181"/>
      <c r="C9" s="181"/>
      <c r="D9" s="182"/>
      <c r="E9" s="181"/>
      <c r="F9" s="181"/>
      <c r="G9" s="181"/>
      <c r="H9" s="173"/>
    </row>
    <row r="10" spans="1:8" s="172" customFormat="1" x14ac:dyDescent="0.2">
      <c r="A10" s="190">
        <v>2</v>
      </c>
      <c r="B10" s="181"/>
      <c r="C10" s="181"/>
      <c r="D10" s="182"/>
      <c r="E10" s="181"/>
      <c r="F10" s="181"/>
      <c r="G10" s="181"/>
      <c r="H10" s="173"/>
    </row>
    <row r="11" spans="1:8" s="172" customFormat="1" x14ac:dyDescent="0.2">
      <c r="A11" s="190">
        <v>3</v>
      </c>
      <c r="B11" s="181"/>
      <c r="C11" s="181"/>
      <c r="D11" s="182"/>
      <c r="E11" s="181"/>
      <c r="F11" s="181"/>
      <c r="G11" s="181"/>
      <c r="H11" s="173"/>
    </row>
    <row r="12" spans="1:8" s="172" customFormat="1" x14ac:dyDescent="0.2">
      <c r="A12" s="190">
        <v>4</v>
      </c>
      <c r="B12" s="181"/>
      <c r="C12" s="181"/>
      <c r="D12" s="182"/>
      <c r="E12" s="181"/>
      <c r="F12" s="181"/>
      <c r="G12" s="181"/>
      <c r="H12" s="173"/>
    </row>
    <row r="13" spans="1:8" s="172" customFormat="1" x14ac:dyDescent="0.2">
      <c r="A13" s="190">
        <v>5</v>
      </c>
      <c r="B13" s="181"/>
      <c r="C13" s="181"/>
      <c r="D13" s="182"/>
      <c r="E13" s="181"/>
      <c r="F13" s="181"/>
      <c r="G13" s="181"/>
      <c r="H13" s="173"/>
    </row>
    <row r="14" spans="1:8" s="172" customFormat="1" x14ac:dyDescent="0.2">
      <c r="A14" s="190">
        <v>6</v>
      </c>
      <c r="B14" s="181"/>
      <c r="C14" s="181"/>
      <c r="D14" s="182"/>
      <c r="E14" s="181"/>
      <c r="F14" s="181"/>
      <c r="G14" s="181"/>
      <c r="H14" s="173"/>
    </row>
    <row r="15" spans="1:8" s="172" customFormat="1" x14ac:dyDescent="0.2">
      <c r="A15" s="190">
        <v>7</v>
      </c>
      <c r="B15" s="181"/>
      <c r="C15" s="181"/>
      <c r="D15" s="182"/>
      <c r="E15" s="181"/>
      <c r="F15" s="181"/>
      <c r="G15" s="181"/>
      <c r="H15" s="173"/>
    </row>
    <row r="16" spans="1:8" s="172" customFormat="1" x14ac:dyDescent="0.2">
      <c r="A16" s="190">
        <v>8</v>
      </c>
      <c r="B16" s="181"/>
      <c r="C16" s="181"/>
      <c r="D16" s="182"/>
      <c r="E16" s="181"/>
      <c r="F16" s="181"/>
      <c r="G16" s="181"/>
      <c r="H16" s="173"/>
    </row>
    <row r="17" spans="1:11" s="172" customFormat="1" x14ac:dyDescent="0.2">
      <c r="A17" s="190">
        <v>9</v>
      </c>
      <c r="B17" s="181"/>
      <c r="C17" s="181"/>
      <c r="D17" s="182"/>
      <c r="E17" s="181"/>
      <c r="F17" s="181"/>
      <c r="G17" s="181"/>
      <c r="H17" s="173"/>
    </row>
    <row r="18" spans="1:11" s="172" customFormat="1" x14ac:dyDescent="0.2">
      <c r="A18" s="190">
        <v>10</v>
      </c>
      <c r="B18" s="181"/>
      <c r="C18" s="181"/>
      <c r="D18" s="182"/>
      <c r="E18" s="181"/>
      <c r="F18" s="181"/>
      <c r="G18" s="181"/>
      <c r="H18" s="173"/>
    </row>
    <row r="19" spans="1:11" s="172" customFormat="1" x14ac:dyDescent="0.2">
      <c r="A19" s="190" t="s">
        <v>264</v>
      </c>
      <c r="B19" s="181"/>
      <c r="C19" s="181"/>
      <c r="D19" s="182"/>
      <c r="E19" s="181"/>
      <c r="F19" s="181"/>
      <c r="G19" s="181"/>
      <c r="H19" s="173"/>
    </row>
    <row r="22" spans="1:11" s="172" customFormat="1" x14ac:dyDescent="0.2"/>
    <row r="23" spans="1:11" s="172" customFormat="1" x14ac:dyDescent="0.2"/>
    <row r="24" spans="1:11" s="16" customFormat="1" ht="15.75" x14ac:dyDescent="0.35">
      <c r="B24" s="183" t="s">
        <v>96</v>
      </c>
      <c r="C24" s="183"/>
    </row>
    <row r="25" spans="1:11" s="16" customFormat="1" ht="15.75" x14ac:dyDescent="0.35">
      <c r="B25" s="183"/>
      <c r="C25" s="183"/>
    </row>
    <row r="26" spans="1:11" s="16" customFormat="1" ht="15.75" x14ac:dyDescent="0.35">
      <c r="C26" s="185"/>
      <c r="F26" s="185"/>
      <c r="G26" s="185"/>
      <c r="H26" s="184"/>
    </row>
    <row r="27" spans="1:11" s="16" customFormat="1" ht="15.75" x14ac:dyDescent="0.35">
      <c r="C27" s="186" t="s">
        <v>256</v>
      </c>
      <c r="F27" s="183" t="s">
        <v>307</v>
      </c>
      <c r="J27" s="184"/>
      <c r="K27" s="184"/>
    </row>
    <row r="28" spans="1:11" s="16" customFormat="1" ht="15.75" x14ac:dyDescent="0.35">
      <c r="C28" s="186" t="s">
        <v>127</v>
      </c>
      <c r="F28" s="187" t="s">
        <v>257</v>
      </c>
      <c r="J28" s="184"/>
      <c r="K28" s="184"/>
    </row>
    <row r="29" spans="1:11" s="172" customFormat="1" ht="15.75" x14ac:dyDescent="0.35">
      <c r="C29" s="186"/>
      <c r="J29" s="189"/>
      <c r="K29" s="189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1"/>
  <sheetViews>
    <sheetView view="pageBreakPreview" topLeftCell="A49" zoomScale="80" zoomScaleNormal="80" zoomScaleSheetLayoutView="80" workbookViewId="0">
      <selection activeCell="P27" sqref="P27"/>
    </sheetView>
  </sheetViews>
  <sheetFormatPr defaultRowHeight="12.75" x14ac:dyDescent="0.2"/>
  <cols>
    <col min="1" max="1" width="6.5703125" customWidth="1"/>
    <col min="2" max="2" width="36" customWidth="1"/>
    <col min="3" max="3" width="11.5703125" customWidth="1"/>
    <col min="4" max="4" width="17" customWidth="1"/>
    <col min="5" max="5" width="18.5703125" customWidth="1"/>
    <col min="6" max="6" width="20.42578125" customWidth="1"/>
    <col min="7" max="7" width="17" style="364" customWidth="1"/>
    <col min="8" max="8" width="15.5703125" customWidth="1"/>
    <col min="9" max="9" width="16.7109375" customWidth="1"/>
    <col min="10" max="10" width="20.28515625" customWidth="1"/>
    <col min="11" max="11" width="24.5703125" customWidth="1"/>
  </cols>
  <sheetData>
    <row r="1" spans="1:12" ht="15.75" x14ac:dyDescent="0.2">
      <c r="A1" s="116" t="s">
        <v>429</v>
      </c>
      <c r="B1" s="117"/>
      <c r="C1" s="117"/>
      <c r="D1" s="117"/>
      <c r="E1" s="117"/>
      <c r="F1" s="117"/>
      <c r="G1" s="358"/>
      <c r="H1" s="117"/>
      <c r="I1" s="117"/>
      <c r="J1" s="117"/>
      <c r="K1" s="62" t="s">
        <v>97</v>
      </c>
    </row>
    <row r="2" spans="1:12" ht="15.75" x14ac:dyDescent="0.35">
      <c r="A2" s="87" t="s">
        <v>128</v>
      </c>
      <c r="B2" s="117"/>
      <c r="C2" s="117"/>
      <c r="D2" s="117"/>
      <c r="E2" s="117"/>
      <c r="F2" s="117"/>
      <c r="G2" s="358"/>
      <c r="H2" s="117"/>
      <c r="I2" s="117"/>
      <c r="J2" s="117"/>
      <c r="K2" s="669" t="s">
        <v>850</v>
      </c>
      <c r="L2" s="670"/>
    </row>
    <row r="3" spans="1:12" ht="15.75" x14ac:dyDescent="0.2">
      <c r="A3" s="117"/>
      <c r="B3" s="117"/>
      <c r="C3" s="117"/>
      <c r="D3" s="117"/>
      <c r="E3" s="117"/>
      <c r="F3" s="117"/>
      <c r="G3" s="358"/>
      <c r="H3" s="117"/>
      <c r="I3" s="117"/>
      <c r="J3" s="117"/>
      <c r="K3" s="120"/>
    </row>
    <row r="4" spans="1:12" ht="15.75" x14ac:dyDescent="0.35">
      <c r="A4" s="60" t="str">
        <f>'ფორმა N2'!A4</f>
        <v>ანგარიშვალდებული პირის დასახელება:</v>
      </c>
      <c r="B4" s="60"/>
      <c r="C4" s="60"/>
      <c r="D4" s="61"/>
      <c r="E4" s="126"/>
      <c r="F4" s="117"/>
      <c r="G4" s="358"/>
      <c r="H4" s="117"/>
      <c r="I4" s="117"/>
      <c r="J4" s="117"/>
      <c r="K4" s="126"/>
    </row>
    <row r="5" spans="1:12" s="161" customFormat="1" ht="15.75" x14ac:dyDescent="0.35">
      <c r="A5" s="21" t="s">
        <v>656</v>
      </c>
      <c r="B5" s="64"/>
      <c r="C5" s="64"/>
      <c r="D5" s="64"/>
      <c r="E5" s="194"/>
      <c r="F5" s="195"/>
      <c r="G5" s="359"/>
      <c r="H5" s="195"/>
      <c r="I5" s="195"/>
      <c r="J5" s="195"/>
      <c r="K5" s="194"/>
    </row>
    <row r="6" spans="1:12" ht="13.5" x14ac:dyDescent="0.2">
      <c r="A6" s="121"/>
      <c r="B6" s="122"/>
      <c r="C6" s="122"/>
      <c r="D6" s="122"/>
      <c r="E6" s="117"/>
      <c r="F6" s="117"/>
      <c r="G6" s="358"/>
      <c r="H6" s="117"/>
      <c r="I6" s="117"/>
      <c r="J6" s="117"/>
      <c r="K6" s="117"/>
    </row>
    <row r="7" spans="1:12" ht="78.75" x14ac:dyDescent="0.2">
      <c r="A7" s="129" t="s">
        <v>64</v>
      </c>
      <c r="B7" s="115" t="s">
        <v>362</v>
      </c>
      <c r="C7" s="115" t="s">
        <v>363</v>
      </c>
      <c r="D7" s="115" t="s">
        <v>365</v>
      </c>
      <c r="E7" s="115" t="s">
        <v>364</v>
      </c>
      <c r="F7" s="115" t="s">
        <v>373</v>
      </c>
      <c r="G7" s="360" t="s">
        <v>374</v>
      </c>
      <c r="H7" s="115" t="s">
        <v>368</v>
      </c>
      <c r="I7" s="115" t="s">
        <v>369</v>
      </c>
      <c r="J7" s="115" t="s">
        <v>381</v>
      </c>
      <c r="K7" s="115" t="s">
        <v>370</v>
      </c>
    </row>
    <row r="8" spans="1:12" ht="15.75" x14ac:dyDescent="0.2">
      <c r="A8" s="113">
        <v>1</v>
      </c>
      <c r="B8" s="113">
        <v>2</v>
      </c>
      <c r="C8" s="115">
        <v>3</v>
      </c>
      <c r="D8" s="113">
        <v>4</v>
      </c>
      <c r="E8" s="115">
        <v>5</v>
      </c>
      <c r="F8" s="113">
        <v>6</v>
      </c>
      <c r="G8" s="360">
        <v>7</v>
      </c>
      <c r="H8" s="113">
        <v>8</v>
      </c>
      <c r="I8" s="115">
        <v>9</v>
      </c>
      <c r="J8" s="113">
        <v>10</v>
      </c>
      <c r="K8" s="115">
        <v>11</v>
      </c>
    </row>
    <row r="9" spans="1:12" ht="54.75" customHeight="1" x14ac:dyDescent="0.2">
      <c r="A9" s="555">
        <v>1</v>
      </c>
      <c r="B9" s="439" t="s">
        <v>521</v>
      </c>
      <c r="C9" s="557" t="s">
        <v>522</v>
      </c>
      <c r="D9" s="557" t="s">
        <v>657</v>
      </c>
      <c r="E9" s="557" t="s">
        <v>523</v>
      </c>
      <c r="F9" s="440">
        <v>4500</v>
      </c>
      <c r="G9" s="441" t="s">
        <v>524</v>
      </c>
      <c r="H9" s="440" t="s">
        <v>525</v>
      </c>
      <c r="I9" s="440" t="s">
        <v>526</v>
      </c>
      <c r="J9" s="557"/>
      <c r="K9" s="557"/>
    </row>
    <row r="10" spans="1:12" ht="54.75" customHeight="1" x14ac:dyDescent="0.2">
      <c r="A10" s="555">
        <v>2</v>
      </c>
      <c r="B10" s="439" t="s">
        <v>527</v>
      </c>
      <c r="C10" s="557" t="s">
        <v>522</v>
      </c>
      <c r="D10" s="557" t="s">
        <v>738</v>
      </c>
      <c r="E10" s="557" t="s">
        <v>528</v>
      </c>
      <c r="F10" s="440">
        <v>1250</v>
      </c>
      <c r="G10" s="441" t="s">
        <v>529</v>
      </c>
      <c r="H10" s="440" t="s">
        <v>530</v>
      </c>
      <c r="I10" s="440" t="s">
        <v>531</v>
      </c>
      <c r="J10" s="557"/>
      <c r="K10" s="557"/>
    </row>
    <row r="11" spans="1:12" ht="54.75" customHeight="1" x14ac:dyDescent="0.2">
      <c r="A11" s="555">
        <v>3</v>
      </c>
      <c r="B11" s="439" t="s">
        <v>532</v>
      </c>
      <c r="C11" s="557" t="s">
        <v>522</v>
      </c>
      <c r="D11" s="557" t="s">
        <v>738</v>
      </c>
      <c r="E11" s="557" t="s">
        <v>533</v>
      </c>
      <c r="F11" s="440">
        <v>1250</v>
      </c>
      <c r="G11" s="441" t="s">
        <v>534</v>
      </c>
      <c r="H11" s="440" t="s">
        <v>535</v>
      </c>
      <c r="I11" s="440" t="s">
        <v>536</v>
      </c>
      <c r="J11" s="557"/>
      <c r="K11" s="557"/>
    </row>
    <row r="12" spans="1:12" ht="54.75" customHeight="1" x14ac:dyDescent="0.2">
      <c r="A12" s="555">
        <v>4</v>
      </c>
      <c r="B12" s="442" t="s">
        <v>662</v>
      </c>
      <c r="C12" s="557" t="s">
        <v>522</v>
      </c>
      <c r="D12" s="557" t="s">
        <v>658</v>
      </c>
      <c r="E12" s="557" t="s">
        <v>663</v>
      </c>
      <c r="F12" s="440">
        <v>1000</v>
      </c>
      <c r="G12" s="441" t="s">
        <v>661</v>
      </c>
      <c r="H12" s="440" t="s">
        <v>659</v>
      </c>
      <c r="I12" s="440" t="s">
        <v>660</v>
      </c>
      <c r="J12" s="557"/>
      <c r="K12" s="557"/>
    </row>
    <row r="13" spans="1:12" ht="54.75" customHeight="1" x14ac:dyDescent="0.2">
      <c r="A13" s="555">
        <v>5</v>
      </c>
      <c r="B13" s="439" t="s">
        <v>537</v>
      </c>
      <c r="C13" s="557" t="s">
        <v>522</v>
      </c>
      <c r="D13" s="557" t="s">
        <v>738</v>
      </c>
      <c r="E13" s="557" t="s">
        <v>538</v>
      </c>
      <c r="F13" s="440">
        <v>1250</v>
      </c>
      <c r="G13" s="412" t="s">
        <v>539</v>
      </c>
      <c r="H13" s="440" t="s">
        <v>540</v>
      </c>
      <c r="I13" s="440" t="s">
        <v>541</v>
      </c>
      <c r="J13" s="557"/>
      <c r="K13" s="557"/>
    </row>
    <row r="14" spans="1:12" ht="54.75" customHeight="1" x14ac:dyDescent="0.2">
      <c r="A14" s="555">
        <v>6</v>
      </c>
      <c r="B14" s="439" t="s">
        <v>542</v>
      </c>
      <c r="C14" s="557" t="s">
        <v>522</v>
      </c>
      <c r="D14" s="557" t="s">
        <v>738</v>
      </c>
      <c r="E14" s="557" t="s">
        <v>543</v>
      </c>
      <c r="F14" s="440">
        <v>1100</v>
      </c>
      <c r="G14" s="412">
        <v>62001000692</v>
      </c>
      <c r="H14" s="440" t="s">
        <v>544</v>
      </c>
      <c r="I14" s="440" t="s">
        <v>545</v>
      </c>
      <c r="J14" s="557"/>
      <c r="K14" s="557"/>
    </row>
    <row r="15" spans="1:12" ht="54.75" customHeight="1" x14ac:dyDescent="0.2">
      <c r="A15" s="555">
        <v>7</v>
      </c>
      <c r="B15" s="439" t="s">
        <v>546</v>
      </c>
      <c r="C15" s="557" t="s">
        <v>522</v>
      </c>
      <c r="D15" s="557" t="s">
        <v>738</v>
      </c>
      <c r="E15" s="557" t="s">
        <v>547</v>
      </c>
      <c r="F15" s="440">
        <v>625</v>
      </c>
      <c r="G15" s="441">
        <v>19001093579</v>
      </c>
      <c r="H15" s="440" t="s">
        <v>548</v>
      </c>
      <c r="I15" s="440" t="s">
        <v>549</v>
      </c>
      <c r="J15" s="557"/>
      <c r="K15" s="557"/>
    </row>
    <row r="16" spans="1:12" ht="54.75" customHeight="1" x14ac:dyDescent="0.2">
      <c r="A16" s="555">
        <v>8</v>
      </c>
      <c r="B16" s="439" t="s">
        <v>550</v>
      </c>
      <c r="C16" s="557" t="s">
        <v>522</v>
      </c>
      <c r="D16" s="557" t="s">
        <v>738</v>
      </c>
      <c r="E16" s="557" t="s">
        <v>551</v>
      </c>
      <c r="F16" s="440">
        <v>875</v>
      </c>
      <c r="G16" s="441">
        <v>38001005158</v>
      </c>
      <c r="H16" s="440" t="s">
        <v>552</v>
      </c>
      <c r="I16" s="440" t="s">
        <v>553</v>
      </c>
      <c r="J16" s="557"/>
      <c r="K16" s="557"/>
    </row>
    <row r="17" spans="1:11" ht="54.75" customHeight="1" x14ac:dyDescent="0.2">
      <c r="A17" s="555">
        <v>9</v>
      </c>
      <c r="B17" s="443" t="s">
        <v>554</v>
      </c>
      <c r="C17" s="557" t="s">
        <v>522</v>
      </c>
      <c r="D17" s="557" t="s">
        <v>738</v>
      </c>
      <c r="E17" s="557" t="s">
        <v>555</v>
      </c>
      <c r="F17" s="440">
        <v>875</v>
      </c>
      <c r="G17" s="441">
        <v>65002011766</v>
      </c>
      <c r="H17" s="440" t="s">
        <v>556</v>
      </c>
      <c r="I17" s="440" t="s">
        <v>557</v>
      </c>
      <c r="J17" s="557"/>
      <c r="K17" s="557"/>
    </row>
    <row r="18" spans="1:11" ht="54.75" customHeight="1" x14ac:dyDescent="0.2">
      <c r="A18" s="555">
        <v>10</v>
      </c>
      <c r="B18" s="439" t="s">
        <v>558</v>
      </c>
      <c r="C18" s="557" t="s">
        <v>522</v>
      </c>
      <c r="D18" s="557" t="s">
        <v>738</v>
      </c>
      <c r="E18" s="557" t="s">
        <v>559</v>
      </c>
      <c r="F18" s="440">
        <v>1125</v>
      </c>
      <c r="G18" s="441" t="s">
        <v>788</v>
      </c>
      <c r="H18" s="440" t="s">
        <v>560</v>
      </c>
      <c r="I18" s="440" t="s">
        <v>561</v>
      </c>
      <c r="J18" s="557"/>
      <c r="K18" s="557"/>
    </row>
    <row r="19" spans="1:11" ht="54.75" customHeight="1" x14ac:dyDescent="0.2">
      <c r="A19" s="555">
        <v>11</v>
      </c>
      <c r="B19" s="439" t="s">
        <v>562</v>
      </c>
      <c r="C19" s="557" t="s">
        <v>522</v>
      </c>
      <c r="D19" s="557" t="s">
        <v>738</v>
      </c>
      <c r="E19" s="557" t="s">
        <v>563</v>
      </c>
      <c r="F19" s="440">
        <v>1228.7</v>
      </c>
      <c r="G19" s="441" t="s">
        <v>564</v>
      </c>
      <c r="H19" s="440" t="s">
        <v>565</v>
      </c>
      <c r="I19" s="440" t="s">
        <v>566</v>
      </c>
      <c r="J19" s="557"/>
      <c r="K19" s="557"/>
    </row>
    <row r="20" spans="1:11" ht="54.75" customHeight="1" x14ac:dyDescent="0.2">
      <c r="A20" s="555">
        <v>12</v>
      </c>
      <c r="B20" s="444" t="s">
        <v>567</v>
      </c>
      <c r="C20" s="557" t="s">
        <v>522</v>
      </c>
      <c r="D20" s="557" t="s">
        <v>738</v>
      </c>
      <c r="E20" s="557" t="s">
        <v>568</v>
      </c>
      <c r="F20" s="440">
        <v>312.5</v>
      </c>
      <c r="G20" s="441">
        <v>61010002637</v>
      </c>
      <c r="H20" s="440" t="s">
        <v>569</v>
      </c>
      <c r="I20" s="440" t="s">
        <v>570</v>
      </c>
      <c r="J20" s="557"/>
      <c r="K20" s="557"/>
    </row>
    <row r="21" spans="1:11" ht="54.75" customHeight="1" x14ac:dyDescent="0.2">
      <c r="A21" s="555">
        <v>13</v>
      </c>
      <c r="B21" s="558" t="s">
        <v>571</v>
      </c>
      <c r="C21" s="557" t="s">
        <v>522</v>
      </c>
      <c r="D21" s="557" t="s">
        <v>738</v>
      </c>
      <c r="E21" s="557" t="s">
        <v>572</v>
      </c>
      <c r="F21" s="440">
        <v>375</v>
      </c>
      <c r="G21" s="412">
        <v>61001003068</v>
      </c>
      <c r="H21" s="440" t="s">
        <v>573</v>
      </c>
      <c r="I21" s="440" t="s">
        <v>574</v>
      </c>
      <c r="J21" s="557"/>
      <c r="K21" s="557"/>
    </row>
    <row r="22" spans="1:11" ht="54.75" customHeight="1" x14ac:dyDescent="0.2">
      <c r="A22" s="555">
        <v>14</v>
      </c>
      <c r="B22" s="558" t="s">
        <v>575</v>
      </c>
      <c r="C22" s="557" t="s">
        <v>522</v>
      </c>
      <c r="D22" s="557" t="s">
        <v>738</v>
      </c>
      <c r="E22" s="557" t="s">
        <v>576</v>
      </c>
      <c r="F22" s="440">
        <v>250</v>
      </c>
      <c r="G22" s="412" t="s">
        <v>577</v>
      </c>
      <c r="H22" s="440" t="s">
        <v>578</v>
      </c>
      <c r="I22" s="440" t="s">
        <v>579</v>
      </c>
      <c r="J22" s="557"/>
      <c r="K22" s="557"/>
    </row>
    <row r="23" spans="1:11" ht="54.75" customHeight="1" x14ac:dyDescent="0.2">
      <c r="A23" s="555">
        <v>15</v>
      </c>
      <c r="B23" s="558" t="s">
        <v>664</v>
      </c>
      <c r="C23" s="557" t="s">
        <v>522</v>
      </c>
      <c r="D23" s="557" t="s">
        <v>739</v>
      </c>
      <c r="E23" s="557" t="s">
        <v>668</v>
      </c>
      <c r="F23" s="440">
        <v>350</v>
      </c>
      <c r="G23" s="412" t="s">
        <v>667</v>
      </c>
      <c r="H23" s="440" t="s">
        <v>665</v>
      </c>
      <c r="I23" s="440" t="s">
        <v>666</v>
      </c>
      <c r="J23" s="557"/>
      <c r="K23" s="557"/>
    </row>
    <row r="24" spans="1:11" ht="54.75" customHeight="1" x14ac:dyDescent="0.2">
      <c r="A24" s="642">
        <v>16</v>
      </c>
      <c r="B24" s="445" t="s">
        <v>580</v>
      </c>
      <c r="C24" s="557" t="s">
        <v>522</v>
      </c>
      <c r="D24" s="557" t="s">
        <v>581</v>
      </c>
      <c r="E24" s="439" t="s">
        <v>582</v>
      </c>
      <c r="F24" s="440">
        <v>89.1</v>
      </c>
      <c r="G24" s="446"/>
      <c r="H24" s="447"/>
      <c r="I24" s="440"/>
      <c r="J24" s="414">
        <v>227765022</v>
      </c>
      <c r="K24" s="440" t="s">
        <v>583</v>
      </c>
    </row>
    <row r="25" spans="1:11" ht="54.75" customHeight="1" x14ac:dyDescent="0.2">
      <c r="A25" s="555">
        <v>17</v>
      </c>
      <c r="B25" s="448" t="s">
        <v>584</v>
      </c>
      <c r="C25" s="557" t="s">
        <v>522</v>
      </c>
      <c r="D25" s="449" t="s">
        <v>741</v>
      </c>
      <c r="E25" s="439" t="s">
        <v>737</v>
      </c>
      <c r="F25" s="440">
        <v>350</v>
      </c>
      <c r="G25" s="450" t="s">
        <v>585</v>
      </c>
      <c r="H25" s="451" t="s">
        <v>586</v>
      </c>
      <c r="I25" s="451" t="s">
        <v>587</v>
      </c>
      <c r="J25" s="440"/>
      <c r="K25" s="440"/>
    </row>
    <row r="26" spans="1:11" ht="54.75" customHeight="1" x14ac:dyDescent="0.2">
      <c r="A26" s="555">
        <v>18</v>
      </c>
      <c r="B26" s="558" t="s">
        <v>588</v>
      </c>
      <c r="C26" s="557" t="s">
        <v>522</v>
      </c>
      <c r="D26" s="557" t="s">
        <v>740</v>
      </c>
      <c r="E26" s="556" t="s">
        <v>589</v>
      </c>
      <c r="F26" s="555">
        <v>600</v>
      </c>
      <c r="G26" s="438"/>
      <c r="H26" s="555"/>
      <c r="I26" s="555"/>
      <c r="J26" s="555">
        <v>231171166</v>
      </c>
      <c r="K26" s="555" t="s">
        <v>590</v>
      </c>
    </row>
    <row r="27" spans="1:11" ht="54.75" customHeight="1" x14ac:dyDescent="0.2">
      <c r="A27" s="555">
        <v>19</v>
      </c>
      <c r="B27" s="558" t="s">
        <v>676</v>
      </c>
      <c r="C27" s="557" t="s">
        <v>522</v>
      </c>
      <c r="D27" s="557" t="s">
        <v>677</v>
      </c>
      <c r="E27" s="556" t="s">
        <v>675</v>
      </c>
      <c r="F27" s="555">
        <v>625</v>
      </c>
      <c r="G27" s="438">
        <v>59001020545</v>
      </c>
      <c r="H27" s="555" t="s">
        <v>673</v>
      </c>
      <c r="I27" s="555" t="s">
        <v>674</v>
      </c>
      <c r="J27" s="555"/>
      <c r="K27" s="555"/>
    </row>
    <row r="28" spans="1:11" ht="54.75" customHeight="1" x14ac:dyDescent="0.2">
      <c r="A28" s="555">
        <v>20</v>
      </c>
      <c r="B28" s="558" t="s">
        <v>680</v>
      </c>
      <c r="C28" s="557" t="s">
        <v>522</v>
      </c>
      <c r="D28" s="557" t="s">
        <v>681</v>
      </c>
      <c r="E28" s="556" t="s">
        <v>563</v>
      </c>
      <c r="F28" s="555">
        <v>625</v>
      </c>
      <c r="G28" s="438">
        <v>61006061728</v>
      </c>
      <c r="H28" s="555" t="s">
        <v>678</v>
      </c>
      <c r="I28" s="555" t="s">
        <v>679</v>
      </c>
      <c r="J28" s="555"/>
      <c r="K28" s="555"/>
    </row>
    <row r="29" spans="1:11" ht="54.75" customHeight="1" x14ac:dyDescent="0.2">
      <c r="A29" s="555">
        <v>21</v>
      </c>
      <c r="B29" s="558" t="s">
        <v>686</v>
      </c>
      <c r="C29" s="557" t="s">
        <v>522</v>
      </c>
      <c r="D29" s="557" t="s">
        <v>677</v>
      </c>
      <c r="E29" s="556" t="s">
        <v>683</v>
      </c>
      <c r="F29" s="555">
        <v>1000</v>
      </c>
      <c r="G29" s="438">
        <v>61001004373</v>
      </c>
      <c r="H29" s="555" t="s">
        <v>684</v>
      </c>
      <c r="I29" s="555" t="s">
        <v>685</v>
      </c>
      <c r="J29" s="555"/>
      <c r="K29" s="555"/>
    </row>
    <row r="30" spans="1:11" ht="54.75" customHeight="1" x14ac:dyDescent="0.2">
      <c r="A30" s="676">
        <v>22</v>
      </c>
      <c r="B30" s="671" t="s">
        <v>687</v>
      </c>
      <c r="C30" s="673" t="s">
        <v>522</v>
      </c>
      <c r="D30" s="673" t="s">
        <v>688</v>
      </c>
      <c r="E30" s="675" t="s">
        <v>689</v>
      </c>
      <c r="F30" s="676">
        <v>1145.7</v>
      </c>
      <c r="G30" s="438" t="s">
        <v>789</v>
      </c>
      <c r="H30" s="555" t="s">
        <v>690</v>
      </c>
      <c r="I30" s="555" t="s">
        <v>691</v>
      </c>
      <c r="J30" s="555"/>
      <c r="K30" s="555"/>
    </row>
    <row r="31" spans="1:11" ht="54.75" customHeight="1" x14ac:dyDescent="0.2">
      <c r="A31" s="677"/>
      <c r="B31" s="672"/>
      <c r="C31" s="674"/>
      <c r="D31" s="674"/>
      <c r="E31" s="674"/>
      <c r="F31" s="677"/>
      <c r="G31" s="438" t="s">
        <v>790</v>
      </c>
      <c r="H31" s="555" t="s">
        <v>556</v>
      </c>
      <c r="I31" s="555" t="s">
        <v>691</v>
      </c>
      <c r="J31" s="555"/>
      <c r="K31" s="555"/>
    </row>
    <row r="32" spans="1:11" ht="54.75" customHeight="1" x14ac:dyDescent="0.2">
      <c r="A32" s="555">
        <v>23</v>
      </c>
      <c r="B32" s="558" t="s">
        <v>692</v>
      </c>
      <c r="C32" s="557" t="s">
        <v>522</v>
      </c>
      <c r="D32" s="557" t="s">
        <v>688</v>
      </c>
      <c r="E32" s="556" t="s">
        <v>671</v>
      </c>
      <c r="F32" s="555">
        <v>1599.92</v>
      </c>
      <c r="G32" s="438">
        <v>18001016365</v>
      </c>
      <c r="H32" s="555" t="s">
        <v>693</v>
      </c>
      <c r="I32" s="555" t="s">
        <v>694</v>
      </c>
      <c r="J32" s="555"/>
      <c r="K32" s="555"/>
    </row>
    <row r="33" spans="1:11" ht="54.75" customHeight="1" x14ac:dyDescent="0.2">
      <c r="A33" s="555">
        <v>24</v>
      </c>
      <c r="B33" s="558" t="s">
        <v>697</v>
      </c>
      <c r="C33" s="557" t="s">
        <v>522</v>
      </c>
      <c r="D33" s="557" t="s">
        <v>742</v>
      </c>
      <c r="E33" s="556" t="s">
        <v>695</v>
      </c>
      <c r="F33" s="555">
        <v>687.5</v>
      </c>
      <c r="G33" s="438">
        <v>61006067166</v>
      </c>
      <c r="H33" s="555" t="s">
        <v>696</v>
      </c>
      <c r="I33" s="555" t="s">
        <v>679</v>
      </c>
      <c r="J33" s="555"/>
      <c r="K33" s="555"/>
    </row>
    <row r="34" spans="1:11" ht="54.75" customHeight="1" x14ac:dyDescent="0.2">
      <c r="A34" s="555">
        <v>25</v>
      </c>
      <c r="B34" s="558" t="s">
        <v>698</v>
      </c>
      <c r="C34" s="557" t="s">
        <v>522</v>
      </c>
      <c r="D34" s="557" t="s">
        <v>688</v>
      </c>
      <c r="E34" s="556" t="s">
        <v>699</v>
      </c>
      <c r="F34" s="555">
        <v>600</v>
      </c>
      <c r="G34" s="438">
        <v>45001018275</v>
      </c>
      <c r="H34" s="555" t="s">
        <v>700</v>
      </c>
      <c r="I34" s="555" t="s">
        <v>701</v>
      </c>
      <c r="J34" s="555"/>
      <c r="K34" s="555"/>
    </row>
    <row r="35" spans="1:11" ht="54.75" customHeight="1" x14ac:dyDescent="0.2">
      <c r="A35" s="555">
        <v>26</v>
      </c>
      <c r="B35" s="558" t="s">
        <v>709</v>
      </c>
      <c r="C35" s="557" t="s">
        <v>522</v>
      </c>
      <c r="D35" s="557" t="s">
        <v>742</v>
      </c>
      <c r="E35" s="556" t="s">
        <v>695</v>
      </c>
      <c r="F35" s="555">
        <v>100</v>
      </c>
      <c r="G35" s="438">
        <v>42001031460</v>
      </c>
      <c r="H35" s="555" t="s">
        <v>530</v>
      </c>
      <c r="I35" s="555" t="s">
        <v>708</v>
      </c>
      <c r="J35" s="555"/>
      <c r="K35" s="555"/>
    </row>
    <row r="36" spans="1:11" ht="54.75" customHeight="1" x14ac:dyDescent="0.2">
      <c r="A36" s="555">
        <v>27</v>
      </c>
      <c r="B36" s="558" t="s">
        <v>713</v>
      </c>
      <c r="C36" s="557" t="s">
        <v>522</v>
      </c>
      <c r="D36" s="557" t="s">
        <v>688</v>
      </c>
      <c r="E36" s="556" t="s">
        <v>710</v>
      </c>
      <c r="F36" s="555">
        <v>100</v>
      </c>
      <c r="G36" s="438">
        <v>26001006115</v>
      </c>
      <c r="H36" s="555" t="s">
        <v>711</v>
      </c>
      <c r="I36" s="555" t="s">
        <v>712</v>
      </c>
      <c r="J36" s="555"/>
      <c r="K36" s="555"/>
    </row>
    <row r="37" spans="1:11" ht="54.75" customHeight="1" x14ac:dyDescent="0.2">
      <c r="A37" s="555">
        <v>28</v>
      </c>
      <c r="B37" s="558" t="s">
        <v>714</v>
      </c>
      <c r="C37" s="557" t="s">
        <v>522</v>
      </c>
      <c r="D37" s="557" t="s">
        <v>743</v>
      </c>
      <c r="E37" s="556" t="s">
        <v>715</v>
      </c>
      <c r="F37" s="555">
        <v>700</v>
      </c>
      <c r="G37" s="438">
        <v>42001016472</v>
      </c>
      <c r="H37" s="555" t="s">
        <v>717</v>
      </c>
      <c r="I37" s="555" t="s">
        <v>716</v>
      </c>
      <c r="J37" s="555"/>
      <c r="K37" s="555"/>
    </row>
    <row r="38" spans="1:11" ht="54.75" customHeight="1" x14ac:dyDescent="0.2">
      <c r="A38" s="555">
        <v>29</v>
      </c>
      <c r="B38" s="558" t="s">
        <v>719</v>
      </c>
      <c r="C38" s="557" t="s">
        <v>522</v>
      </c>
      <c r="D38" s="557" t="s">
        <v>743</v>
      </c>
      <c r="E38" s="556" t="s">
        <v>718</v>
      </c>
      <c r="F38" s="555">
        <v>200</v>
      </c>
      <c r="G38" s="438"/>
      <c r="H38" s="555" t="s">
        <v>720</v>
      </c>
      <c r="I38" s="555" t="s">
        <v>721</v>
      </c>
      <c r="J38" s="452">
        <v>215080105</v>
      </c>
      <c r="K38" s="453" t="s">
        <v>706</v>
      </c>
    </row>
    <row r="39" spans="1:11" ht="54.75" customHeight="1" x14ac:dyDescent="0.2">
      <c r="A39" s="555">
        <v>30</v>
      </c>
      <c r="B39" s="558" t="s">
        <v>735</v>
      </c>
      <c r="C39" s="557" t="s">
        <v>522</v>
      </c>
      <c r="D39" s="557" t="s">
        <v>722</v>
      </c>
      <c r="E39" s="556" t="s">
        <v>725</v>
      </c>
      <c r="F39" s="555">
        <v>350</v>
      </c>
      <c r="G39" s="438">
        <v>35001094054</v>
      </c>
      <c r="H39" s="555" t="s">
        <v>723</v>
      </c>
      <c r="I39" s="555" t="s">
        <v>724</v>
      </c>
      <c r="J39" s="555"/>
      <c r="K39" s="555"/>
    </row>
    <row r="40" spans="1:11" ht="54.75" customHeight="1" x14ac:dyDescent="0.2">
      <c r="A40" s="555">
        <v>31</v>
      </c>
      <c r="B40" s="558" t="s">
        <v>744</v>
      </c>
      <c r="C40" s="557" t="s">
        <v>522</v>
      </c>
      <c r="D40" s="557" t="s">
        <v>745</v>
      </c>
      <c r="E40" s="556" t="s">
        <v>746</v>
      </c>
      <c r="F40" s="555">
        <v>343.98</v>
      </c>
      <c r="G40" s="438">
        <v>61003004479</v>
      </c>
      <c r="H40" s="555" t="s">
        <v>747</v>
      </c>
      <c r="I40" s="555" t="s">
        <v>748</v>
      </c>
      <c r="J40" s="555"/>
      <c r="K40" s="555"/>
    </row>
    <row r="41" spans="1:11" ht="54.75" customHeight="1" x14ac:dyDescent="0.2">
      <c r="A41" s="555">
        <v>32</v>
      </c>
      <c r="B41" s="558" t="s">
        <v>749</v>
      </c>
      <c r="C41" s="557" t="s">
        <v>522</v>
      </c>
      <c r="D41" s="557" t="s">
        <v>815</v>
      </c>
      <c r="E41" s="556" t="s">
        <v>750</v>
      </c>
      <c r="F41" s="555">
        <v>500</v>
      </c>
      <c r="G41" s="438">
        <v>40001021236</v>
      </c>
      <c r="H41" s="555" t="s">
        <v>752</v>
      </c>
      <c r="I41" s="555" t="s">
        <v>753</v>
      </c>
      <c r="J41" s="555"/>
      <c r="K41" s="555"/>
    </row>
    <row r="42" spans="1:11" ht="54.75" customHeight="1" x14ac:dyDescent="0.2">
      <c r="A42" s="555">
        <v>33</v>
      </c>
      <c r="B42" s="558" t="s">
        <v>758</v>
      </c>
      <c r="C42" s="557" t="s">
        <v>522</v>
      </c>
      <c r="D42" s="557" t="s">
        <v>751</v>
      </c>
      <c r="E42" s="556" t="s">
        <v>757</v>
      </c>
      <c r="F42" s="555">
        <v>400</v>
      </c>
      <c r="G42" s="438">
        <v>39001006814</v>
      </c>
      <c r="H42" s="555" t="s">
        <v>755</v>
      </c>
      <c r="I42" s="555" t="s">
        <v>756</v>
      </c>
      <c r="J42" s="555">
        <v>239861930</v>
      </c>
      <c r="K42" s="555" t="s">
        <v>754</v>
      </c>
    </row>
    <row r="43" spans="1:11" ht="54.75" customHeight="1" x14ac:dyDescent="0.2">
      <c r="A43" s="555">
        <v>34</v>
      </c>
      <c r="B43" s="558" t="s">
        <v>760</v>
      </c>
      <c r="C43" s="557" t="s">
        <v>522</v>
      </c>
      <c r="D43" s="557" t="s">
        <v>815</v>
      </c>
      <c r="E43" s="556" t="s">
        <v>759</v>
      </c>
      <c r="F43" s="555">
        <v>1125</v>
      </c>
      <c r="G43" s="438">
        <v>60001029539</v>
      </c>
      <c r="H43" s="555" t="s">
        <v>761</v>
      </c>
      <c r="I43" s="555" t="s">
        <v>762</v>
      </c>
      <c r="J43" s="555"/>
      <c r="K43" s="555"/>
    </row>
    <row r="44" spans="1:11" ht="54.75" customHeight="1" x14ac:dyDescent="0.2">
      <c r="A44" s="676">
        <v>35</v>
      </c>
      <c r="B44" s="671" t="s">
        <v>763</v>
      </c>
      <c r="C44" s="673" t="s">
        <v>522</v>
      </c>
      <c r="D44" s="673" t="s">
        <v>764</v>
      </c>
      <c r="E44" s="675" t="s">
        <v>765</v>
      </c>
      <c r="F44" s="676">
        <v>625</v>
      </c>
      <c r="G44" s="438">
        <v>48001005826</v>
      </c>
      <c r="H44" s="555" t="s">
        <v>766</v>
      </c>
      <c r="I44" s="555" t="s">
        <v>767</v>
      </c>
      <c r="J44" s="555"/>
      <c r="K44" s="555"/>
    </row>
    <row r="45" spans="1:11" ht="54.75" customHeight="1" x14ac:dyDescent="0.2">
      <c r="A45" s="677"/>
      <c r="B45" s="672"/>
      <c r="C45" s="674"/>
      <c r="D45" s="674"/>
      <c r="E45" s="674"/>
      <c r="F45" s="677"/>
      <c r="G45" s="438">
        <v>48001014175</v>
      </c>
      <c r="H45" s="555" t="s">
        <v>768</v>
      </c>
      <c r="I45" s="555" t="s">
        <v>769</v>
      </c>
      <c r="J45" s="555"/>
      <c r="K45" s="555"/>
    </row>
    <row r="46" spans="1:11" ht="54.75" customHeight="1" x14ac:dyDescent="0.2">
      <c r="A46" s="676">
        <v>36</v>
      </c>
      <c r="B46" s="671" t="s">
        <v>770</v>
      </c>
      <c r="C46" s="673" t="s">
        <v>522</v>
      </c>
      <c r="D46" s="673" t="s">
        <v>745</v>
      </c>
      <c r="E46" s="675" t="s">
        <v>771</v>
      </c>
      <c r="F46" s="676">
        <v>400</v>
      </c>
      <c r="G46" s="438">
        <v>7001010338</v>
      </c>
      <c r="H46" s="555" t="s">
        <v>772</v>
      </c>
      <c r="I46" s="555" t="s">
        <v>773</v>
      </c>
      <c r="J46" s="555"/>
      <c r="K46" s="555"/>
    </row>
    <row r="47" spans="1:11" ht="54.75" customHeight="1" x14ac:dyDescent="0.2">
      <c r="A47" s="677"/>
      <c r="B47" s="672"/>
      <c r="C47" s="674"/>
      <c r="D47" s="674"/>
      <c r="E47" s="674"/>
      <c r="F47" s="677"/>
      <c r="G47" s="438">
        <v>7001017168</v>
      </c>
      <c r="H47" s="555" t="s">
        <v>774</v>
      </c>
      <c r="I47" s="555" t="s">
        <v>775</v>
      </c>
      <c r="J47" s="555"/>
      <c r="K47" s="555"/>
    </row>
    <row r="48" spans="1:11" ht="54.75" customHeight="1" x14ac:dyDescent="0.2">
      <c r="A48" s="555">
        <v>37</v>
      </c>
      <c r="B48" s="558" t="s">
        <v>776</v>
      </c>
      <c r="C48" s="557" t="s">
        <v>522</v>
      </c>
      <c r="D48" s="557" t="s">
        <v>814</v>
      </c>
      <c r="E48" s="556" t="s">
        <v>777</v>
      </c>
      <c r="F48" s="555">
        <v>1250</v>
      </c>
      <c r="G48" s="438" t="s">
        <v>791</v>
      </c>
      <c r="H48" s="555" t="s">
        <v>778</v>
      </c>
      <c r="I48" s="555" t="s">
        <v>779</v>
      </c>
      <c r="J48" s="555"/>
      <c r="K48" s="555"/>
    </row>
    <row r="49" spans="1:11" ht="54.75" customHeight="1" x14ac:dyDescent="0.2">
      <c r="A49" s="555">
        <v>38</v>
      </c>
      <c r="B49" s="558" t="s">
        <v>780</v>
      </c>
      <c r="C49" s="557" t="s">
        <v>522</v>
      </c>
      <c r="D49" s="557" t="s">
        <v>783</v>
      </c>
      <c r="E49" s="556" t="s">
        <v>759</v>
      </c>
      <c r="F49" s="555">
        <v>500</v>
      </c>
      <c r="G49" s="438">
        <v>53001031149</v>
      </c>
      <c r="H49" s="555" t="s">
        <v>781</v>
      </c>
      <c r="I49" s="555" t="s">
        <v>782</v>
      </c>
      <c r="J49" s="555"/>
      <c r="K49" s="555"/>
    </row>
    <row r="50" spans="1:11" ht="54.75" customHeight="1" x14ac:dyDescent="0.2">
      <c r="A50" s="555">
        <v>39</v>
      </c>
      <c r="B50" s="558" t="s">
        <v>784</v>
      </c>
      <c r="C50" s="557" t="s">
        <v>522</v>
      </c>
      <c r="D50" s="557" t="s">
        <v>793</v>
      </c>
      <c r="E50" s="556" t="s">
        <v>786</v>
      </c>
      <c r="F50" s="555">
        <v>1125</v>
      </c>
      <c r="G50" s="438" t="s">
        <v>792</v>
      </c>
      <c r="H50" s="555" t="s">
        <v>598</v>
      </c>
      <c r="I50" s="555" t="s">
        <v>787</v>
      </c>
      <c r="J50" s="555">
        <v>201953341</v>
      </c>
      <c r="K50" s="555" t="s">
        <v>785</v>
      </c>
    </row>
    <row r="51" spans="1:11" ht="54.75" customHeight="1" x14ac:dyDescent="0.2">
      <c r="A51" s="555">
        <v>40</v>
      </c>
      <c r="B51" s="558" t="s">
        <v>820</v>
      </c>
      <c r="C51" s="557" t="s">
        <v>522</v>
      </c>
      <c r="D51" s="557" t="s">
        <v>795</v>
      </c>
      <c r="E51" s="556" t="s">
        <v>794</v>
      </c>
      <c r="F51" s="555">
        <v>550</v>
      </c>
      <c r="G51" s="438" t="s">
        <v>796</v>
      </c>
      <c r="H51" s="555" t="s">
        <v>797</v>
      </c>
      <c r="I51" s="555" t="s">
        <v>798</v>
      </c>
      <c r="J51" s="555"/>
      <c r="K51" s="555"/>
    </row>
    <row r="52" spans="1:11" ht="54.75" customHeight="1" x14ac:dyDescent="0.2">
      <c r="A52" s="555">
        <v>41</v>
      </c>
      <c r="B52" s="558" t="s">
        <v>803</v>
      </c>
      <c r="C52" s="557" t="s">
        <v>522</v>
      </c>
      <c r="D52" s="557" t="s">
        <v>783</v>
      </c>
      <c r="E52" s="556" t="s">
        <v>802</v>
      </c>
      <c r="F52" s="555">
        <v>600</v>
      </c>
      <c r="G52" s="438" t="s">
        <v>799</v>
      </c>
      <c r="H52" s="555" t="s">
        <v>800</v>
      </c>
      <c r="I52" s="555" t="s">
        <v>801</v>
      </c>
      <c r="J52" s="555"/>
      <c r="K52" s="555"/>
    </row>
    <row r="53" spans="1:11" ht="54.75" customHeight="1" x14ac:dyDescent="0.2">
      <c r="A53" s="555">
        <v>42</v>
      </c>
      <c r="B53" s="558" t="s">
        <v>804</v>
      </c>
      <c r="C53" s="557" t="s">
        <v>522</v>
      </c>
      <c r="D53" s="557" t="s">
        <v>795</v>
      </c>
      <c r="E53" s="556" t="s">
        <v>807</v>
      </c>
      <c r="F53" s="555">
        <v>500</v>
      </c>
      <c r="G53" s="438" t="s">
        <v>806</v>
      </c>
      <c r="H53" s="555" t="s">
        <v>730</v>
      </c>
      <c r="I53" s="555" t="s">
        <v>805</v>
      </c>
      <c r="J53" s="555"/>
      <c r="K53" s="555"/>
    </row>
    <row r="54" spans="1:11" ht="54.75" customHeight="1" x14ac:dyDescent="0.2">
      <c r="A54" s="555">
        <v>43</v>
      </c>
      <c r="B54" s="558" t="s">
        <v>808</v>
      </c>
      <c r="C54" s="557" t="s">
        <v>522</v>
      </c>
      <c r="D54" s="557" t="s">
        <v>812</v>
      </c>
      <c r="E54" s="556" t="s">
        <v>813</v>
      </c>
      <c r="F54" s="555">
        <v>1144.07</v>
      </c>
      <c r="G54" s="438" t="s">
        <v>809</v>
      </c>
      <c r="H54" s="555" t="s">
        <v>810</v>
      </c>
      <c r="I54" s="555" t="s">
        <v>811</v>
      </c>
      <c r="J54" s="555"/>
      <c r="K54" s="555"/>
    </row>
    <row r="55" spans="1:11" ht="54.75" customHeight="1" x14ac:dyDescent="0.2">
      <c r="A55" s="555">
        <v>44</v>
      </c>
      <c r="B55" s="558" t="s">
        <v>821</v>
      </c>
      <c r="C55" s="557" t="s">
        <v>522</v>
      </c>
      <c r="D55" s="557" t="s">
        <v>822</v>
      </c>
      <c r="E55" s="556" t="s">
        <v>823</v>
      </c>
      <c r="F55" s="555">
        <v>1250</v>
      </c>
      <c r="G55" s="438" t="s">
        <v>824</v>
      </c>
      <c r="H55" s="555" t="s">
        <v>825</v>
      </c>
      <c r="I55" s="555" t="s">
        <v>826</v>
      </c>
      <c r="J55" s="555"/>
      <c r="K55" s="555"/>
    </row>
    <row r="56" spans="1:11" ht="54.75" customHeight="1" x14ac:dyDescent="0.2">
      <c r="A56" s="555">
        <v>45</v>
      </c>
      <c r="B56" s="558" t="s">
        <v>831</v>
      </c>
      <c r="C56" s="557" t="s">
        <v>522</v>
      </c>
      <c r="D56" s="557" t="s">
        <v>795</v>
      </c>
      <c r="E56" s="556" t="s">
        <v>830</v>
      </c>
      <c r="F56" s="555">
        <v>750</v>
      </c>
      <c r="G56" s="438" t="s">
        <v>829</v>
      </c>
      <c r="H56" s="555" t="s">
        <v>827</v>
      </c>
      <c r="I56" s="555" t="s">
        <v>828</v>
      </c>
      <c r="J56" s="555"/>
      <c r="K56" s="555"/>
    </row>
    <row r="57" spans="1:11" ht="54.75" customHeight="1" x14ac:dyDescent="0.2">
      <c r="A57" s="555">
        <v>46</v>
      </c>
      <c r="B57" s="558" t="s">
        <v>836</v>
      </c>
      <c r="C57" s="557" t="s">
        <v>522</v>
      </c>
      <c r="D57" s="557" t="s">
        <v>795</v>
      </c>
      <c r="E57" s="556" t="s">
        <v>835</v>
      </c>
      <c r="F57" s="555">
        <v>270</v>
      </c>
      <c r="G57" s="438" t="s">
        <v>834</v>
      </c>
      <c r="H57" s="555" t="s">
        <v>832</v>
      </c>
      <c r="I57" s="555" t="s">
        <v>833</v>
      </c>
      <c r="J57" s="555"/>
      <c r="K57" s="555"/>
    </row>
    <row r="58" spans="1:11" ht="54.75" customHeight="1" x14ac:dyDescent="0.2">
      <c r="A58" s="555">
        <v>47</v>
      </c>
      <c r="B58" s="558" t="s">
        <v>837</v>
      </c>
      <c r="C58" s="557" t="s">
        <v>522</v>
      </c>
      <c r="D58" s="557" t="s">
        <v>838</v>
      </c>
      <c r="E58" s="556" t="s">
        <v>842</v>
      </c>
      <c r="F58" s="555">
        <v>500</v>
      </c>
      <c r="G58" s="438" t="s">
        <v>839</v>
      </c>
      <c r="H58" s="555" t="s">
        <v>840</v>
      </c>
      <c r="I58" s="555" t="s">
        <v>841</v>
      </c>
      <c r="J58" s="555"/>
      <c r="K58" s="555"/>
    </row>
    <row r="59" spans="1:11" ht="39.75" customHeight="1" x14ac:dyDescent="0.2">
      <c r="A59" s="555">
        <v>48</v>
      </c>
      <c r="B59" s="558" t="s">
        <v>845</v>
      </c>
      <c r="C59" s="557" t="s">
        <v>522</v>
      </c>
      <c r="D59" s="557" t="s">
        <v>846</v>
      </c>
      <c r="E59" s="556" t="s">
        <v>807</v>
      </c>
      <c r="F59" s="555">
        <v>375</v>
      </c>
      <c r="G59" s="438" t="s">
        <v>847</v>
      </c>
      <c r="H59" s="555" t="s">
        <v>848</v>
      </c>
      <c r="I59" s="555" t="s">
        <v>849</v>
      </c>
      <c r="J59" s="555"/>
      <c r="K59" s="555"/>
    </row>
    <row r="60" spans="1:11" ht="39.75" customHeight="1" x14ac:dyDescent="0.2">
      <c r="A60" s="555">
        <v>49</v>
      </c>
      <c r="B60" s="558" t="s">
        <v>950</v>
      </c>
      <c r="C60" s="557" t="s">
        <v>522</v>
      </c>
      <c r="D60" s="557" t="s">
        <v>951</v>
      </c>
      <c r="E60" s="556" t="s">
        <v>952</v>
      </c>
      <c r="F60" s="555">
        <v>375</v>
      </c>
      <c r="G60" s="438" t="s">
        <v>953</v>
      </c>
      <c r="H60" s="555" t="s">
        <v>954</v>
      </c>
      <c r="I60" s="555" t="s">
        <v>955</v>
      </c>
      <c r="J60" s="555"/>
      <c r="K60" s="555"/>
    </row>
    <row r="61" spans="1:11" ht="39.75" customHeight="1" x14ac:dyDescent="0.2">
      <c r="A61" s="555">
        <v>50</v>
      </c>
      <c r="B61" s="558" t="s">
        <v>956</v>
      </c>
      <c r="C61" s="557" t="s">
        <v>522</v>
      </c>
      <c r="D61" s="557" t="s">
        <v>795</v>
      </c>
      <c r="E61" s="556" t="s">
        <v>957</v>
      </c>
      <c r="F61" s="555">
        <v>300</v>
      </c>
      <c r="G61" s="438" t="s">
        <v>958</v>
      </c>
      <c r="H61" s="555" t="s">
        <v>959</v>
      </c>
      <c r="I61" s="555" t="s">
        <v>960</v>
      </c>
      <c r="J61" s="555"/>
      <c r="K61" s="555"/>
    </row>
    <row r="62" spans="1:11" ht="39.75" customHeight="1" x14ac:dyDescent="0.35">
      <c r="A62" s="555">
        <v>51</v>
      </c>
      <c r="B62" s="561" t="s">
        <v>961</v>
      </c>
      <c r="C62" s="557" t="s">
        <v>522</v>
      </c>
      <c r="D62" s="557" t="s">
        <v>962</v>
      </c>
      <c r="E62" s="556" t="s">
        <v>963</v>
      </c>
      <c r="F62" s="555">
        <v>250</v>
      </c>
      <c r="G62" s="438" t="s">
        <v>964</v>
      </c>
      <c r="H62" s="555" t="s">
        <v>965</v>
      </c>
      <c r="I62" s="555" t="s">
        <v>966</v>
      </c>
      <c r="J62" s="555"/>
      <c r="K62" s="555"/>
    </row>
    <row r="63" spans="1:11" ht="39.75" customHeight="1" x14ac:dyDescent="0.35">
      <c r="A63" s="555">
        <v>52</v>
      </c>
      <c r="B63" s="562" t="s">
        <v>967</v>
      </c>
      <c r="C63" s="557" t="s">
        <v>522</v>
      </c>
      <c r="D63" s="557" t="s">
        <v>962</v>
      </c>
      <c r="E63" s="556" t="s">
        <v>968</v>
      </c>
      <c r="F63" s="555">
        <v>312.5</v>
      </c>
      <c r="G63" s="438" t="s">
        <v>971</v>
      </c>
      <c r="H63" s="555" t="s">
        <v>969</v>
      </c>
      <c r="I63" s="555" t="s">
        <v>970</v>
      </c>
      <c r="J63" s="555"/>
      <c r="K63" s="555"/>
    </row>
    <row r="64" spans="1:11" ht="26.25" customHeight="1" x14ac:dyDescent="0.2">
      <c r="A64" s="555">
        <v>53</v>
      </c>
      <c r="B64" s="558"/>
      <c r="C64" s="557"/>
      <c r="D64" s="557"/>
      <c r="E64" s="556"/>
      <c r="F64" s="555"/>
      <c r="G64" s="438"/>
      <c r="H64" s="555"/>
      <c r="I64" s="555"/>
      <c r="J64" s="555"/>
      <c r="K64" s="555"/>
    </row>
    <row r="65" spans="1:11" ht="26.25" customHeight="1" x14ac:dyDescent="0.2">
      <c r="A65" s="454" t="s">
        <v>266</v>
      </c>
      <c r="B65" s="437"/>
      <c r="C65" s="437"/>
      <c r="D65" s="437"/>
      <c r="E65" s="437"/>
      <c r="F65" s="437"/>
      <c r="G65" s="455"/>
      <c r="H65" s="437"/>
      <c r="I65" s="437"/>
      <c r="J65" s="437"/>
      <c r="K65" s="437"/>
    </row>
    <row r="66" spans="1:11" ht="49.5" customHeight="1" x14ac:dyDescent="0.2">
      <c r="A66" s="19"/>
      <c r="B66" s="17"/>
      <c r="C66" s="17"/>
      <c r="D66" s="17"/>
      <c r="E66" s="17"/>
      <c r="F66" s="17"/>
      <c r="G66" s="361"/>
      <c r="H66" s="17"/>
      <c r="I66" s="17"/>
      <c r="J66" s="17"/>
      <c r="K66" s="17"/>
    </row>
    <row r="67" spans="1:11" ht="15.75" x14ac:dyDescent="0.35">
      <c r="A67" s="2"/>
      <c r="B67" s="55" t="s">
        <v>96</v>
      </c>
      <c r="C67" s="2"/>
      <c r="D67" s="2"/>
      <c r="E67" s="5"/>
      <c r="F67" s="2"/>
      <c r="G67" s="362"/>
      <c r="H67" s="2"/>
      <c r="I67" s="2"/>
      <c r="J67" s="2"/>
      <c r="K67" s="2"/>
    </row>
    <row r="68" spans="1:11" ht="15.75" x14ac:dyDescent="0.35">
      <c r="A68" s="2"/>
      <c r="B68" s="2"/>
      <c r="C68" s="678"/>
      <c r="D68" s="678"/>
      <c r="F68" s="54"/>
      <c r="G68" s="363"/>
    </row>
    <row r="69" spans="1:11" ht="15.75" x14ac:dyDescent="0.35">
      <c r="B69" s="2"/>
      <c r="C69" s="53" t="s">
        <v>256</v>
      </c>
      <c r="D69" s="2"/>
      <c r="F69" s="12" t="s">
        <v>261</v>
      </c>
    </row>
    <row r="70" spans="1:11" ht="15.75" x14ac:dyDescent="0.35">
      <c r="B70" s="2"/>
      <c r="C70" s="2"/>
      <c r="D70" s="2"/>
      <c r="F70" s="2" t="s">
        <v>257</v>
      </c>
    </row>
    <row r="71" spans="1:11" ht="15.75" x14ac:dyDescent="0.35">
      <c r="B71" s="2"/>
      <c r="C71" s="49" t="s">
        <v>127</v>
      </c>
    </row>
  </sheetData>
  <mergeCells count="20">
    <mergeCell ref="F46:F47"/>
    <mergeCell ref="A46:A47"/>
    <mergeCell ref="A30:A31"/>
    <mergeCell ref="A44:A45"/>
    <mergeCell ref="C68:D68"/>
    <mergeCell ref="F44:F45"/>
    <mergeCell ref="E44:E45"/>
    <mergeCell ref="D44:D45"/>
    <mergeCell ref="C44:C45"/>
    <mergeCell ref="B44:B45"/>
    <mergeCell ref="B46:B47"/>
    <mergeCell ref="C46:C47"/>
    <mergeCell ref="D46:D47"/>
    <mergeCell ref="E46:E47"/>
    <mergeCell ref="K2:L2"/>
    <mergeCell ref="B30:B31"/>
    <mergeCell ref="C30:C31"/>
    <mergeCell ref="D30:D31"/>
    <mergeCell ref="E30:E31"/>
    <mergeCell ref="F30:F31"/>
  </mergeCells>
  <dataValidations count="1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J38">
      <formula1>11</formula1>
    </dataValidation>
  </dataValidations>
  <pageMargins left="0.2" right="0.2" top="0.25" bottom="0.25" header="0.05" footer="0.05"/>
  <pageSetup scale="67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1"/>
  <sheetViews>
    <sheetView view="pageBreakPreview" zoomScale="80" zoomScaleNormal="100" zoomScaleSheetLayoutView="80" workbookViewId="0">
      <selection activeCell="L2" sqref="L2:M2"/>
    </sheetView>
  </sheetViews>
  <sheetFormatPr defaultRowHeight="12.75" x14ac:dyDescent="0.2"/>
  <cols>
    <col min="1" max="1" width="6.85546875" style="161" customWidth="1"/>
    <col min="2" max="2" width="21.140625" style="161" customWidth="1"/>
    <col min="3" max="3" width="21.5703125" style="161" customWidth="1"/>
    <col min="4" max="4" width="19.140625" style="161" customWidth="1"/>
    <col min="5" max="5" width="15.140625" style="161" customWidth="1"/>
    <col min="6" max="6" width="20.85546875" style="161" customWidth="1"/>
    <col min="7" max="7" width="23.85546875" style="161" customWidth="1"/>
    <col min="8" max="8" width="19" style="161" customWidth="1"/>
    <col min="9" max="9" width="21.140625" style="161" customWidth="1"/>
    <col min="10" max="10" width="17" style="161" customWidth="1"/>
    <col min="11" max="11" width="21.5703125" style="161" customWidth="1"/>
    <col min="12" max="12" width="24.42578125" style="161" customWidth="1"/>
    <col min="13" max="16384" width="9.140625" style="161"/>
  </cols>
  <sheetData>
    <row r="1" spans="1:13" customFormat="1" ht="15.75" x14ac:dyDescent="0.2">
      <c r="A1" s="116" t="s">
        <v>430</v>
      </c>
      <c r="B1" s="116"/>
      <c r="C1" s="117"/>
      <c r="D1" s="117"/>
      <c r="E1" s="117"/>
      <c r="F1" s="117"/>
      <c r="G1" s="117"/>
      <c r="H1" s="117"/>
      <c r="I1" s="117"/>
      <c r="J1" s="117"/>
      <c r="K1" s="123"/>
      <c r="L1" s="62" t="s">
        <v>97</v>
      </c>
    </row>
    <row r="2" spans="1:13" customFormat="1" ht="15.75" x14ac:dyDescent="0.35">
      <c r="A2" s="87" t="s">
        <v>128</v>
      </c>
      <c r="B2" s="87"/>
      <c r="C2" s="117"/>
      <c r="D2" s="117"/>
      <c r="E2" s="117"/>
      <c r="F2" s="117"/>
      <c r="G2" s="117"/>
      <c r="H2" s="117"/>
      <c r="I2" s="117"/>
      <c r="J2" s="117"/>
      <c r="K2" s="123"/>
      <c r="L2" s="669" t="s">
        <v>850</v>
      </c>
      <c r="M2" s="670"/>
    </row>
    <row r="3" spans="1:13" customFormat="1" ht="15.75" x14ac:dyDescent="0.2">
      <c r="A3" s="117"/>
      <c r="B3" s="117"/>
      <c r="C3" s="117"/>
      <c r="D3" s="117"/>
      <c r="E3" s="117"/>
      <c r="F3" s="117"/>
      <c r="G3" s="117"/>
      <c r="H3" s="117"/>
      <c r="I3" s="117"/>
      <c r="J3" s="117"/>
      <c r="K3" s="120"/>
      <c r="L3" s="120"/>
      <c r="M3" s="161"/>
    </row>
    <row r="4" spans="1:13" customFormat="1" ht="15.75" x14ac:dyDescent="0.35">
      <c r="A4" s="60" t="str">
        <f>'ფორმა N2'!A4</f>
        <v>ანგარიშვალდებული პირის დასახელება:</v>
      </c>
      <c r="B4" s="60"/>
      <c r="C4" s="60"/>
      <c r="D4" s="60"/>
      <c r="E4" s="61"/>
      <c r="F4" s="126"/>
      <c r="G4" s="117"/>
      <c r="H4" s="117"/>
      <c r="I4" s="117"/>
      <c r="J4" s="117"/>
      <c r="K4" s="117"/>
      <c r="L4" s="117"/>
    </row>
    <row r="5" spans="1:13" ht="15.75" x14ac:dyDescent="0.35">
      <c r="A5" s="21" t="s">
        <v>656</v>
      </c>
      <c r="B5" s="193"/>
      <c r="C5" s="64"/>
      <c r="D5" s="64"/>
      <c r="E5" s="64"/>
      <c r="F5" s="194"/>
      <c r="G5" s="195"/>
      <c r="H5" s="195"/>
      <c r="I5" s="195"/>
      <c r="J5" s="195"/>
      <c r="K5" s="195"/>
      <c r="L5" s="194"/>
    </row>
    <row r="6" spans="1:13" customFormat="1" ht="13.5" x14ac:dyDescent="0.2">
      <c r="A6" s="121"/>
      <c r="B6" s="121"/>
      <c r="C6" s="122"/>
      <c r="D6" s="122"/>
      <c r="E6" s="122"/>
      <c r="F6" s="117"/>
      <c r="G6" s="117"/>
      <c r="H6" s="117"/>
      <c r="I6" s="117"/>
      <c r="J6" s="117"/>
      <c r="K6" s="117"/>
      <c r="L6" s="117"/>
    </row>
    <row r="7" spans="1:13" customFormat="1" ht="63" x14ac:dyDescent="0.2">
      <c r="A7" s="129" t="s">
        <v>64</v>
      </c>
      <c r="B7" s="113" t="s">
        <v>236</v>
      </c>
      <c r="C7" s="115" t="s">
        <v>232</v>
      </c>
      <c r="D7" s="115" t="s">
        <v>233</v>
      </c>
      <c r="E7" s="115" t="s">
        <v>336</v>
      </c>
      <c r="F7" s="115" t="s">
        <v>235</v>
      </c>
      <c r="G7" s="115" t="s">
        <v>372</v>
      </c>
      <c r="H7" s="115" t="s">
        <v>374</v>
      </c>
      <c r="I7" s="115" t="s">
        <v>368</v>
      </c>
      <c r="J7" s="115" t="s">
        <v>369</v>
      </c>
      <c r="K7" s="115" t="s">
        <v>381</v>
      </c>
      <c r="L7" s="115" t="s">
        <v>370</v>
      </c>
    </row>
    <row r="8" spans="1:13" customFormat="1" ht="15.75" x14ac:dyDescent="0.2">
      <c r="A8" s="113">
        <v>1</v>
      </c>
      <c r="B8" s="113">
        <v>2</v>
      </c>
      <c r="C8" s="115">
        <v>3</v>
      </c>
      <c r="D8" s="113">
        <v>4</v>
      </c>
      <c r="E8" s="115">
        <v>5</v>
      </c>
      <c r="F8" s="113">
        <v>6</v>
      </c>
      <c r="G8" s="115">
        <v>7</v>
      </c>
      <c r="H8" s="113">
        <v>8</v>
      </c>
      <c r="I8" s="113">
        <v>9</v>
      </c>
      <c r="J8" s="113">
        <v>10</v>
      </c>
      <c r="K8" s="115">
        <v>11</v>
      </c>
      <c r="L8" s="115">
        <v>12</v>
      </c>
    </row>
    <row r="9" spans="1:13" customFormat="1" ht="38.25" customHeight="1" x14ac:dyDescent="0.2">
      <c r="A9" s="51">
        <v>1</v>
      </c>
      <c r="B9" s="285" t="s">
        <v>498</v>
      </c>
      <c r="C9" s="286" t="s">
        <v>499</v>
      </c>
      <c r="D9" s="286" t="s">
        <v>499</v>
      </c>
      <c r="E9" s="286">
        <v>2003</v>
      </c>
      <c r="F9" s="286" t="s">
        <v>500</v>
      </c>
      <c r="G9" s="286">
        <v>400</v>
      </c>
      <c r="H9" s="287" t="s">
        <v>501</v>
      </c>
      <c r="I9" s="288" t="s">
        <v>502</v>
      </c>
      <c r="J9" s="286" t="s">
        <v>503</v>
      </c>
      <c r="K9" s="293">
        <v>204551546</v>
      </c>
      <c r="L9" s="51" t="s">
        <v>520</v>
      </c>
    </row>
    <row r="10" spans="1:13" customFormat="1" ht="38.25" customHeight="1" x14ac:dyDescent="0.2">
      <c r="A10" s="51">
        <v>2</v>
      </c>
      <c r="B10" s="285" t="s">
        <v>504</v>
      </c>
      <c r="C10" s="286" t="s">
        <v>505</v>
      </c>
      <c r="D10" s="286" t="s">
        <v>505</v>
      </c>
      <c r="E10" s="286">
        <v>2006</v>
      </c>
      <c r="F10" s="286" t="s">
        <v>506</v>
      </c>
      <c r="G10" s="286">
        <v>400</v>
      </c>
      <c r="H10" s="287" t="s">
        <v>507</v>
      </c>
      <c r="I10" s="288" t="s">
        <v>508</v>
      </c>
      <c r="J10" s="286" t="s">
        <v>509</v>
      </c>
      <c r="K10" s="293">
        <v>204551546</v>
      </c>
      <c r="L10" s="51" t="s">
        <v>520</v>
      </c>
    </row>
    <row r="11" spans="1:13" customFormat="1" ht="38.25" customHeight="1" x14ac:dyDescent="0.2">
      <c r="A11" s="51">
        <v>3</v>
      </c>
      <c r="B11" s="285" t="s">
        <v>510</v>
      </c>
      <c r="C11" s="289" t="s">
        <v>511</v>
      </c>
      <c r="D11" s="289" t="s">
        <v>511</v>
      </c>
      <c r="E11" s="286">
        <v>1998</v>
      </c>
      <c r="F11" s="286" t="s">
        <v>512</v>
      </c>
      <c r="G11" s="286">
        <v>300</v>
      </c>
      <c r="H11" s="286">
        <v>10001009482</v>
      </c>
      <c r="I11" s="286" t="s">
        <v>513</v>
      </c>
      <c r="J11" s="286" t="s">
        <v>514</v>
      </c>
      <c r="K11" s="293">
        <v>204551546</v>
      </c>
      <c r="L11" s="51" t="s">
        <v>520</v>
      </c>
    </row>
    <row r="12" spans="1:13" customFormat="1" ht="38.25" customHeight="1" x14ac:dyDescent="0.2">
      <c r="A12" s="51">
        <v>4</v>
      </c>
      <c r="B12" s="285" t="s">
        <v>510</v>
      </c>
      <c r="C12" s="289" t="s">
        <v>515</v>
      </c>
      <c r="D12" s="289" t="s">
        <v>515</v>
      </c>
      <c r="E12" s="286">
        <v>2004</v>
      </c>
      <c r="F12" s="290" t="s">
        <v>516</v>
      </c>
      <c r="G12" s="291">
        <v>300</v>
      </c>
      <c r="H12" s="292" t="s">
        <v>517</v>
      </c>
      <c r="I12" s="286" t="s">
        <v>518</v>
      </c>
      <c r="J12" s="286" t="s">
        <v>519</v>
      </c>
      <c r="K12" s="293">
        <v>204551546</v>
      </c>
      <c r="L12" s="51" t="s">
        <v>520</v>
      </c>
    </row>
    <row r="13" spans="1:13" customFormat="1" ht="25.5" customHeight="1" x14ac:dyDescent="0.2">
      <c r="A13" s="51">
        <v>5</v>
      </c>
      <c r="B13" s="285" t="s">
        <v>510</v>
      </c>
      <c r="C13" s="289" t="s">
        <v>511</v>
      </c>
      <c r="D13" s="289" t="s">
        <v>511</v>
      </c>
      <c r="E13" s="51">
        <v>2000</v>
      </c>
      <c r="F13" s="318" t="s">
        <v>669</v>
      </c>
      <c r="G13" s="51">
        <v>300</v>
      </c>
      <c r="H13" s="302" t="s">
        <v>648</v>
      </c>
      <c r="I13" s="301" t="s">
        <v>623</v>
      </c>
      <c r="J13" s="301" t="s">
        <v>624</v>
      </c>
      <c r="K13" s="293">
        <v>204551546</v>
      </c>
      <c r="L13" s="51" t="s">
        <v>520</v>
      </c>
    </row>
    <row r="14" spans="1:13" customFormat="1" ht="15.75" x14ac:dyDescent="0.2">
      <c r="A14" s="51">
        <v>6</v>
      </c>
      <c r="B14" s="51"/>
      <c r="C14" s="20"/>
      <c r="D14" s="20"/>
      <c r="E14" s="20"/>
      <c r="F14" s="20"/>
      <c r="G14" s="20"/>
      <c r="H14" s="20"/>
      <c r="I14" s="192"/>
      <c r="J14" s="192"/>
      <c r="K14" s="192"/>
      <c r="L14" s="20"/>
    </row>
    <row r="15" spans="1:13" customFormat="1" ht="15.75" x14ac:dyDescent="0.2">
      <c r="A15" s="51">
        <v>7</v>
      </c>
      <c r="B15" s="51"/>
      <c r="C15" s="20"/>
      <c r="D15" s="20"/>
      <c r="E15" s="20"/>
      <c r="F15" s="20"/>
      <c r="G15" s="20"/>
      <c r="H15" s="20"/>
      <c r="I15" s="192"/>
      <c r="J15" s="192"/>
      <c r="K15" s="192"/>
      <c r="L15" s="20"/>
    </row>
    <row r="16" spans="1:13" customFormat="1" ht="15.75" x14ac:dyDescent="0.2">
      <c r="A16" s="51">
        <v>8</v>
      </c>
      <c r="B16" s="51"/>
      <c r="C16" s="20"/>
      <c r="D16" s="20"/>
      <c r="E16" s="20"/>
      <c r="F16" s="20"/>
      <c r="G16" s="20"/>
      <c r="H16" s="20"/>
      <c r="I16" s="192"/>
      <c r="J16" s="192"/>
      <c r="K16" s="192"/>
      <c r="L16" s="20"/>
    </row>
    <row r="17" spans="1:12" customFormat="1" ht="15.75" x14ac:dyDescent="0.2">
      <c r="A17" s="51">
        <v>9</v>
      </c>
      <c r="B17" s="51"/>
      <c r="C17" s="20"/>
      <c r="D17" s="20"/>
      <c r="E17" s="20"/>
      <c r="F17" s="20"/>
      <c r="G17" s="20"/>
      <c r="H17" s="20"/>
      <c r="I17" s="192"/>
      <c r="J17" s="192"/>
      <c r="K17" s="192"/>
      <c r="L17" s="20"/>
    </row>
    <row r="18" spans="1:12" customFormat="1" ht="15.75" x14ac:dyDescent="0.2">
      <c r="A18" s="51">
        <v>10</v>
      </c>
      <c r="B18" s="51"/>
      <c r="C18" s="20"/>
      <c r="D18" s="20"/>
      <c r="E18" s="20"/>
      <c r="F18" s="20"/>
      <c r="G18" s="20"/>
      <c r="H18" s="20"/>
      <c r="I18" s="192"/>
      <c r="J18" s="192"/>
      <c r="K18" s="192"/>
      <c r="L18" s="20"/>
    </row>
    <row r="19" spans="1:12" customFormat="1" ht="15.75" x14ac:dyDescent="0.2">
      <c r="A19" s="51">
        <v>11</v>
      </c>
      <c r="B19" s="51"/>
      <c r="C19" s="20"/>
      <c r="D19" s="20"/>
      <c r="E19" s="20"/>
      <c r="F19" s="20"/>
      <c r="G19" s="20"/>
      <c r="H19" s="20"/>
      <c r="I19" s="192"/>
      <c r="J19" s="192"/>
      <c r="K19" s="192"/>
      <c r="L19" s="20"/>
    </row>
    <row r="20" spans="1:12" customFormat="1" ht="15.75" x14ac:dyDescent="0.2">
      <c r="A20" s="51">
        <v>12</v>
      </c>
      <c r="B20" s="51"/>
      <c r="C20" s="20"/>
      <c r="D20" s="20"/>
      <c r="E20" s="20"/>
      <c r="F20" s="20"/>
      <c r="G20" s="20"/>
      <c r="H20" s="20"/>
      <c r="I20" s="192"/>
      <c r="J20" s="192"/>
      <c r="K20" s="192"/>
      <c r="L20" s="20"/>
    </row>
    <row r="21" spans="1:12" customFormat="1" ht="15.75" x14ac:dyDescent="0.2">
      <c r="A21" s="51">
        <v>13</v>
      </c>
      <c r="B21" s="51"/>
      <c r="C21" s="20"/>
      <c r="D21" s="20"/>
      <c r="E21" s="20"/>
      <c r="F21" s="20"/>
      <c r="G21" s="20"/>
      <c r="H21" s="20"/>
      <c r="I21" s="192"/>
      <c r="J21" s="192"/>
      <c r="K21" s="192"/>
      <c r="L21" s="20"/>
    </row>
    <row r="22" spans="1:12" customFormat="1" ht="15.75" x14ac:dyDescent="0.2">
      <c r="A22" s="51">
        <v>14</v>
      </c>
      <c r="B22" s="51"/>
      <c r="C22" s="20"/>
      <c r="D22" s="20"/>
      <c r="E22" s="20"/>
      <c r="F22" s="20"/>
      <c r="G22" s="20"/>
      <c r="H22" s="20"/>
      <c r="I22" s="192"/>
      <c r="J22" s="192"/>
      <c r="K22" s="192"/>
      <c r="L22" s="20"/>
    </row>
    <row r="23" spans="1:12" customFormat="1" ht="15.75" x14ac:dyDescent="0.2">
      <c r="A23" s="51" t="s">
        <v>266</v>
      </c>
      <c r="B23" s="51"/>
      <c r="C23" s="20"/>
      <c r="D23" s="20"/>
      <c r="E23" s="20"/>
      <c r="F23" s="20"/>
      <c r="G23" s="20"/>
      <c r="H23" s="20"/>
      <c r="I23" s="192"/>
      <c r="J23" s="192"/>
      <c r="K23" s="192"/>
      <c r="L23" s="20"/>
    </row>
    <row r="24" spans="1:12" x14ac:dyDescent="0.2">
      <c r="A24" s="196"/>
      <c r="B24" s="196"/>
      <c r="C24" s="196"/>
      <c r="D24" s="196"/>
      <c r="E24" s="196"/>
      <c r="F24" s="196"/>
      <c r="G24" s="196"/>
      <c r="H24" s="196"/>
      <c r="I24" s="196"/>
      <c r="J24" s="196"/>
      <c r="K24" s="196"/>
      <c r="L24" s="196"/>
    </row>
    <row r="25" spans="1:12" x14ac:dyDescent="0.2">
      <c r="A25" s="196"/>
      <c r="B25" s="196"/>
      <c r="C25" s="196"/>
      <c r="D25" s="196"/>
      <c r="E25" s="196"/>
      <c r="F25" s="196"/>
      <c r="G25" s="196"/>
      <c r="H25" s="196"/>
      <c r="I25" s="196"/>
      <c r="J25" s="196"/>
      <c r="K25" s="196"/>
      <c r="L25" s="196"/>
    </row>
    <row r="26" spans="1:12" x14ac:dyDescent="0.2">
      <c r="A26" s="197"/>
      <c r="B26" s="197"/>
      <c r="C26" s="196"/>
      <c r="D26" s="196"/>
      <c r="E26" s="196"/>
      <c r="F26" s="196"/>
      <c r="G26" s="196"/>
      <c r="H26" s="196"/>
      <c r="I26" s="196"/>
      <c r="J26" s="196"/>
      <c r="K26" s="196"/>
      <c r="L26" s="196"/>
    </row>
    <row r="27" spans="1:12" ht="15.75" x14ac:dyDescent="0.35">
      <c r="A27" s="160"/>
      <c r="B27" s="160"/>
      <c r="C27" s="162" t="s">
        <v>96</v>
      </c>
      <c r="D27" s="160"/>
      <c r="E27" s="160"/>
      <c r="F27" s="163"/>
      <c r="G27" s="160"/>
      <c r="H27" s="160"/>
      <c r="I27" s="160"/>
      <c r="J27" s="160"/>
      <c r="K27" s="160"/>
      <c r="L27" s="160"/>
    </row>
    <row r="28" spans="1:12" ht="15.75" x14ac:dyDescent="0.35">
      <c r="A28" s="160"/>
      <c r="B28" s="160"/>
      <c r="C28" s="160"/>
      <c r="D28" s="164"/>
      <c r="E28" s="160"/>
      <c r="G28" s="164"/>
      <c r="H28" s="201"/>
    </row>
    <row r="29" spans="1:12" ht="15.75" x14ac:dyDescent="0.35">
      <c r="C29" s="160"/>
      <c r="D29" s="166" t="s">
        <v>256</v>
      </c>
      <c r="E29" s="160"/>
      <c r="G29" s="167" t="s">
        <v>261</v>
      </c>
    </row>
    <row r="30" spans="1:12" ht="15.75" x14ac:dyDescent="0.35">
      <c r="C30" s="160"/>
      <c r="D30" s="168" t="s">
        <v>127</v>
      </c>
      <c r="E30" s="160"/>
      <c r="G30" s="160" t="s">
        <v>257</v>
      </c>
    </row>
    <row r="31" spans="1:12" ht="15.75" x14ac:dyDescent="0.35">
      <c r="C31" s="160"/>
      <c r="D31" s="168"/>
    </row>
  </sheetData>
  <mergeCells count="1">
    <mergeCell ref="L2:M2"/>
  </mergeCells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topLeftCell="A16" zoomScale="80" zoomScaleNormal="100" zoomScaleSheetLayoutView="80" workbookViewId="0">
      <selection activeCell="C2" sqref="C2:D2"/>
    </sheetView>
  </sheetViews>
  <sheetFormatPr defaultRowHeight="15.75" x14ac:dyDescent="0.3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5">
      <c r="A1" s="58" t="s">
        <v>289</v>
      </c>
      <c r="B1" s="60"/>
      <c r="C1" s="653" t="s">
        <v>97</v>
      </c>
      <c r="D1" s="653"/>
      <c r="E1" s="90"/>
    </row>
    <row r="2" spans="1:7" ht="15" customHeight="1" x14ac:dyDescent="0.35">
      <c r="A2" s="60" t="s">
        <v>128</v>
      </c>
      <c r="B2" s="60"/>
      <c r="C2" s="643" t="s">
        <v>850</v>
      </c>
      <c r="D2" s="644"/>
      <c r="E2" s="90"/>
    </row>
    <row r="3" spans="1:7" x14ac:dyDescent="0.35">
      <c r="A3" s="58"/>
      <c r="B3" s="60"/>
      <c r="C3" s="59"/>
      <c r="D3" s="59"/>
      <c r="E3" s="90"/>
    </row>
    <row r="4" spans="1:7" x14ac:dyDescent="0.35">
      <c r="A4" s="61" t="s">
        <v>262</v>
      </c>
      <c r="B4" s="84"/>
      <c r="C4" s="85"/>
      <c r="D4" s="60"/>
      <c r="E4" s="90"/>
    </row>
    <row r="5" spans="1:7" x14ac:dyDescent="0.35">
      <c r="A5" s="21" t="s">
        <v>656</v>
      </c>
      <c r="B5" s="21"/>
      <c r="C5" s="12"/>
      <c r="E5" s="90"/>
    </row>
    <row r="6" spans="1:7" x14ac:dyDescent="0.35">
      <c r="A6" s="86"/>
      <c r="B6" s="86"/>
      <c r="C6" s="86"/>
      <c r="D6" s="87"/>
      <c r="E6" s="90"/>
    </row>
    <row r="7" spans="1:7" x14ac:dyDescent="0.35">
      <c r="A7" s="60"/>
      <c r="B7" s="60"/>
      <c r="C7" s="60"/>
      <c r="D7" s="60"/>
      <c r="E7" s="90"/>
    </row>
    <row r="8" spans="1:7" s="6" customFormat="1" ht="39" customHeight="1" x14ac:dyDescent="0.35">
      <c r="A8" s="88" t="s">
        <v>64</v>
      </c>
      <c r="B8" s="63" t="s">
        <v>237</v>
      </c>
      <c r="C8" s="63" t="s">
        <v>66</v>
      </c>
      <c r="D8" s="63" t="s">
        <v>67</v>
      </c>
      <c r="E8" s="90"/>
    </row>
    <row r="9" spans="1:7" s="7" customFormat="1" ht="16.5" customHeight="1" x14ac:dyDescent="0.35">
      <c r="A9" s="207">
        <v>1</v>
      </c>
      <c r="B9" s="207" t="s">
        <v>65</v>
      </c>
      <c r="C9" s="67">
        <f>SUM(C10,C26)</f>
        <v>0</v>
      </c>
      <c r="D9" s="67">
        <f>SUM(D10,D26)</f>
        <v>0</v>
      </c>
      <c r="E9" s="90"/>
    </row>
    <row r="10" spans="1:7" s="7" customFormat="1" ht="16.5" customHeight="1" x14ac:dyDescent="0.35">
      <c r="A10" s="69">
        <v>1.1000000000000001</v>
      </c>
      <c r="B10" s="69" t="s">
        <v>69</v>
      </c>
      <c r="C10" s="67">
        <f>SUM(C11,C12,C16,C19,C25,C26)</f>
        <v>0</v>
      </c>
      <c r="D10" s="67">
        <f>SUM(D11,D12,D16,D19,D24,D25)</f>
        <v>0</v>
      </c>
      <c r="E10" s="90"/>
    </row>
    <row r="11" spans="1:7" s="9" customFormat="1" ht="16.5" customHeight="1" x14ac:dyDescent="0.35">
      <c r="A11" s="70" t="s">
        <v>30</v>
      </c>
      <c r="B11" s="70" t="s">
        <v>68</v>
      </c>
      <c r="C11" s="8"/>
      <c r="D11" s="8"/>
      <c r="E11" s="90"/>
    </row>
    <row r="12" spans="1:7" s="10" customFormat="1" ht="16.5" customHeight="1" x14ac:dyDescent="0.35">
      <c r="A12" s="70" t="s">
        <v>31</v>
      </c>
      <c r="B12" s="70" t="s">
        <v>296</v>
      </c>
      <c r="C12" s="8"/>
      <c r="D12" s="8"/>
      <c r="E12" s="90"/>
      <c r="G12" s="52"/>
    </row>
    <row r="13" spans="1:7" s="3" customFormat="1" ht="16.5" customHeight="1" x14ac:dyDescent="0.35">
      <c r="A13" s="79" t="s">
        <v>70</v>
      </c>
      <c r="B13" s="79" t="s">
        <v>299</v>
      </c>
      <c r="C13" s="8"/>
      <c r="D13" s="8"/>
      <c r="E13" s="90"/>
    </row>
    <row r="14" spans="1:7" s="3" customFormat="1" ht="16.5" customHeight="1" x14ac:dyDescent="0.35">
      <c r="A14" s="79" t="s">
        <v>474</v>
      </c>
      <c r="B14" s="79" t="s">
        <v>473</v>
      </c>
      <c r="C14" s="8"/>
      <c r="D14" s="8"/>
      <c r="E14" s="90"/>
    </row>
    <row r="15" spans="1:7" s="3" customFormat="1" ht="16.5" customHeight="1" x14ac:dyDescent="0.35">
      <c r="A15" s="79" t="s">
        <v>475</v>
      </c>
      <c r="B15" s="79" t="s">
        <v>86</v>
      </c>
      <c r="C15" s="8"/>
      <c r="D15" s="8"/>
      <c r="E15" s="90"/>
    </row>
    <row r="16" spans="1:7" s="3" customFormat="1" ht="16.5" customHeight="1" x14ac:dyDescent="0.35">
      <c r="A16" s="70" t="s">
        <v>71</v>
      </c>
      <c r="B16" s="70" t="s">
        <v>72</v>
      </c>
      <c r="C16" s="89">
        <f>SUM(C17:C18)</f>
        <v>0</v>
      </c>
      <c r="D16" s="89">
        <f>SUM(D17:D18)</f>
        <v>0</v>
      </c>
      <c r="E16" s="90"/>
    </row>
    <row r="17" spans="1:5" s="3" customFormat="1" ht="16.5" customHeight="1" x14ac:dyDescent="0.35">
      <c r="A17" s="79" t="s">
        <v>73</v>
      </c>
      <c r="B17" s="79" t="s">
        <v>75</v>
      </c>
      <c r="C17" s="8"/>
      <c r="D17" s="8"/>
      <c r="E17" s="90"/>
    </row>
    <row r="18" spans="1:5" s="3" customFormat="1" ht="31.5" x14ac:dyDescent="0.35">
      <c r="A18" s="79" t="s">
        <v>74</v>
      </c>
      <c r="B18" s="79" t="s">
        <v>98</v>
      </c>
      <c r="C18" s="8"/>
      <c r="D18" s="8"/>
      <c r="E18" s="90"/>
    </row>
    <row r="19" spans="1:5" s="3" customFormat="1" ht="16.5" customHeight="1" x14ac:dyDescent="0.35">
      <c r="A19" s="70" t="s">
        <v>76</v>
      </c>
      <c r="B19" s="70" t="s">
        <v>394</v>
      </c>
      <c r="C19" s="89">
        <f>SUM(C20:C23)</f>
        <v>0</v>
      </c>
      <c r="D19" s="89">
        <f>SUM(D20:D23)</f>
        <v>0</v>
      </c>
      <c r="E19" s="90"/>
    </row>
    <row r="20" spans="1:5" s="3" customFormat="1" ht="16.5" customHeight="1" x14ac:dyDescent="0.35">
      <c r="A20" s="79" t="s">
        <v>77</v>
      </c>
      <c r="B20" s="79" t="s">
        <v>78</v>
      </c>
      <c r="C20" s="8"/>
      <c r="D20" s="8"/>
      <c r="E20" s="90"/>
    </row>
    <row r="21" spans="1:5" s="3" customFormat="1" ht="31.5" x14ac:dyDescent="0.35">
      <c r="A21" s="79" t="s">
        <v>81</v>
      </c>
      <c r="B21" s="79" t="s">
        <v>79</v>
      </c>
      <c r="C21" s="8"/>
      <c r="D21" s="8"/>
      <c r="E21" s="90"/>
    </row>
    <row r="22" spans="1:5" s="3" customFormat="1" ht="16.5" customHeight="1" x14ac:dyDescent="0.35">
      <c r="A22" s="79" t="s">
        <v>82</v>
      </c>
      <c r="B22" s="79" t="s">
        <v>80</v>
      </c>
      <c r="C22" s="8"/>
      <c r="D22" s="8"/>
      <c r="E22" s="90"/>
    </row>
    <row r="23" spans="1:5" s="3" customFormat="1" ht="16.5" customHeight="1" x14ac:dyDescent="0.35">
      <c r="A23" s="79" t="s">
        <v>83</v>
      </c>
      <c r="B23" s="79" t="s">
        <v>418</v>
      </c>
      <c r="C23" s="8"/>
      <c r="D23" s="8"/>
      <c r="E23" s="90"/>
    </row>
    <row r="24" spans="1:5" s="3" customFormat="1" ht="16.5" customHeight="1" x14ac:dyDescent="0.35">
      <c r="A24" s="70" t="s">
        <v>84</v>
      </c>
      <c r="B24" s="70" t="s">
        <v>419</v>
      </c>
      <c r="C24" s="234"/>
      <c r="D24" s="8"/>
      <c r="E24" s="90"/>
    </row>
    <row r="25" spans="1:5" s="3" customFormat="1" x14ac:dyDescent="0.35">
      <c r="A25" s="70" t="s">
        <v>239</v>
      </c>
      <c r="B25" s="70" t="s">
        <v>425</v>
      </c>
      <c r="C25" s="8"/>
      <c r="D25" s="8"/>
      <c r="E25" s="90"/>
    </row>
    <row r="26" spans="1:5" ht="16.5" customHeight="1" x14ac:dyDescent="0.35">
      <c r="A26" s="69">
        <v>1.2</v>
      </c>
      <c r="B26" s="69" t="s">
        <v>85</v>
      </c>
      <c r="C26" s="67">
        <f>SUM(C27,C35)</f>
        <v>0</v>
      </c>
      <c r="D26" s="67">
        <f>SUM(D27,D35)</f>
        <v>0</v>
      </c>
      <c r="E26" s="90"/>
    </row>
    <row r="27" spans="1:5" ht="16.5" customHeight="1" x14ac:dyDescent="0.35">
      <c r="A27" s="70" t="s">
        <v>32</v>
      </c>
      <c r="B27" s="70" t="s">
        <v>299</v>
      </c>
      <c r="C27" s="89">
        <f>SUM(C28:C30)</f>
        <v>0</v>
      </c>
      <c r="D27" s="89">
        <f>SUM(D28:D30)</f>
        <v>0</v>
      </c>
      <c r="E27" s="90"/>
    </row>
    <row r="28" spans="1:5" x14ac:dyDescent="0.35">
      <c r="A28" s="213" t="s">
        <v>87</v>
      </c>
      <c r="B28" s="213" t="s">
        <v>297</v>
      </c>
      <c r="C28" s="8"/>
      <c r="D28" s="8"/>
      <c r="E28" s="90"/>
    </row>
    <row r="29" spans="1:5" x14ac:dyDescent="0.35">
      <c r="A29" s="213" t="s">
        <v>88</v>
      </c>
      <c r="B29" s="213" t="s">
        <v>300</v>
      </c>
      <c r="C29" s="8"/>
      <c r="D29" s="8"/>
      <c r="E29" s="90"/>
    </row>
    <row r="30" spans="1:5" x14ac:dyDescent="0.35">
      <c r="A30" s="213" t="s">
        <v>427</v>
      </c>
      <c r="B30" s="213" t="s">
        <v>298</v>
      </c>
      <c r="C30" s="8"/>
      <c r="D30" s="8"/>
      <c r="E30" s="90"/>
    </row>
    <row r="31" spans="1:5" x14ac:dyDescent="0.35">
      <c r="A31" s="70" t="s">
        <v>33</v>
      </c>
      <c r="B31" s="70" t="s">
        <v>473</v>
      </c>
      <c r="C31" s="89">
        <f>SUM(C32:C34)</f>
        <v>0</v>
      </c>
      <c r="D31" s="89">
        <f>SUM(D32:D34)</f>
        <v>0</v>
      </c>
      <c r="E31" s="90"/>
    </row>
    <row r="32" spans="1:5" x14ac:dyDescent="0.35">
      <c r="A32" s="213" t="s">
        <v>12</v>
      </c>
      <c r="B32" s="213" t="s">
        <v>476</v>
      </c>
      <c r="C32" s="8"/>
      <c r="D32" s="8"/>
      <c r="E32" s="90"/>
    </row>
    <row r="33" spans="1:9" x14ac:dyDescent="0.35">
      <c r="A33" s="213" t="s">
        <v>13</v>
      </c>
      <c r="B33" s="213" t="s">
        <v>477</v>
      </c>
      <c r="C33" s="8"/>
      <c r="D33" s="8"/>
      <c r="E33" s="90"/>
    </row>
    <row r="34" spans="1:9" x14ac:dyDescent="0.35">
      <c r="A34" s="213" t="s">
        <v>269</v>
      </c>
      <c r="B34" s="213" t="s">
        <v>478</v>
      </c>
      <c r="C34" s="8"/>
      <c r="D34" s="8"/>
      <c r="E34" s="90"/>
    </row>
    <row r="35" spans="1:9" ht="31.5" x14ac:dyDescent="0.35">
      <c r="A35" s="70" t="s">
        <v>34</v>
      </c>
      <c r="B35" s="222" t="s">
        <v>424</v>
      </c>
      <c r="C35" s="8"/>
      <c r="D35" s="8"/>
      <c r="E35" s="90"/>
    </row>
    <row r="36" spans="1:9" x14ac:dyDescent="0.35">
      <c r="D36" s="21"/>
      <c r="E36" s="91"/>
      <c r="F36" s="21"/>
    </row>
    <row r="37" spans="1:9" x14ac:dyDescent="0.35">
      <c r="A37" s="1"/>
      <c r="D37" s="21"/>
      <c r="E37" s="91"/>
      <c r="F37" s="21"/>
    </row>
    <row r="38" spans="1:9" x14ac:dyDescent="0.35">
      <c r="D38" s="21"/>
      <c r="E38" s="91"/>
      <c r="F38" s="21"/>
    </row>
    <row r="39" spans="1:9" x14ac:dyDescent="0.35">
      <c r="D39" s="21"/>
      <c r="E39" s="91"/>
      <c r="F39" s="21"/>
    </row>
    <row r="40" spans="1:9" x14ac:dyDescent="0.35">
      <c r="A40" s="53" t="s">
        <v>96</v>
      </c>
      <c r="D40" s="21"/>
      <c r="E40" s="91"/>
      <c r="F40" s="21"/>
    </row>
    <row r="41" spans="1:9" x14ac:dyDescent="0.35">
      <c r="D41" s="21"/>
      <c r="E41" s="92"/>
      <c r="F41" s="92"/>
      <c r="G41"/>
      <c r="H41"/>
      <c r="I41"/>
    </row>
    <row r="42" spans="1:9" x14ac:dyDescent="0.35">
      <c r="D42" s="93"/>
      <c r="E42" s="92"/>
      <c r="F42" s="92"/>
      <c r="G42"/>
      <c r="H42"/>
      <c r="I42"/>
    </row>
    <row r="43" spans="1:9" x14ac:dyDescent="0.35">
      <c r="A43"/>
      <c r="B43" s="53" t="s">
        <v>259</v>
      </c>
      <c r="D43" s="93"/>
      <c r="E43" s="92"/>
      <c r="F43" s="92"/>
      <c r="G43"/>
      <c r="H43"/>
      <c r="I43"/>
    </row>
    <row r="44" spans="1:9" x14ac:dyDescent="0.35">
      <c r="A44"/>
      <c r="B44" s="2" t="s">
        <v>258</v>
      </c>
      <c r="D44" s="93"/>
      <c r="E44" s="92"/>
      <c r="F44" s="92"/>
      <c r="G44"/>
      <c r="H44"/>
      <c r="I44"/>
    </row>
    <row r="45" spans="1:9" customFormat="1" ht="12.75" x14ac:dyDescent="0.2">
      <c r="B45" s="49" t="s">
        <v>127</v>
      </c>
      <c r="D45" s="92"/>
      <c r="E45" s="92"/>
      <c r="F45" s="92"/>
    </row>
    <row r="46" spans="1:9" x14ac:dyDescent="0.35">
      <c r="D46" s="21"/>
      <c r="E46" s="91"/>
      <c r="F46" s="21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I2" sqref="I2:J2"/>
    </sheetView>
  </sheetViews>
  <sheetFormatPr defaultRowHeight="12.75" x14ac:dyDescent="0.2"/>
  <cols>
    <col min="1" max="1" width="11.7109375" style="161" customWidth="1"/>
    <col min="2" max="2" width="21.5703125" style="161" customWidth="1"/>
    <col min="3" max="3" width="19.140625" style="161" customWidth="1"/>
    <col min="4" max="4" width="23.7109375" style="161" customWidth="1"/>
    <col min="5" max="6" width="16.5703125" style="161" bestFit="1" customWidth="1"/>
    <col min="7" max="7" width="17" style="161" customWidth="1"/>
    <col min="8" max="8" width="19" style="161" customWidth="1"/>
    <col min="9" max="9" width="24.42578125" style="161" customWidth="1"/>
    <col min="10" max="16384" width="9.140625" style="161"/>
  </cols>
  <sheetData>
    <row r="1" spans="1:13" customFormat="1" ht="15.75" x14ac:dyDescent="0.2">
      <c r="A1" s="116" t="s">
        <v>431</v>
      </c>
      <c r="B1" s="117"/>
      <c r="C1" s="117"/>
      <c r="D1" s="117"/>
      <c r="E1" s="117"/>
      <c r="F1" s="117"/>
      <c r="G1" s="117"/>
      <c r="H1" s="123"/>
      <c r="I1" s="62" t="s">
        <v>97</v>
      </c>
    </row>
    <row r="2" spans="1:13" customFormat="1" ht="15.75" x14ac:dyDescent="0.35">
      <c r="A2" s="87" t="s">
        <v>128</v>
      </c>
      <c r="B2" s="117"/>
      <c r="C2" s="117"/>
      <c r="D2" s="117"/>
      <c r="E2" s="117"/>
      <c r="F2" s="117"/>
      <c r="G2" s="117"/>
      <c r="H2" s="123"/>
      <c r="I2" s="669" t="s">
        <v>850</v>
      </c>
      <c r="J2" s="670"/>
    </row>
    <row r="3" spans="1:13" customFormat="1" ht="15.75" x14ac:dyDescent="0.2">
      <c r="A3" s="117"/>
      <c r="B3" s="117"/>
      <c r="C3" s="117"/>
      <c r="D3" s="117"/>
      <c r="E3" s="117"/>
      <c r="F3" s="117"/>
      <c r="G3" s="117"/>
      <c r="H3" s="120"/>
      <c r="I3" s="120"/>
      <c r="M3" s="161"/>
    </row>
    <row r="4" spans="1:13" customFormat="1" ht="15.75" x14ac:dyDescent="0.35">
      <c r="A4" s="60" t="str">
        <f>'ფორმა N2'!A4</f>
        <v>ანგარიშვალდებული პირის დასახელება:</v>
      </c>
      <c r="B4" s="60"/>
      <c r="C4" s="60"/>
      <c r="D4" s="117"/>
      <c r="E4" s="117"/>
      <c r="F4" s="117"/>
      <c r="G4" s="117"/>
      <c r="H4" s="117"/>
      <c r="I4" s="126"/>
    </row>
    <row r="5" spans="1:13" ht="15.75" x14ac:dyDescent="0.35">
      <c r="A5" s="21" t="s">
        <v>656</v>
      </c>
      <c r="B5" s="64"/>
      <c r="C5" s="64"/>
      <c r="D5" s="195"/>
      <c r="E5" s="195"/>
      <c r="F5" s="195"/>
      <c r="G5" s="195"/>
      <c r="H5" s="195"/>
      <c r="I5" s="194"/>
    </row>
    <row r="6" spans="1:13" customFormat="1" ht="13.5" x14ac:dyDescent="0.2">
      <c r="A6" s="121"/>
      <c r="B6" s="122"/>
      <c r="C6" s="122"/>
      <c r="D6" s="117"/>
      <c r="E6" s="117"/>
      <c r="F6" s="117"/>
      <c r="G6" s="117"/>
      <c r="H6" s="117"/>
      <c r="I6" s="117"/>
    </row>
    <row r="7" spans="1:13" customFormat="1" ht="78.75" x14ac:dyDescent="0.2">
      <c r="A7" s="129" t="s">
        <v>64</v>
      </c>
      <c r="B7" s="115" t="s">
        <v>366</v>
      </c>
      <c r="C7" s="115" t="s">
        <v>367</v>
      </c>
      <c r="D7" s="115" t="s">
        <v>372</v>
      </c>
      <c r="E7" s="115" t="s">
        <v>374</v>
      </c>
      <c r="F7" s="115" t="s">
        <v>368</v>
      </c>
      <c r="G7" s="115" t="s">
        <v>369</v>
      </c>
      <c r="H7" s="115" t="s">
        <v>381</v>
      </c>
      <c r="I7" s="115" t="s">
        <v>370</v>
      </c>
    </row>
    <row r="8" spans="1:13" customFormat="1" ht="15.75" x14ac:dyDescent="0.2">
      <c r="A8" s="113">
        <v>1</v>
      </c>
      <c r="B8" s="113">
        <v>2</v>
      </c>
      <c r="C8" s="115">
        <v>3</v>
      </c>
      <c r="D8" s="113">
        <v>6</v>
      </c>
      <c r="E8" s="115">
        <v>7</v>
      </c>
      <c r="F8" s="113">
        <v>8</v>
      </c>
      <c r="G8" s="113">
        <v>9</v>
      </c>
      <c r="H8" s="113">
        <v>10</v>
      </c>
      <c r="I8" s="115">
        <v>11</v>
      </c>
    </row>
    <row r="9" spans="1:13" customFormat="1" ht="15.75" x14ac:dyDescent="0.2">
      <c r="A9" s="51">
        <v>1</v>
      </c>
      <c r="B9" s="20"/>
      <c r="C9" s="20"/>
      <c r="D9" s="20"/>
      <c r="E9" s="20"/>
      <c r="F9" s="192"/>
      <c r="G9" s="192"/>
      <c r="H9" s="192"/>
      <c r="I9" s="20"/>
    </row>
    <row r="10" spans="1:13" customFormat="1" ht="15.75" x14ac:dyDescent="0.2">
      <c r="A10" s="51">
        <v>2</v>
      </c>
      <c r="B10" s="20"/>
      <c r="C10" s="20"/>
      <c r="D10" s="20"/>
      <c r="E10" s="20"/>
      <c r="F10" s="192"/>
      <c r="G10" s="192"/>
      <c r="H10" s="192"/>
      <c r="I10" s="20"/>
    </row>
    <row r="11" spans="1:13" customFormat="1" ht="15.75" x14ac:dyDescent="0.2">
      <c r="A11" s="51">
        <v>3</v>
      </c>
      <c r="B11" s="20"/>
      <c r="C11" s="20"/>
      <c r="D11" s="20"/>
      <c r="E11" s="20"/>
      <c r="F11" s="192"/>
      <c r="G11" s="192"/>
      <c r="H11" s="192"/>
      <c r="I11" s="20"/>
    </row>
    <row r="12" spans="1:13" customFormat="1" ht="15.75" x14ac:dyDescent="0.2">
      <c r="A12" s="51">
        <v>4</v>
      </c>
      <c r="B12" s="20"/>
      <c r="C12" s="20"/>
      <c r="D12" s="20"/>
      <c r="E12" s="20"/>
      <c r="F12" s="192"/>
      <c r="G12" s="192"/>
      <c r="H12" s="192"/>
      <c r="I12" s="20"/>
    </row>
    <row r="13" spans="1:13" customFormat="1" ht="15.75" x14ac:dyDescent="0.2">
      <c r="A13" s="51">
        <v>5</v>
      </c>
      <c r="B13" s="20"/>
      <c r="C13" s="20"/>
      <c r="D13" s="20"/>
      <c r="E13" s="20"/>
      <c r="F13" s="192"/>
      <c r="G13" s="192"/>
      <c r="H13" s="192"/>
      <c r="I13" s="20"/>
    </row>
    <row r="14" spans="1:13" customFormat="1" ht="15.75" x14ac:dyDescent="0.2">
      <c r="A14" s="51">
        <v>6</v>
      </c>
      <c r="B14" s="20"/>
      <c r="C14" s="20"/>
      <c r="D14" s="20"/>
      <c r="E14" s="20"/>
      <c r="F14" s="192"/>
      <c r="G14" s="192"/>
      <c r="H14" s="192"/>
      <c r="I14" s="20"/>
    </row>
    <row r="15" spans="1:13" customFormat="1" ht="15.75" x14ac:dyDescent="0.2">
      <c r="A15" s="51">
        <v>7</v>
      </c>
      <c r="B15" s="20"/>
      <c r="C15" s="20"/>
      <c r="D15" s="20"/>
      <c r="E15" s="20"/>
      <c r="F15" s="192"/>
      <c r="G15" s="192"/>
      <c r="H15" s="192"/>
      <c r="I15" s="20"/>
    </row>
    <row r="16" spans="1:13" customFormat="1" ht="15.75" x14ac:dyDescent="0.2">
      <c r="A16" s="51">
        <v>8</v>
      </c>
      <c r="B16" s="20"/>
      <c r="C16" s="20"/>
      <c r="D16" s="20"/>
      <c r="E16" s="20"/>
      <c r="F16" s="192"/>
      <c r="G16" s="192"/>
      <c r="H16" s="192"/>
      <c r="I16" s="20"/>
    </row>
    <row r="17" spans="1:9" customFormat="1" ht="15.75" x14ac:dyDescent="0.2">
      <c r="A17" s="51">
        <v>9</v>
      </c>
      <c r="B17" s="20"/>
      <c r="C17" s="20"/>
      <c r="D17" s="20"/>
      <c r="E17" s="20"/>
      <c r="F17" s="192"/>
      <c r="G17" s="192"/>
      <c r="H17" s="192"/>
      <c r="I17" s="20"/>
    </row>
    <row r="18" spans="1:9" customFormat="1" ht="15.75" x14ac:dyDescent="0.2">
      <c r="A18" s="51">
        <v>10</v>
      </c>
      <c r="B18" s="20"/>
      <c r="C18" s="20"/>
      <c r="D18" s="20"/>
      <c r="E18" s="20"/>
      <c r="F18" s="192"/>
      <c r="G18" s="192"/>
      <c r="H18" s="192"/>
      <c r="I18" s="20"/>
    </row>
    <row r="19" spans="1:9" customFormat="1" ht="15.75" x14ac:dyDescent="0.2">
      <c r="A19" s="51">
        <v>11</v>
      </c>
      <c r="B19" s="20"/>
      <c r="C19" s="20"/>
      <c r="D19" s="20"/>
      <c r="E19" s="20"/>
      <c r="F19" s="192"/>
      <c r="G19" s="192"/>
      <c r="H19" s="192"/>
      <c r="I19" s="20"/>
    </row>
    <row r="20" spans="1:9" customFormat="1" ht="15.75" x14ac:dyDescent="0.2">
      <c r="A20" s="51">
        <v>12</v>
      </c>
      <c r="B20" s="20"/>
      <c r="C20" s="20"/>
      <c r="D20" s="20"/>
      <c r="E20" s="20"/>
      <c r="F20" s="192"/>
      <c r="G20" s="192"/>
      <c r="H20" s="192"/>
      <c r="I20" s="20"/>
    </row>
    <row r="21" spans="1:9" customFormat="1" ht="15.75" x14ac:dyDescent="0.2">
      <c r="A21" s="51">
        <v>13</v>
      </c>
      <c r="B21" s="20"/>
      <c r="C21" s="20"/>
      <c r="D21" s="20"/>
      <c r="E21" s="20"/>
      <c r="F21" s="192"/>
      <c r="G21" s="192"/>
      <c r="H21" s="192"/>
      <c r="I21" s="20"/>
    </row>
    <row r="22" spans="1:9" customFormat="1" ht="15.75" x14ac:dyDescent="0.2">
      <c r="A22" s="51">
        <v>14</v>
      </c>
      <c r="B22" s="20"/>
      <c r="C22" s="20"/>
      <c r="D22" s="20"/>
      <c r="E22" s="20"/>
      <c r="F22" s="192"/>
      <c r="G22" s="192"/>
      <c r="H22" s="192"/>
      <c r="I22" s="20"/>
    </row>
    <row r="23" spans="1:9" customFormat="1" ht="15.75" x14ac:dyDescent="0.2">
      <c r="A23" s="51">
        <v>15</v>
      </c>
      <c r="B23" s="20"/>
      <c r="C23" s="20"/>
      <c r="D23" s="20"/>
      <c r="E23" s="20"/>
      <c r="F23" s="192"/>
      <c r="G23" s="192"/>
      <c r="H23" s="192"/>
      <c r="I23" s="20"/>
    </row>
    <row r="24" spans="1:9" customFormat="1" ht="15.75" x14ac:dyDescent="0.2">
      <c r="A24" s="51">
        <v>16</v>
      </c>
      <c r="B24" s="20"/>
      <c r="C24" s="20"/>
      <c r="D24" s="20"/>
      <c r="E24" s="20"/>
      <c r="F24" s="192"/>
      <c r="G24" s="192"/>
      <c r="H24" s="192"/>
      <c r="I24" s="20"/>
    </row>
    <row r="25" spans="1:9" customFormat="1" ht="15.75" x14ac:dyDescent="0.2">
      <c r="A25" s="51">
        <v>17</v>
      </c>
      <c r="B25" s="20"/>
      <c r="C25" s="20"/>
      <c r="D25" s="20"/>
      <c r="E25" s="20"/>
      <c r="F25" s="192"/>
      <c r="G25" s="192"/>
      <c r="H25" s="192"/>
      <c r="I25" s="20"/>
    </row>
    <row r="26" spans="1:9" customFormat="1" ht="15.75" x14ac:dyDescent="0.2">
      <c r="A26" s="51">
        <v>18</v>
      </c>
      <c r="B26" s="20"/>
      <c r="C26" s="20"/>
      <c r="D26" s="20"/>
      <c r="E26" s="20"/>
      <c r="F26" s="192"/>
      <c r="G26" s="192"/>
      <c r="H26" s="192"/>
      <c r="I26" s="20"/>
    </row>
    <row r="27" spans="1:9" customFormat="1" ht="15.75" x14ac:dyDescent="0.2">
      <c r="A27" s="51" t="s">
        <v>266</v>
      </c>
      <c r="B27" s="20"/>
      <c r="C27" s="20"/>
      <c r="D27" s="20"/>
      <c r="E27" s="20"/>
      <c r="F27" s="192"/>
      <c r="G27" s="192"/>
      <c r="H27" s="192"/>
      <c r="I27" s="20"/>
    </row>
    <row r="28" spans="1:9" x14ac:dyDescent="0.2">
      <c r="A28" s="196"/>
      <c r="B28" s="196"/>
      <c r="C28" s="196"/>
      <c r="D28" s="196"/>
      <c r="E28" s="196"/>
      <c r="F28" s="196"/>
      <c r="G28" s="196"/>
      <c r="H28" s="196"/>
      <c r="I28" s="196"/>
    </row>
    <row r="29" spans="1:9" x14ac:dyDescent="0.2">
      <c r="A29" s="196"/>
      <c r="B29" s="196"/>
      <c r="C29" s="196"/>
      <c r="D29" s="196"/>
      <c r="E29" s="196"/>
      <c r="F29" s="196"/>
      <c r="G29" s="196"/>
      <c r="H29" s="196"/>
      <c r="I29" s="196"/>
    </row>
    <row r="30" spans="1:9" x14ac:dyDescent="0.2">
      <c r="A30" s="197"/>
      <c r="B30" s="196"/>
      <c r="C30" s="196"/>
      <c r="D30" s="196"/>
      <c r="E30" s="196"/>
      <c r="F30" s="196"/>
      <c r="G30" s="196"/>
      <c r="H30" s="196"/>
      <c r="I30" s="196"/>
    </row>
    <row r="31" spans="1:9" ht="15.75" x14ac:dyDescent="0.35">
      <c r="A31" s="160"/>
      <c r="B31" s="162" t="s">
        <v>96</v>
      </c>
      <c r="C31" s="160"/>
      <c r="D31" s="160"/>
      <c r="E31" s="163"/>
      <c r="F31" s="160"/>
      <c r="G31" s="160"/>
      <c r="H31" s="160"/>
      <c r="I31" s="160"/>
    </row>
    <row r="32" spans="1:9" ht="15.75" x14ac:dyDescent="0.35">
      <c r="A32" s="160"/>
      <c r="B32" s="160"/>
      <c r="C32" s="164"/>
      <c r="D32" s="160"/>
      <c r="F32" s="164"/>
      <c r="G32" s="201"/>
    </row>
    <row r="33" spans="2:6" ht="15.75" x14ac:dyDescent="0.35">
      <c r="B33" s="160"/>
      <c r="C33" s="166" t="s">
        <v>256</v>
      </c>
      <c r="D33" s="160"/>
      <c r="F33" s="167" t="s">
        <v>261</v>
      </c>
    </row>
    <row r="34" spans="2:6" ht="15.75" x14ac:dyDescent="0.35">
      <c r="B34" s="160"/>
      <c r="C34" s="168" t="s">
        <v>127</v>
      </c>
      <c r="D34" s="160"/>
      <c r="F34" s="160" t="s">
        <v>257</v>
      </c>
    </row>
    <row r="35" spans="2:6" ht="15.75" x14ac:dyDescent="0.35">
      <c r="B35" s="160"/>
      <c r="C35" s="168"/>
    </row>
  </sheetData>
  <mergeCells count="1">
    <mergeCell ref="I2:J2"/>
  </mergeCells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3"/>
  <sheetViews>
    <sheetView view="pageBreakPreview" topLeftCell="A4" zoomScale="87" zoomScaleNormal="100" zoomScaleSheetLayoutView="87" workbookViewId="0">
      <selection activeCell="A9" sqref="A9:A29"/>
    </sheetView>
  </sheetViews>
  <sheetFormatPr defaultRowHeight="15.75" x14ac:dyDescent="0.35"/>
  <cols>
    <col min="1" max="1" width="10" style="160" customWidth="1"/>
    <col min="2" max="2" width="20.28515625" style="160" customWidth="1"/>
    <col min="3" max="3" width="30" style="160" customWidth="1"/>
    <col min="4" max="4" width="29" style="160" customWidth="1"/>
    <col min="5" max="5" width="22.5703125" style="160" customWidth="1"/>
    <col min="6" max="6" width="20" style="160" customWidth="1"/>
    <col min="7" max="7" width="29.28515625" style="160" customWidth="1"/>
    <col min="8" max="8" width="27.140625" style="160" customWidth="1"/>
    <col min="9" max="9" width="26.42578125" style="160" customWidth="1"/>
    <col min="10" max="10" width="0.5703125" style="160" customWidth="1"/>
    <col min="11" max="16384" width="9.140625" style="160"/>
  </cols>
  <sheetData>
    <row r="1" spans="1:10" x14ac:dyDescent="0.35">
      <c r="A1" s="58" t="s">
        <v>382</v>
      </c>
      <c r="B1" s="60"/>
      <c r="C1" s="60"/>
      <c r="D1" s="60"/>
      <c r="E1" s="60"/>
      <c r="F1" s="60"/>
      <c r="G1" s="60"/>
      <c r="H1" s="60"/>
      <c r="I1" s="461" t="s">
        <v>186</v>
      </c>
      <c r="J1" s="142"/>
    </row>
    <row r="2" spans="1:10" x14ac:dyDescent="0.35">
      <c r="A2" s="60" t="s">
        <v>128</v>
      </c>
      <c r="B2" s="60"/>
      <c r="C2" s="60"/>
      <c r="D2" s="60"/>
      <c r="E2" s="60"/>
      <c r="F2" s="60"/>
      <c r="G2" s="60"/>
      <c r="H2" s="60"/>
      <c r="I2" s="669" t="s">
        <v>850</v>
      </c>
      <c r="J2" s="670"/>
    </row>
    <row r="3" spans="1:10" x14ac:dyDescent="0.35">
      <c r="A3" s="60"/>
      <c r="B3" s="60"/>
      <c r="C3" s="60"/>
      <c r="D3" s="60"/>
      <c r="E3" s="60"/>
      <c r="F3" s="60"/>
      <c r="G3" s="60"/>
      <c r="H3" s="60"/>
      <c r="I3" s="84"/>
      <c r="J3" s="142"/>
    </row>
    <row r="4" spans="1:10" x14ac:dyDescent="0.35">
      <c r="A4" s="61" t="str">
        <f>'[2]ფორმა N2'!A4</f>
        <v>ანგარიშვალდებული პირის დასახელება:</v>
      </c>
      <c r="B4" s="60"/>
      <c r="C4" s="60"/>
      <c r="D4" s="60"/>
      <c r="E4" s="60"/>
      <c r="F4" s="60"/>
      <c r="G4" s="60"/>
      <c r="H4" s="60"/>
      <c r="I4" s="60"/>
      <c r="J4" s="86"/>
    </row>
    <row r="5" spans="1:10" x14ac:dyDescent="0.35">
      <c r="A5" s="21" t="s">
        <v>656</v>
      </c>
      <c r="B5" s="193"/>
      <c r="C5" s="193"/>
      <c r="D5" s="193"/>
      <c r="E5" s="193"/>
      <c r="F5" s="193"/>
      <c r="G5" s="193"/>
      <c r="H5" s="193"/>
      <c r="I5" s="193"/>
      <c r="J5" s="167"/>
    </row>
    <row r="6" spans="1:10" x14ac:dyDescent="0.35">
      <c r="A6" s="61"/>
      <c r="B6" s="60"/>
      <c r="C6" s="60"/>
      <c r="D6" s="60"/>
      <c r="E6" s="60"/>
      <c r="F6" s="60"/>
      <c r="G6" s="60"/>
      <c r="H6" s="60"/>
      <c r="I6" s="60"/>
      <c r="J6" s="86"/>
    </row>
    <row r="7" spans="1:10" x14ac:dyDescent="0.35">
      <c r="A7" s="60"/>
      <c r="B7" s="60"/>
      <c r="C7" s="60"/>
      <c r="D7" s="60"/>
      <c r="E7" s="60"/>
      <c r="F7" s="60"/>
      <c r="G7" s="60"/>
      <c r="H7" s="60"/>
      <c r="I7" s="60"/>
      <c r="J7" s="87"/>
    </row>
    <row r="8" spans="1:10" ht="63.75" customHeight="1" x14ac:dyDescent="0.35">
      <c r="A8" s="143" t="s">
        <v>64</v>
      </c>
      <c r="B8" s="276" t="s">
        <v>358</v>
      </c>
      <c r="C8" s="277" t="s">
        <v>415</v>
      </c>
      <c r="D8" s="277" t="s">
        <v>416</v>
      </c>
      <c r="E8" s="277" t="s">
        <v>359</v>
      </c>
      <c r="F8" s="277" t="s">
        <v>378</v>
      </c>
      <c r="G8" s="277" t="s">
        <v>379</v>
      </c>
      <c r="H8" s="277" t="s">
        <v>417</v>
      </c>
      <c r="I8" s="144" t="s">
        <v>380</v>
      </c>
      <c r="J8" s="87"/>
    </row>
    <row r="9" spans="1:10" x14ac:dyDescent="0.35">
      <c r="A9" s="146">
        <v>1</v>
      </c>
      <c r="B9" s="464" t="s">
        <v>480</v>
      </c>
      <c r="C9" s="281" t="s">
        <v>481</v>
      </c>
      <c r="D9" s="282">
        <v>215119627</v>
      </c>
      <c r="E9" s="283" t="s">
        <v>482</v>
      </c>
      <c r="F9" s="342">
        <v>83.33</v>
      </c>
      <c r="G9" s="342">
        <v>83.33</v>
      </c>
      <c r="H9" s="342"/>
      <c r="I9" s="284">
        <f t="shared" ref="I9:I19" si="0">G9-H9</f>
        <v>83.33</v>
      </c>
      <c r="J9" s="87"/>
    </row>
    <row r="10" spans="1:10" x14ac:dyDescent="0.35">
      <c r="A10" s="146">
        <v>2</v>
      </c>
      <c r="B10" s="464">
        <v>41005</v>
      </c>
      <c r="C10" s="281" t="s">
        <v>483</v>
      </c>
      <c r="D10" s="282">
        <v>47001012083</v>
      </c>
      <c r="E10" s="283" t="s">
        <v>484</v>
      </c>
      <c r="F10" s="342">
        <f>G10</f>
        <v>245</v>
      </c>
      <c r="G10" s="342">
        <v>245</v>
      </c>
      <c r="H10" s="342">
        <v>45</v>
      </c>
      <c r="I10" s="284">
        <f t="shared" si="0"/>
        <v>200</v>
      </c>
      <c r="J10" s="87"/>
    </row>
    <row r="11" spans="1:10" x14ac:dyDescent="0.35">
      <c r="A11" s="146">
        <v>3</v>
      </c>
      <c r="B11" s="464" t="s">
        <v>485</v>
      </c>
      <c r="C11" s="281" t="s">
        <v>486</v>
      </c>
      <c r="D11" s="282">
        <v>45001015655</v>
      </c>
      <c r="E11" s="283" t="s">
        <v>484</v>
      </c>
      <c r="F11" s="342">
        <f>G11</f>
        <v>104.16</v>
      </c>
      <c r="G11" s="342">
        <v>104.16</v>
      </c>
      <c r="H11" s="342"/>
      <c r="I11" s="284">
        <f t="shared" si="0"/>
        <v>104.16</v>
      </c>
      <c r="J11" s="87"/>
    </row>
    <row r="12" spans="1:10" x14ac:dyDescent="0.35">
      <c r="A12" s="146">
        <v>4</v>
      </c>
      <c r="B12" s="464">
        <v>41160</v>
      </c>
      <c r="C12" s="281" t="s">
        <v>487</v>
      </c>
      <c r="D12" s="282">
        <v>31001014526</v>
      </c>
      <c r="E12" s="283" t="s">
        <v>484</v>
      </c>
      <c r="F12" s="342">
        <f>G12</f>
        <v>541.5</v>
      </c>
      <c r="G12" s="342">
        <v>541.5</v>
      </c>
      <c r="H12" s="342"/>
      <c r="I12" s="284">
        <f t="shared" si="0"/>
        <v>541.5</v>
      </c>
      <c r="J12" s="87"/>
    </row>
    <row r="13" spans="1:10" x14ac:dyDescent="0.35">
      <c r="A13" s="146">
        <v>5</v>
      </c>
      <c r="B13" s="464">
        <v>41190</v>
      </c>
      <c r="C13" s="281" t="s">
        <v>488</v>
      </c>
      <c r="D13" s="282">
        <v>35001049166</v>
      </c>
      <c r="E13" s="283" t="s">
        <v>484</v>
      </c>
      <c r="F13" s="342">
        <f>G13</f>
        <v>905.92</v>
      </c>
      <c r="G13" s="342">
        <v>905.92</v>
      </c>
      <c r="H13" s="342"/>
      <c r="I13" s="284">
        <f t="shared" si="0"/>
        <v>905.92</v>
      </c>
      <c r="J13" s="87"/>
    </row>
    <row r="14" spans="1:10" x14ac:dyDescent="0.35">
      <c r="A14" s="146">
        <v>6</v>
      </c>
      <c r="B14" s="464">
        <v>41129</v>
      </c>
      <c r="C14" s="281" t="s">
        <v>489</v>
      </c>
      <c r="D14" s="282">
        <v>23001002557</v>
      </c>
      <c r="E14" s="283" t="s">
        <v>484</v>
      </c>
      <c r="F14" s="342">
        <f>G14</f>
        <v>226.56</v>
      </c>
      <c r="G14" s="342">
        <v>226.56</v>
      </c>
      <c r="H14" s="342"/>
      <c r="I14" s="284">
        <f t="shared" si="0"/>
        <v>226.56</v>
      </c>
      <c r="J14" s="87"/>
    </row>
    <row r="15" spans="1:10" x14ac:dyDescent="0.35">
      <c r="A15" s="146">
        <v>7</v>
      </c>
      <c r="B15" s="464"/>
      <c r="C15" s="281" t="s">
        <v>490</v>
      </c>
      <c r="D15" s="282">
        <v>205177057</v>
      </c>
      <c r="E15" s="283" t="s">
        <v>491</v>
      </c>
      <c r="F15" s="342">
        <v>202158.66</v>
      </c>
      <c r="G15" s="342">
        <v>202158.66</v>
      </c>
      <c r="H15" s="342">
        <v>153158.66</v>
      </c>
      <c r="I15" s="284">
        <f t="shared" si="0"/>
        <v>49000</v>
      </c>
      <c r="J15" s="87"/>
    </row>
    <row r="16" spans="1:10" x14ac:dyDescent="0.35">
      <c r="A16" s="146">
        <v>8</v>
      </c>
      <c r="B16" s="464">
        <v>40914</v>
      </c>
      <c r="C16" s="281" t="s">
        <v>492</v>
      </c>
      <c r="D16" s="282">
        <v>205283637</v>
      </c>
      <c r="E16" s="283" t="s">
        <v>484</v>
      </c>
      <c r="F16" s="342"/>
      <c r="G16" s="342">
        <f>29407.67+6200.14+16501.82+16460.08</f>
        <v>68569.709999999992</v>
      </c>
      <c r="H16" s="342">
        <f>10649.74+24958.07</f>
        <v>35607.81</v>
      </c>
      <c r="I16" s="284">
        <f t="shared" si="0"/>
        <v>32961.899999999994</v>
      </c>
      <c r="J16" s="87"/>
    </row>
    <row r="17" spans="1:10" ht="31.5" x14ac:dyDescent="0.35">
      <c r="A17" s="146">
        <v>9</v>
      </c>
      <c r="B17" s="464">
        <v>40914</v>
      </c>
      <c r="C17" s="281" t="s">
        <v>492</v>
      </c>
      <c r="D17" s="282">
        <v>205283637</v>
      </c>
      <c r="E17" s="283" t="s">
        <v>493</v>
      </c>
      <c r="F17" s="342"/>
      <c r="G17" s="342">
        <f>25169.94+1274.89</f>
        <v>26444.829999999998</v>
      </c>
      <c r="H17" s="342">
        <f>5664+19505.94</f>
        <v>25169.94</v>
      </c>
      <c r="I17" s="284">
        <f t="shared" si="0"/>
        <v>1274.8899999999994</v>
      </c>
      <c r="J17" s="87"/>
    </row>
    <row r="18" spans="1:10" ht="31.5" x14ac:dyDescent="0.35">
      <c r="A18" s="146">
        <v>10</v>
      </c>
      <c r="B18" s="464">
        <v>41007</v>
      </c>
      <c r="C18" s="281" t="s">
        <v>494</v>
      </c>
      <c r="D18" s="282">
        <v>15733438150</v>
      </c>
      <c r="E18" s="283" t="s">
        <v>495</v>
      </c>
      <c r="F18" s="342">
        <v>43678.32</v>
      </c>
      <c r="G18" s="342">
        <f>F18</f>
        <v>43678.32</v>
      </c>
      <c r="H18" s="342"/>
      <c r="I18" s="284">
        <f t="shared" si="0"/>
        <v>43678.32</v>
      </c>
      <c r="J18" s="87"/>
    </row>
    <row r="19" spans="1:10" ht="31.5" x14ac:dyDescent="0.35">
      <c r="A19" s="146">
        <v>11</v>
      </c>
      <c r="B19" s="464" t="s">
        <v>496</v>
      </c>
      <c r="C19" s="281" t="s">
        <v>497</v>
      </c>
      <c r="D19" s="282">
        <v>9960111166</v>
      </c>
      <c r="E19" s="283" t="s">
        <v>495</v>
      </c>
      <c r="F19" s="342">
        <v>20501.29</v>
      </c>
      <c r="G19" s="342">
        <f>F19</f>
        <v>20501.29</v>
      </c>
      <c r="H19" s="342"/>
      <c r="I19" s="284">
        <f t="shared" si="0"/>
        <v>20501.29</v>
      </c>
      <c r="J19" s="87"/>
    </row>
    <row r="20" spans="1:10" ht="25.5" customHeight="1" x14ac:dyDescent="0.35">
      <c r="A20" s="146">
        <v>12</v>
      </c>
      <c r="B20" s="632">
        <v>42592</v>
      </c>
      <c r="C20" s="281" t="s">
        <v>843</v>
      </c>
      <c r="D20" s="282">
        <v>61006067166</v>
      </c>
      <c r="E20" s="283" t="s">
        <v>682</v>
      </c>
      <c r="F20" s="463">
        <v>1375</v>
      </c>
      <c r="G20" s="463">
        <v>1375</v>
      </c>
      <c r="H20" s="463"/>
      <c r="I20" s="633">
        <v>1375</v>
      </c>
      <c r="J20" s="87"/>
    </row>
    <row r="21" spans="1:10" ht="26.25" customHeight="1" x14ac:dyDescent="0.35">
      <c r="A21" s="146">
        <v>13</v>
      </c>
      <c r="B21" s="632">
        <v>42592</v>
      </c>
      <c r="C21" s="281" t="s">
        <v>1005</v>
      </c>
      <c r="D21" s="503" t="s">
        <v>789</v>
      </c>
      <c r="E21" s="283" t="s">
        <v>682</v>
      </c>
      <c r="F21" s="463">
        <v>582.42999999999995</v>
      </c>
      <c r="G21" s="463">
        <v>582.42999999999995</v>
      </c>
      <c r="H21" s="463"/>
      <c r="I21" s="634">
        <v>582.42999999999995</v>
      </c>
      <c r="J21" s="87"/>
    </row>
    <row r="22" spans="1:10" ht="26.25" customHeight="1" x14ac:dyDescent="0.35">
      <c r="A22" s="146">
        <v>14</v>
      </c>
      <c r="B22" s="632">
        <v>42592</v>
      </c>
      <c r="C22" s="281" t="s">
        <v>1006</v>
      </c>
      <c r="D22" s="503" t="s">
        <v>790</v>
      </c>
      <c r="E22" s="283" t="s">
        <v>682</v>
      </c>
      <c r="F22" s="463">
        <v>582.42999999999995</v>
      </c>
      <c r="G22" s="463">
        <v>582.42999999999995</v>
      </c>
      <c r="H22" s="463"/>
      <c r="I22" s="634">
        <v>582.42999999999995</v>
      </c>
      <c r="J22" s="87"/>
    </row>
    <row r="23" spans="1:10" ht="48" customHeight="1" x14ac:dyDescent="0.35">
      <c r="A23" s="146">
        <v>15</v>
      </c>
      <c r="B23" s="632">
        <v>42634</v>
      </c>
      <c r="C23" s="281" t="s">
        <v>1007</v>
      </c>
      <c r="D23" s="503" t="s">
        <v>1008</v>
      </c>
      <c r="E23" s="635" t="s">
        <v>702</v>
      </c>
      <c r="F23" s="463">
        <v>85</v>
      </c>
      <c r="G23" s="463">
        <v>85</v>
      </c>
      <c r="H23" s="463"/>
      <c r="I23" s="636">
        <v>85</v>
      </c>
      <c r="J23" s="87"/>
    </row>
    <row r="24" spans="1:10" ht="37.5" customHeight="1" x14ac:dyDescent="0.35">
      <c r="A24" s="146">
        <v>16</v>
      </c>
      <c r="B24" s="632">
        <v>42639</v>
      </c>
      <c r="C24" s="281" t="s">
        <v>1007</v>
      </c>
      <c r="D24" s="503" t="s">
        <v>1008</v>
      </c>
      <c r="E24" s="635" t="s">
        <v>702</v>
      </c>
      <c r="F24" s="463">
        <v>870</v>
      </c>
      <c r="G24" s="463">
        <v>870</v>
      </c>
      <c r="H24" s="463"/>
      <c r="I24" s="636">
        <v>870</v>
      </c>
      <c r="J24" s="87"/>
    </row>
    <row r="25" spans="1:10" ht="37.5" customHeight="1" x14ac:dyDescent="0.35">
      <c r="A25" s="146">
        <v>17</v>
      </c>
      <c r="B25" s="632">
        <v>42644</v>
      </c>
      <c r="C25" s="281" t="s">
        <v>1007</v>
      </c>
      <c r="D25" s="503" t="s">
        <v>1008</v>
      </c>
      <c r="E25" s="635" t="s">
        <v>702</v>
      </c>
      <c r="F25" s="463">
        <v>600</v>
      </c>
      <c r="G25" s="463">
        <v>600</v>
      </c>
      <c r="H25" s="463"/>
      <c r="I25" s="636">
        <v>600</v>
      </c>
      <c r="J25" s="87"/>
    </row>
    <row r="26" spans="1:10" ht="37.5" customHeight="1" x14ac:dyDescent="0.35">
      <c r="A26" s="146">
        <v>18</v>
      </c>
      <c r="B26" s="632">
        <v>42646</v>
      </c>
      <c r="C26" s="281" t="s">
        <v>1007</v>
      </c>
      <c r="D26" s="503" t="s">
        <v>1008</v>
      </c>
      <c r="E26" s="635" t="s">
        <v>702</v>
      </c>
      <c r="F26" s="463">
        <v>300</v>
      </c>
      <c r="G26" s="463">
        <v>300</v>
      </c>
      <c r="H26" s="463"/>
      <c r="I26" s="636">
        <v>300</v>
      </c>
      <c r="J26" s="87"/>
    </row>
    <row r="27" spans="1:10" ht="37.5" customHeight="1" x14ac:dyDescent="0.35">
      <c r="A27" s="146">
        <v>19</v>
      </c>
      <c r="B27" s="632">
        <v>42646</v>
      </c>
      <c r="C27" s="281" t="s">
        <v>1007</v>
      </c>
      <c r="D27" s="503" t="s">
        <v>1008</v>
      </c>
      <c r="E27" s="635" t="s">
        <v>702</v>
      </c>
      <c r="F27" s="463">
        <v>180</v>
      </c>
      <c r="G27" s="463">
        <v>180</v>
      </c>
      <c r="H27" s="463"/>
      <c r="I27" s="636">
        <v>180</v>
      </c>
      <c r="J27" s="87"/>
    </row>
    <row r="28" spans="1:10" ht="26.25" customHeight="1" x14ac:dyDescent="0.35">
      <c r="A28" s="146">
        <v>20</v>
      </c>
      <c r="B28" s="632">
        <v>42650</v>
      </c>
      <c r="C28" s="281" t="s">
        <v>1024</v>
      </c>
      <c r="D28" s="503" t="s">
        <v>1025</v>
      </c>
      <c r="E28" s="283" t="s">
        <v>1026</v>
      </c>
      <c r="F28" s="463">
        <v>300</v>
      </c>
      <c r="G28" s="463">
        <v>300</v>
      </c>
      <c r="H28" s="463"/>
      <c r="I28" s="462">
        <v>300</v>
      </c>
      <c r="J28" s="87"/>
    </row>
    <row r="29" spans="1:10" ht="26.25" customHeight="1" x14ac:dyDescent="0.35">
      <c r="A29" s="146">
        <v>21</v>
      </c>
      <c r="B29" s="466"/>
      <c r="C29" s="281"/>
      <c r="D29" s="281"/>
      <c r="E29" s="283"/>
      <c r="F29" s="283"/>
      <c r="G29" s="283"/>
      <c r="H29" s="283"/>
      <c r="I29" s="283"/>
      <c r="J29" s="87"/>
    </row>
    <row r="30" spans="1:10" x14ac:dyDescent="0.35">
      <c r="A30" s="563" t="s">
        <v>266</v>
      </c>
      <c r="B30" s="465"/>
      <c r="C30" s="339"/>
      <c r="D30" s="339"/>
      <c r="E30" s="340"/>
      <c r="F30" s="340"/>
      <c r="G30" s="564"/>
      <c r="H30" s="565" t="s">
        <v>408</v>
      </c>
      <c r="I30" s="566">
        <f>SUM(I9:I29)</f>
        <v>154352.72999999998</v>
      </c>
      <c r="J30" s="87"/>
    </row>
    <row r="32" spans="1:10" x14ac:dyDescent="0.35">
      <c r="A32" s="160" t="s">
        <v>432</v>
      </c>
      <c r="I32" s="502"/>
    </row>
    <row r="34" spans="1:12" x14ac:dyDescent="0.35">
      <c r="B34" s="162" t="s">
        <v>96</v>
      </c>
      <c r="F34" s="163"/>
    </row>
    <row r="35" spans="1:12" x14ac:dyDescent="0.35">
      <c r="F35" s="200"/>
      <c r="I35" s="200"/>
      <c r="J35" s="200"/>
      <c r="K35" s="200"/>
      <c r="L35" s="200"/>
    </row>
    <row r="36" spans="1:12" x14ac:dyDescent="0.35">
      <c r="C36" s="164"/>
      <c r="F36" s="164"/>
      <c r="G36" s="164"/>
      <c r="H36" s="167"/>
      <c r="I36" s="467"/>
      <c r="J36" s="200"/>
      <c r="K36" s="200"/>
      <c r="L36" s="200"/>
    </row>
    <row r="37" spans="1:12" x14ac:dyDescent="0.35">
      <c r="A37" s="200"/>
      <c r="C37" s="166" t="s">
        <v>256</v>
      </c>
      <c r="F37" s="167" t="s">
        <v>261</v>
      </c>
      <c r="G37" s="166"/>
      <c r="H37" s="166"/>
      <c r="I37" s="467"/>
      <c r="J37" s="200"/>
      <c r="K37" s="200"/>
      <c r="L37" s="200"/>
    </row>
    <row r="38" spans="1:12" x14ac:dyDescent="0.35">
      <c r="A38" s="200"/>
      <c r="C38" s="168" t="s">
        <v>127</v>
      </c>
      <c r="F38" s="160" t="s">
        <v>257</v>
      </c>
      <c r="I38" s="200"/>
      <c r="J38" s="200"/>
      <c r="K38" s="200"/>
      <c r="L38" s="200"/>
    </row>
    <row r="39" spans="1:12" s="200" customFormat="1" x14ac:dyDescent="0.35">
      <c r="B39" s="160"/>
      <c r="C39" s="168"/>
      <c r="G39" s="168"/>
      <c r="H39" s="168"/>
    </row>
    <row r="40" spans="1:12" s="200" customFormat="1" ht="12.75" x14ac:dyDescent="0.2"/>
    <row r="41" spans="1:12" s="200" customFormat="1" ht="12.75" x14ac:dyDescent="0.2"/>
    <row r="42" spans="1:12" s="200" customFormat="1" ht="12.75" x14ac:dyDescent="0.2"/>
    <row r="43" spans="1:12" s="200" customFormat="1" ht="12.75" x14ac:dyDescent="0.2"/>
  </sheetData>
  <mergeCells count="1">
    <mergeCell ref="I2:J2"/>
  </mergeCells>
  <dataValidations count="2">
    <dataValidation type="list" allowBlank="1" showInputMessage="1" showErrorMessage="1" sqref="E23:E27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0"/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8"/>
  <sheetViews>
    <sheetView showGridLines="0" tabSelected="1" view="pageBreakPreview" zoomScale="80" zoomScaleNormal="100" zoomScaleSheetLayoutView="80" workbookViewId="0">
      <selection activeCell="T30" sqref="T30"/>
    </sheetView>
  </sheetViews>
  <sheetFormatPr defaultRowHeight="12.75" x14ac:dyDescent="0.2"/>
  <cols>
    <col min="1" max="1" width="4.140625" style="172" customWidth="1"/>
    <col min="2" max="2" width="9" style="172" customWidth="1"/>
    <col min="3" max="3" width="23.42578125" style="172" customWidth="1"/>
    <col min="4" max="4" width="13.28515625" style="172" customWidth="1"/>
    <col min="5" max="5" width="9.5703125" style="172" customWidth="1"/>
    <col min="6" max="6" width="11.5703125" style="172" customWidth="1"/>
    <col min="7" max="7" width="12.28515625" style="172" customWidth="1"/>
    <col min="8" max="8" width="15.28515625" style="172" customWidth="1"/>
    <col min="9" max="9" width="17.5703125" style="172" customWidth="1"/>
    <col min="10" max="11" width="12.42578125" style="172" customWidth="1"/>
    <col min="12" max="12" width="23.5703125" style="172" customWidth="1"/>
    <col min="13" max="13" width="18.5703125" style="172" customWidth="1"/>
    <col min="14" max="14" width="0.85546875" style="172" customWidth="1"/>
    <col min="15" max="16384" width="9.140625" style="172"/>
  </cols>
  <sheetData>
    <row r="1" spans="1:14" ht="13.5" x14ac:dyDescent="0.2">
      <c r="A1" s="169" t="s">
        <v>433</v>
      </c>
      <c r="B1" s="170"/>
      <c r="C1" s="170"/>
      <c r="D1" s="170"/>
      <c r="E1" s="170"/>
      <c r="F1" s="170"/>
      <c r="G1" s="170"/>
      <c r="H1" s="170"/>
      <c r="I1" s="173"/>
      <c r="J1" s="223"/>
      <c r="K1" s="223"/>
      <c r="L1" s="223"/>
      <c r="M1" s="223" t="s">
        <v>397</v>
      </c>
      <c r="N1" s="173"/>
    </row>
    <row r="2" spans="1:14" ht="12.75" customHeight="1" x14ac:dyDescent="0.2">
      <c r="A2" s="173" t="s">
        <v>305</v>
      </c>
      <c r="B2" s="170"/>
      <c r="C2" s="170"/>
      <c r="D2" s="171"/>
      <c r="E2" s="171"/>
      <c r="F2" s="171"/>
      <c r="G2" s="171"/>
      <c r="H2" s="171"/>
      <c r="I2" s="170"/>
      <c r="J2" s="170"/>
      <c r="K2" s="170"/>
      <c r="L2" s="679" t="s">
        <v>850</v>
      </c>
      <c r="M2" s="680"/>
      <c r="N2" s="680"/>
    </row>
    <row r="3" spans="1:14" x14ac:dyDescent="0.2">
      <c r="A3" s="173"/>
      <c r="B3" s="170"/>
      <c r="C3" s="170"/>
      <c r="D3" s="171"/>
      <c r="E3" s="171"/>
      <c r="F3" s="171"/>
      <c r="G3" s="171"/>
      <c r="H3" s="171"/>
      <c r="I3" s="170"/>
      <c r="J3" s="170"/>
      <c r="K3" s="170"/>
      <c r="L3" s="170"/>
      <c r="M3" s="170"/>
      <c r="N3" s="173"/>
    </row>
    <row r="4" spans="1:14" ht="15.75" x14ac:dyDescent="0.35">
      <c r="A4" s="96" t="s">
        <v>262</v>
      </c>
      <c r="B4" s="170"/>
      <c r="C4" s="170"/>
      <c r="D4" s="174"/>
      <c r="E4" s="224"/>
      <c r="F4" s="174"/>
      <c r="G4" s="171"/>
      <c r="H4" s="171"/>
      <c r="I4" s="171"/>
      <c r="J4" s="171"/>
      <c r="K4" s="171"/>
      <c r="L4" s="170"/>
      <c r="M4" s="171"/>
      <c r="N4" s="173"/>
    </row>
    <row r="5" spans="1:14" ht="15.75" x14ac:dyDescent="0.35">
      <c r="A5" s="175"/>
      <c r="B5" s="21" t="s">
        <v>656</v>
      </c>
      <c r="C5" s="175"/>
      <c r="D5" s="175"/>
      <c r="E5" s="176"/>
      <c r="F5" s="176"/>
      <c r="G5" s="176"/>
      <c r="H5" s="176"/>
      <c r="I5" s="176"/>
      <c r="J5" s="176"/>
      <c r="K5" s="176"/>
      <c r="L5" s="176"/>
      <c r="M5" s="176"/>
      <c r="N5" s="173"/>
    </row>
    <row r="6" spans="1:14" ht="13.5" thickBot="1" x14ac:dyDescent="0.25">
      <c r="A6" s="225"/>
      <c r="B6" s="225"/>
      <c r="C6" s="225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173"/>
    </row>
    <row r="7" spans="1:14" ht="51" x14ac:dyDescent="0.2">
      <c r="A7" s="226" t="s">
        <v>64</v>
      </c>
      <c r="B7" s="227" t="s">
        <v>398</v>
      </c>
      <c r="C7" s="227" t="s">
        <v>399</v>
      </c>
      <c r="D7" s="228" t="s">
        <v>400</v>
      </c>
      <c r="E7" s="228" t="s">
        <v>263</v>
      </c>
      <c r="F7" s="228" t="s">
        <v>401</v>
      </c>
      <c r="G7" s="228" t="s">
        <v>402</v>
      </c>
      <c r="H7" s="227" t="s">
        <v>403</v>
      </c>
      <c r="I7" s="229" t="s">
        <v>404</v>
      </c>
      <c r="J7" s="229" t="s">
        <v>405</v>
      </c>
      <c r="K7" s="230" t="s">
        <v>406</v>
      </c>
      <c r="L7" s="230" t="s">
        <v>407</v>
      </c>
      <c r="M7" s="228" t="s">
        <v>397</v>
      </c>
      <c r="N7" s="173"/>
    </row>
    <row r="8" spans="1:14" x14ac:dyDescent="0.2">
      <c r="A8" s="178">
        <v>1</v>
      </c>
      <c r="B8" s="179">
        <v>2</v>
      </c>
      <c r="C8" s="179">
        <v>3</v>
      </c>
      <c r="D8" s="180">
        <v>4</v>
      </c>
      <c r="E8" s="180">
        <v>5</v>
      </c>
      <c r="F8" s="180">
        <v>6</v>
      </c>
      <c r="G8" s="180">
        <v>7</v>
      </c>
      <c r="H8" s="180">
        <v>8</v>
      </c>
      <c r="I8" s="180">
        <v>9</v>
      </c>
      <c r="J8" s="180">
        <v>10</v>
      </c>
      <c r="K8" s="180">
        <v>11</v>
      </c>
      <c r="L8" s="180">
        <v>12</v>
      </c>
      <c r="M8" s="180">
        <v>13</v>
      </c>
      <c r="N8" s="173"/>
    </row>
    <row r="9" spans="1:14" ht="18" x14ac:dyDescent="0.4">
      <c r="A9" s="181">
        <v>1</v>
      </c>
      <c r="B9" s="182"/>
      <c r="C9" s="231"/>
      <c r="D9" s="181"/>
      <c r="E9" s="181"/>
      <c r="F9" s="181"/>
      <c r="G9" s="181"/>
      <c r="H9" s="181"/>
      <c r="I9" s="181"/>
      <c r="J9" s="181"/>
      <c r="K9" s="181"/>
      <c r="L9" s="181"/>
      <c r="M9" s="232" t="str">
        <f t="shared" ref="M9:M28" si="0">IF(ISBLANK(B9),"",$L$2)</f>
        <v/>
      </c>
      <c r="N9" s="173"/>
    </row>
    <row r="10" spans="1:14" ht="18" x14ac:dyDescent="0.4">
      <c r="A10" s="181">
        <v>2</v>
      </c>
      <c r="B10" s="182"/>
      <c r="C10" s="231"/>
      <c r="D10" s="181"/>
      <c r="E10" s="181"/>
      <c r="F10" s="181"/>
      <c r="G10" s="181"/>
      <c r="H10" s="181"/>
      <c r="I10" s="181"/>
      <c r="J10" s="181"/>
      <c r="K10" s="181"/>
      <c r="L10" s="181"/>
      <c r="M10" s="232" t="str">
        <f t="shared" si="0"/>
        <v/>
      </c>
      <c r="N10" s="173"/>
    </row>
    <row r="11" spans="1:14" ht="18" x14ac:dyDescent="0.4">
      <c r="A11" s="181">
        <v>3</v>
      </c>
      <c r="B11" s="182"/>
      <c r="C11" s="231"/>
      <c r="D11" s="181"/>
      <c r="E11" s="181"/>
      <c r="F11" s="181"/>
      <c r="G11" s="181"/>
      <c r="H11" s="181"/>
      <c r="I11" s="181"/>
      <c r="J11" s="181"/>
      <c r="K11" s="181"/>
      <c r="L11" s="181"/>
      <c r="M11" s="232" t="str">
        <f t="shared" si="0"/>
        <v/>
      </c>
      <c r="N11" s="173"/>
    </row>
    <row r="12" spans="1:14" ht="18" x14ac:dyDescent="0.4">
      <c r="A12" s="181">
        <v>4</v>
      </c>
      <c r="B12" s="182"/>
      <c r="C12" s="231"/>
      <c r="D12" s="181"/>
      <c r="E12" s="181"/>
      <c r="F12" s="181"/>
      <c r="G12" s="181"/>
      <c r="H12" s="181"/>
      <c r="I12" s="181"/>
      <c r="J12" s="181"/>
      <c r="K12" s="181"/>
      <c r="L12" s="181"/>
      <c r="M12" s="232" t="str">
        <f t="shared" si="0"/>
        <v/>
      </c>
      <c r="N12" s="173"/>
    </row>
    <row r="13" spans="1:14" ht="18" x14ac:dyDescent="0.4">
      <c r="A13" s="181">
        <v>5</v>
      </c>
      <c r="B13" s="182"/>
      <c r="C13" s="231"/>
      <c r="D13" s="181"/>
      <c r="E13" s="181"/>
      <c r="F13" s="181"/>
      <c r="G13" s="181"/>
      <c r="H13" s="181"/>
      <c r="I13" s="181"/>
      <c r="J13" s="181"/>
      <c r="K13" s="181"/>
      <c r="L13" s="181"/>
      <c r="M13" s="232" t="str">
        <f t="shared" si="0"/>
        <v/>
      </c>
      <c r="N13" s="173"/>
    </row>
    <row r="14" spans="1:14" ht="18" x14ac:dyDescent="0.4">
      <c r="A14" s="181">
        <v>6</v>
      </c>
      <c r="B14" s="182"/>
      <c r="C14" s="231"/>
      <c r="D14" s="181"/>
      <c r="E14" s="181"/>
      <c r="F14" s="181"/>
      <c r="G14" s="181"/>
      <c r="H14" s="181"/>
      <c r="I14" s="181"/>
      <c r="J14" s="181"/>
      <c r="K14" s="181"/>
      <c r="L14" s="181"/>
      <c r="M14" s="232" t="str">
        <f t="shared" si="0"/>
        <v/>
      </c>
      <c r="N14" s="173"/>
    </row>
    <row r="15" spans="1:14" ht="18" x14ac:dyDescent="0.4">
      <c r="A15" s="181">
        <v>7</v>
      </c>
      <c r="B15" s="182"/>
      <c r="C15" s="231"/>
      <c r="D15" s="181"/>
      <c r="E15" s="181"/>
      <c r="F15" s="181"/>
      <c r="G15" s="181"/>
      <c r="H15" s="181"/>
      <c r="I15" s="181"/>
      <c r="J15" s="181"/>
      <c r="K15" s="181"/>
      <c r="L15" s="181"/>
      <c r="M15" s="232" t="str">
        <f t="shared" si="0"/>
        <v/>
      </c>
      <c r="N15" s="173"/>
    </row>
    <row r="16" spans="1:14" ht="18" x14ac:dyDescent="0.4">
      <c r="A16" s="181">
        <v>8</v>
      </c>
      <c r="B16" s="182"/>
      <c r="C16" s="231"/>
      <c r="D16" s="181"/>
      <c r="E16" s="181"/>
      <c r="F16" s="181"/>
      <c r="G16" s="181"/>
      <c r="H16" s="181"/>
      <c r="I16" s="181"/>
      <c r="J16" s="181"/>
      <c r="K16" s="181"/>
      <c r="L16" s="181"/>
      <c r="M16" s="232" t="str">
        <f t="shared" si="0"/>
        <v/>
      </c>
      <c r="N16" s="173"/>
    </row>
    <row r="17" spans="1:14" ht="18" x14ac:dyDescent="0.4">
      <c r="A17" s="181">
        <v>9</v>
      </c>
      <c r="B17" s="182"/>
      <c r="C17" s="231"/>
      <c r="D17" s="181"/>
      <c r="E17" s="181"/>
      <c r="F17" s="181"/>
      <c r="G17" s="181"/>
      <c r="H17" s="181"/>
      <c r="I17" s="181"/>
      <c r="J17" s="181"/>
      <c r="K17" s="181"/>
      <c r="L17" s="181"/>
      <c r="M17" s="232" t="str">
        <f t="shared" si="0"/>
        <v/>
      </c>
      <c r="N17" s="173"/>
    </row>
    <row r="18" spans="1:14" ht="18" x14ac:dyDescent="0.4">
      <c r="A18" s="181">
        <v>10</v>
      </c>
      <c r="B18" s="182"/>
      <c r="C18" s="231"/>
      <c r="D18" s="181"/>
      <c r="E18" s="181"/>
      <c r="F18" s="181"/>
      <c r="G18" s="181"/>
      <c r="H18" s="181"/>
      <c r="I18" s="181"/>
      <c r="J18" s="181"/>
      <c r="K18" s="181"/>
      <c r="L18" s="181"/>
      <c r="M18" s="232" t="str">
        <f t="shared" si="0"/>
        <v/>
      </c>
      <c r="N18" s="173"/>
    </row>
    <row r="19" spans="1:14" ht="18" x14ac:dyDescent="0.4">
      <c r="A19" s="181">
        <v>11</v>
      </c>
      <c r="B19" s="182"/>
      <c r="C19" s="231"/>
      <c r="D19" s="181"/>
      <c r="E19" s="181"/>
      <c r="F19" s="181"/>
      <c r="G19" s="181"/>
      <c r="H19" s="181"/>
      <c r="I19" s="181"/>
      <c r="J19" s="181"/>
      <c r="K19" s="181"/>
      <c r="L19" s="181"/>
      <c r="M19" s="232" t="str">
        <f t="shared" si="0"/>
        <v/>
      </c>
      <c r="N19" s="173"/>
    </row>
    <row r="20" spans="1:14" ht="18" x14ac:dyDescent="0.4">
      <c r="A20" s="181">
        <v>12</v>
      </c>
      <c r="B20" s="182"/>
      <c r="C20" s="231"/>
      <c r="D20" s="181"/>
      <c r="E20" s="181"/>
      <c r="F20" s="181"/>
      <c r="G20" s="181"/>
      <c r="H20" s="181"/>
      <c r="I20" s="181"/>
      <c r="J20" s="181"/>
      <c r="K20" s="181"/>
      <c r="L20" s="181"/>
      <c r="M20" s="232" t="str">
        <f t="shared" si="0"/>
        <v/>
      </c>
      <c r="N20" s="173"/>
    </row>
    <row r="21" spans="1:14" ht="18" x14ac:dyDescent="0.4">
      <c r="A21" s="181">
        <v>13</v>
      </c>
      <c r="B21" s="182"/>
      <c r="C21" s="231"/>
      <c r="D21" s="181"/>
      <c r="E21" s="181"/>
      <c r="F21" s="181"/>
      <c r="G21" s="181"/>
      <c r="H21" s="181"/>
      <c r="I21" s="181"/>
      <c r="J21" s="181"/>
      <c r="K21" s="181"/>
      <c r="L21" s="181"/>
      <c r="M21" s="232" t="str">
        <f t="shared" si="0"/>
        <v/>
      </c>
      <c r="N21" s="173"/>
    </row>
    <row r="22" spans="1:14" ht="18" x14ac:dyDescent="0.4">
      <c r="A22" s="181">
        <v>14</v>
      </c>
      <c r="B22" s="182"/>
      <c r="C22" s="231"/>
      <c r="D22" s="181"/>
      <c r="E22" s="181"/>
      <c r="F22" s="181"/>
      <c r="G22" s="181"/>
      <c r="H22" s="181"/>
      <c r="I22" s="181"/>
      <c r="J22" s="181"/>
      <c r="K22" s="181"/>
      <c r="L22" s="181"/>
      <c r="M22" s="232" t="str">
        <f t="shared" si="0"/>
        <v/>
      </c>
      <c r="N22" s="173"/>
    </row>
    <row r="23" spans="1:14" ht="18" x14ac:dyDescent="0.4">
      <c r="A23" s="181">
        <v>15</v>
      </c>
      <c r="B23" s="182"/>
      <c r="C23" s="231"/>
      <c r="D23" s="181"/>
      <c r="E23" s="181"/>
      <c r="F23" s="181"/>
      <c r="G23" s="181"/>
      <c r="H23" s="181"/>
      <c r="I23" s="181"/>
      <c r="J23" s="181"/>
      <c r="K23" s="181"/>
      <c r="L23" s="181"/>
      <c r="M23" s="232" t="str">
        <f t="shared" si="0"/>
        <v/>
      </c>
      <c r="N23" s="173"/>
    </row>
    <row r="24" spans="1:14" ht="18" x14ac:dyDescent="0.4">
      <c r="A24" s="181">
        <v>16</v>
      </c>
      <c r="B24" s="182"/>
      <c r="C24" s="231"/>
      <c r="D24" s="181"/>
      <c r="E24" s="181"/>
      <c r="F24" s="181"/>
      <c r="G24" s="181"/>
      <c r="H24" s="181"/>
      <c r="I24" s="181"/>
      <c r="J24" s="181"/>
      <c r="K24" s="181"/>
      <c r="L24" s="181"/>
      <c r="M24" s="232" t="str">
        <f t="shared" si="0"/>
        <v/>
      </c>
      <c r="N24" s="173"/>
    </row>
    <row r="25" spans="1:14" ht="18" x14ac:dyDescent="0.4">
      <c r="A25" s="181">
        <v>17</v>
      </c>
      <c r="B25" s="182"/>
      <c r="C25" s="231"/>
      <c r="D25" s="181"/>
      <c r="E25" s="181"/>
      <c r="F25" s="181"/>
      <c r="G25" s="181"/>
      <c r="H25" s="181"/>
      <c r="I25" s="181"/>
      <c r="J25" s="181"/>
      <c r="K25" s="181"/>
      <c r="L25" s="181"/>
      <c r="M25" s="232" t="str">
        <f t="shared" si="0"/>
        <v/>
      </c>
      <c r="N25" s="173"/>
    </row>
    <row r="26" spans="1:14" ht="18" x14ac:dyDescent="0.4">
      <c r="A26" s="181">
        <v>18</v>
      </c>
      <c r="B26" s="182"/>
      <c r="C26" s="231"/>
      <c r="D26" s="181"/>
      <c r="E26" s="181"/>
      <c r="F26" s="181"/>
      <c r="G26" s="181"/>
      <c r="H26" s="181"/>
      <c r="I26" s="181"/>
      <c r="J26" s="181"/>
      <c r="K26" s="181"/>
      <c r="L26" s="181"/>
      <c r="M26" s="232" t="str">
        <f t="shared" si="0"/>
        <v/>
      </c>
      <c r="N26" s="173"/>
    </row>
    <row r="27" spans="1:14" ht="18" x14ac:dyDescent="0.4">
      <c r="A27" s="181">
        <v>19</v>
      </c>
      <c r="B27" s="182"/>
      <c r="C27" s="231"/>
      <c r="D27" s="181"/>
      <c r="E27" s="181"/>
      <c r="F27" s="181"/>
      <c r="G27" s="181"/>
      <c r="H27" s="181"/>
      <c r="I27" s="181"/>
      <c r="J27" s="181"/>
      <c r="K27" s="181"/>
      <c r="L27" s="181"/>
      <c r="M27" s="232" t="str">
        <f t="shared" si="0"/>
        <v/>
      </c>
      <c r="N27" s="173"/>
    </row>
    <row r="28" spans="1:14" ht="18" x14ac:dyDescent="0.4">
      <c r="A28" s="233" t="s">
        <v>266</v>
      </c>
      <c r="B28" s="182"/>
      <c r="C28" s="231"/>
      <c r="D28" s="181"/>
      <c r="E28" s="181"/>
      <c r="F28" s="181"/>
      <c r="G28" s="181"/>
      <c r="H28" s="181"/>
      <c r="I28" s="181"/>
      <c r="J28" s="181"/>
      <c r="K28" s="181"/>
      <c r="L28" s="181"/>
      <c r="M28" s="232" t="str">
        <f t="shared" si="0"/>
        <v/>
      </c>
      <c r="N28" s="173"/>
    </row>
    <row r="29" spans="1:14" s="188" customFormat="1" x14ac:dyDescent="0.2"/>
    <row r="32" spans="1:14" s="16" customFormat="1" ht="15.75" x14ac:dyDescent="0.35">
      <c r="B32" s="183" t="s">
        <v>96</v>
      </c>
    </row>
    <row r="33" spans="2:13" s="16" customFormat="1" ht="15.75" x14ac:dyDescent="0.35">
      <c r="B33" s="183"/>
    </row>
    <row r="34" spans="2:13" s="16" customFormat="1" ht="15.75" x14ac:dyDescent="0.35">
      <c r="C34" s="185"/>
      <c r="D34" s="184"/>
      <c r="E34" s="184"/>
      <c r="H34" s="185"/>
      <c r="I34" s="185"/>
      <c r="J34" s="184"/>
      <c r="K34" s="184"/>
      <c r="L34" s="184"/>
    </row>
    <row r="35" spans="2:13" s="16" customFormat="1" ht="15.75" x14ac:dyDescent="0.35">
      <c r="C35" s="186" t="s">
        <v>256</v>
      </c>
      <c r="D35" s="184"/>
      <c r="E35" s="184"/>
      <c r="H35" s="183" t="s">
        <v>307</v>
      </c>
      <c r="M35" s="184"/>
    </row>
    <row r="36" spans="2:13" s="16" customFormat="1" ht="15.75" x14ac:dyDescent="0.35">
      <c r="C36" s="186" t="s">
        <v>127</v>
      </c>
      <c r="D36" s="184"/>
      <c r="E36" s="184"/>
      <c r="H36" s="187" t="s">
        <v>257</v>
      </c>
      <c r="M36" s="184"/>
    </row>
    <row r="37" spans="2:13" ht="15.75" x14ac:dyDescent="0.35">
      <c r="C37" s="186"/>
      <c r="F37" s="187"/>
      <c r="J37" s="189"/>
      <c r="K37" s="189"/>
      <c r="L37" s="189"/>
      <c r="M37" s="189"/>
    </row>
    <row r="38" spans="2:13" ht="15.75" x14ac:dyDescent="0.35">
      <c r="C38" s="186"/>
    </row>
  </sheetData>
  <sheetProtection insertColumns="0" insertRows="0" deleteRows="0"/>
  <mergeCells count="1">
    <mergeCell ref="L2:N2"/>
  </mergeCells>
  <dataValidations count="4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L2 B9:B28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28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28">
      <formula1>11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207</v>
      </c>
      <c r="C1" t="s">
        <v>187</v>
      </c>
      <c r="E1" t="s">
        <v>214</v>
      </c>
      <c r="G1" t="s">
        <v>224</v>
      </c>
    </row>
    <row r="2" spans="1:7" ht="15.75" x14ac:dyDescent="0.2">
      <c r="A2" s="44">
        <v>40907</v>
      </c>
      <c r="C2" t="s">
        <v>188</v>
      </c>
      <c r="E2" t="s">
        <v>219</v>
      </c>
      <c r="G2" s="46" t="s">
        <v>225</v>
      </c>
    </row>
    <row r="3" spans="1:7" ht="15.75" x14ac:dyDescent="0.2">
      <c r="A3" s="44">
        <v>40908</v>
      </c>
      <c r="C3" t="s">
        <v>189</v>
      </c>
      <c r="E3" t="s">
        <v>220</v>
      </c>
      <c r="G3" s="46" t="s">
        <v>226</v>
      </c>
    </row>
    <row r="4" spans="1:7" ht="15.75" x14ac:dyDescent="0.2">
      <c r="A4" s="44">
        <v>40909</v>
      </c>
      <c r="C4" t="s">
        <v>190</v>
      </c>
      <c r="E4" t="s">
        <v>221</v>
      </c>
      <c r="G4" s="46" t="s">
        <v>227</v>
      </c>
    </row>
    <row r="5" spans="1:7" x14ac:dyDescent="0.2">
      <c r="A5" s="44">
        <v>40910</v>
      </c>
      <c r="C5" t="s">
        <v>191</v>
      </c>
      <c r="E5" t="s">
        <v>222</v>
      </c>
    </row>
    <row r="6" spans="1:7" x14ac:dyDescent="0.2">
      <c r="A6" s="44">
        <v>40911</v>
      </c>
      <c r="C6" t="s">
        <v>192</v>
      </c>
    </row>
    <row r="7" spans="1:7" x14ac:dyDescent="0.2">
      <c r="A7" s="44">
        <v>40912</v>
      </c>
      <c r="C7" t="s">
        <v>193</v>
      </c>
    </row>
    <row r="8" spans="1:7" x14ac:dyDescent="0.2">
      <c r="A8" s="44">
        <v>40913</v>
      </c>
      <c r="C8" t="s">
        <v>194</v>
      </c>
    </row>
    <row r="9" spans="1:7" x14ac:dyDescent="0.2">
      <c r="A9" s="44">
        <v>40914</v>
      </c>
      <c r="C9" t="s">
        <v>195</v>
      </c>
    </row>
    <row r="10" spans="1:7" x14ac:dyDescent="0.2">
      <c r="A10" s="44">
        <v>40915</v>
      </c>
      <c r="C10" t="s">
        <v>196</v>
      </c>
    </row>
    <row r="11" spans="1:7" x14ac:dyDescent="0.2">
      <c r="A11" s="44">
        <v>40916</v>
      </c>
      <c r="C11" t="s">
        <v>197</v>
      </c>
    </row>
    <row r="12" spans="1:7" x14ac:dyDescent="0.2">
      <c r="A12" s="44">
        <v>40917</v>
      </c>
      <c r="C12" t="s">
        <v>198</v>
      </c>
    </row>
    <row r="13" spans="1:7" x14ac:dyDescent="0.2">
      <c r="A13" s="44">
        <v>40918</v>
      </c>
      <c r="C13" t="s">
        <v>199</v>
      </c>
    </row>
    <row r="14" spans="1:7" x14ac:dyDescent="0.2">
      <c r="A14" s="44">
        <v>40919</v>
      </c>
      <c r="C14" t="s">
        <v>200</v>
      </c>
    </row>
    <row r="15" spans="1:7" x14ac:dyDescent="0.2">
      <c r="A15" s="44">
        <v>40920</v>
      </c>
      <c r="C15" t="s">
        <v>201</v>
      </c>
    </row>
    <row r="16" spans="1:7" x14ac:dyDescent="0.2">
      <c r="A16" s="44">
        <v>40921</v>
      </c>
      <c r="C16" t="s">
        <v>202</v>
      </c>
    </row>
    <row r="17" spans="1:3" x14ac:dyDescent="0.2">
      <c r="A17" s="44">
        <v>40922</v>
      </c>
      <c r="C17" t="s">
        <v>203</v>
      </c>
    </row>
    <row r="18" spans="1:3" x14ac:dyDescent="0.2">
      <c r="A18" s="44">
        <v>40923</v>
      </c>
      <c r="C18" t="s">
        <v>204</v>
      </c>
    </row>
    <row r="19" spans="1:3" x14ac:dyDescent="0.2">
      <c r="A19" s="44">
        <v>40924</v>
      </c>
      <c r="C19" t="s">
        <v>205</v>
      </c>
    </row>
    <row r="20" spans="1:3" x14ac:dyDescent="0.2">
      <c r="A20" s="44">
        <v>40925</v>
      </c>
      <c r="C20" t="s">
        <v>206</v>
      </c>
    </row>
    <row r="21" spans="1:3" x14ac:dyDescent="0.2">
      <c r="A21" s="44">
        <v>40926</v>
      </c>
    </row>
    <row r="22" spans="1:3" x14ac:dyDescent="0.2">
      <c r="A22" s="44">
        <v>40927</v>
      </c>
    </row>
    <row r="23" spans="1:3" x14ac:dyDescent="0.2">
      <c r="A23" s="44">
        <v>40928</v>
      </c>
    </row>
    <row r="24" spans="1:3" x14ac:dyDescent="0.2">
      <c r="A24" s="44">
        <v>40929</v>
      </c>
    </row>
    <row r="25" spans="1:3" x14ac:dyDescent="0.2">
      <c r="A25" s="44">
        <v>40930</v>
      </c>
    </row>
    <row r="26" spans="1:3" x14ac:dyDescent="0.2">
      <c r="A26" s="44">
        <v>40931</v>
      </c>
    </row>
    <row r="27" spans="1:3" x14ac:dyDescent="0.2">
      <c r="A27" s="44">
        <v>40932</v>
      </c>
    </row>
    <row r="28" spans="1:3" x14ac:dyDescent="0.2">
      <c r="A28" s="44">
        <v>40933</v>
      </c>
    </row>
    <row r="29" spans="1:3" x14ac:dyDescent="0.2">
      <c r="A29" s="44">
        <v>40934</v>
      </c>
    </row>
    <row r="30" spans="1:3" x14ac:dyDescent="0.2">
      <c r="A30" s="44">
        <v>40935</v>
      </c>
    </row>
    <row r="31" spans="1:3" x14ac:dyDescent="0.2">
      <c r="A31" s="44">
        <v>40936</v>
      </c>
    </row>
    <row r="32" spans="1:3" x14ac:dyDescent="0.2">
      <c r="A32" s="44">
        <v>40937</v>
      </c>
    </row>
    <row r="33" spans="1:1" x14ac:dyDescent="0.2">
      <c r="A33" s="44">
        <v>40938</v>
      </c>
    </row>
    <row r="34" spans="1:1" x14ac:dyDescent="0.2">
      <c r="A34" s="44">
        <v>40939</v>
      </c>
    </row>
    <row r="35" spans="1:1" x14ac:dyDescent="0.2">
      <c r="A35" s="44">
        <v>40941</v>
      </c>
    </row>
    <row r="36" spans="1:1" x14ac:dyDescent="0.2">
      <c r="A36" s="44">
        <v>40942</v>
      </c>
    </row>
    <row r="37" spans="1:1" x14ac:dyDescent="0.2">
      <c r="A37" s="44">
        <v>40943</v>
      </c>
    </row>
    <row r="38" spans="1:1" x14ac:dyDescent="0.2">
      <c r="A38" s="44">
        <v>40944</v>
      </c>
    </row>
    <row r="39" spans="1:1" x14ac:dyDescent="0.2">
      <c r="A39" s="44">
        <v>40945</v>
      </c>
    </row>
    <row r="40" spans="1:1" x14ac:dyDescent="0.2">
      <c r="A40" s="44">
        <v>40946</v>
      </c>
    </row>
    <row r="41" spans="1:1" x14ac:dyDescent="0.2">
      <c r="A41" s="44">
        <v>40947</v>
      </c>
    </row>
    <row r="42" spans="1:1" x14ac:dyDescent="0.2">
      <c r="A42" s="44">
        <v>40948</v>
      </c>
    </row>
    <row r="43" spans="1:1" x14ac:dyDescent="0.2">
      <c r="A43" s="44">
        <v>40949</v>
      </c>
    </row>
    <row r="44" spans="1:1" x14ac:dyDescent="0.2">
      <c r="A44" s="44">
        <v>40950</v>
      </c>
    </row>
    <row r="45" spans="1:1" x14ac:dyDescent="0.2">
      <c r="A45" s="44">
        <v>40951</v>
      </c>
    </row>
    <row r="46" spans="1:1" x14ac:dyDescent="0.2">
      <c r="A46" s="44">
        <v>40952</v>
      </c>
    </row>
    <row r="47" spans="1:1" x14ac:dyDescent="0.2">
      <c r="A47" s="44">
        <v>40953</v>
      </c>
    </row>
    <row r="48" spans="1:1" x14ac:dyDescent="0.2">
      <c r="A48" s="44">
        <v>40954</v>
      </c>
    </row>
    <row r="49" spans="1:1" x14ac:dyDescent="0.2">
      <c r="A49" s="44">
        <v>40955</v>
      </c>
    </row>
    <row r="50" spans="1:1" x14ac:dyDescent="0.2">
      <c r="A50" s="44">
        <v>40956</v>
      </c>
    </row>
    <row r="51" spans="1:1" x14ac:dyDescent="0.2">
      <c r="A51" s="44">
        <v>40957</v>
      </c>
    </row>
    <row r="52" spans="1:1" x14ac:dyDescent="0.2">
      <c r="A52" s="44">
        <v>40958</v>
      </c>
    </row>
    <row r="53" spans="1:1" x14ac:dyDescent="0.2">
      <c r="A53" s="44">
        <v>40959</v>
      </c>
    </row>
    <row r="54" spans="1:1" x14ac:dyDescent="0.2">
      <c r="A54" s="44">
        <v>40960</v>
      </c>
    </row>
    <row r="55" spans="1:1" x14ac:dyDescent="0.2">
      <c r="A55" s="44">
        <v>40961</v>
      </c>
    </row>
    <row r="56" spans="1:1" x14ac:dyDescent="0.2">
      <c r="A56" s="44">
        <v>40962</v>
      </c>
    </row>
    <row r="57" spans="1:1" x14ac:dyDescent="0.2">
      <c r="A57" s="44">
        <v>40963</v>
      </c>
    </row>
    <row r="58" spans="1:1" x14ac:dyDescent="0.2">
      <c r="A58" s="44">
        <v>40964</v>
      </c>
    </row>
    <row r="59" spans="1:1" x14ac:dyDescent="0.2">
      <c r="A59" s="44">
        <v>40965</v>
      </c>
    </row>
    <row r="60" spans="1:1" x14ac:dyDescent="0.2">
      <c r="A60" s="44">
        <v>40966</v>
      </c>
    </row>
    <row r="61" spans="1:1" x14ac:dyDescent="0.2">
      <c r="A61" s="44">
        <v>40967</v>
      </c>
    </row>
    <row r="62" spans="1:1" x14ac:dyDescent="0.2">
      <c r="A62" s="44">
        <v>40968</v>
      </c>
    </row>
    <row r="63" spans="1:1" x14ac:dyDescent="0.2">
      <c r="A63" s="44">
        <v>40969</v>
      </c>
    </row>
    <row r="64" spans="1:1" x14ac:dyDescent="0.2">
      <c r="A64" s="44">
        <v>40970</v>
      </c>
    </row>
    <row r="65" spans="1:1" x14ac:dyDescent="0.2">
      <c r="A65" s="44">
        <v>40971</v>
      </c>
    </row>
    <row r="66" spans="1:1" x14ac:dyDescent="0.2">
      <c r="A66" s="44">
        <v>40972</v>
      </c>
    </row>
    <row r="67" spans="1:1" x14ac:dyDescent="0.2">
      <c r="A67" s="44">
        <v>40973</v>
      </c>
    </row>
    <row r="68" spans="1:1" x14ac:dyDescent="0.2">
      <c r="A68" s="44">
        <v>40974</v>
      </c>
    </row>
    <row r="69" spans="1:1" x14ac:dyDescent="0.2">
      <c r="A69" s="44">
        <v>40975</v>
      </c>
    </row>
    <row r="70" spans="1:1" x14ac:dyDescent="0.2">
      <c r="A70" s="44">
        <v>40976</v>
      </c>
    </row>
    <row r="71" spans="1:1" x14ac:dyDescent="0.2">
      <c r="A71" s="44">
        <v>40977</v>
      </c>
    </row>
    <row r="72" spans="1:1" x14ac:dyDescent="0.2">
      <c r="A72" s="44">
        <v>40978</v>
      </c>
    </row>
    <row r="73" spans="1:1" x14ac:dyDescent="0.2">
      <c r="A73" s="44">
        <v>40979</v>
      </c>
    </row>
    <row r="74" spans="1:1" x14ac:dyDescent="0.2">
      <c r="A74" s="44">
        <v>40980</v>
      </c>
    </row>
    <row r="75" spans="1:1" x14ac:dyDescent="0.2">
      <c r="A75" s="44">
        <v>40981</v>
      </c>
    </row>
    <row r="76" spans="1:1" x14ac:dyDescent="0.2">
      <c r="A76" s="44">
        <v>40982</v>
      </c>
    </row>
    <row r="77" spans="1:1" x14ac:dyDescent="0.2">
      <c r="A77" s="44">
        <v>40983</v>
      </c>
    </row>
    <row r="78" spans="1:1" x14ac:dyDescent="0.2">
      <c r="A78" s="44">
        <v>40984</v>
      </c>
    </row>
    <row r="79" spans="1:1" x14ac:dyDescent="0.2">
      <c r="A79" s="44">
        <v>40985</v>
      </c>
    </row>
    <row r="80" spans="1:1" x14ac:dyDescent="0.2">
      <c r="A80" s="44">
        <v>40986</v>
      </c>
    </row>
    <row r="81" spans="1:1" x14ac:dyDescent="0.2">
      <c r="A81" s="44">
        <v>40987</v>
      </c>
    </row>
    <row r="82" spans="1:1" x14ac:dyDescent="0.2">
      <c r="A82" s="44">
        <v>40988</v>
      </c>
    </row>
    <row r="83" spans="1:1" x14ac:dyDescent="0.2">
      <c r="A83" s="44">
        <v>40989</v>
      </c>
    </row>
    <row r="84" spans="1:1" x14ac:dyDescent="0.2">
      <c r="A84" s="44">
        <v>40990</v>
      </c>
    </row>
    <row r="85" spans="1:1" x14ac:dyDescent="0.2">
      <c r="A85" s="44">
        <v>40991</v>
      </c>
    </row>
    <row r="86" spans="1:1" x14ac:dyDescent="0.2">
      <c r="A86" s="44">
        <v>40992</v>
      </c>
    </row>
    <row r="87" spans="1:1" x14ac:dyDescent="0.2">
      <c r="A87" s="44">
        <v>40993</v>
      </c>
    </row>
    <row r="88" spans="1:1" x14ac:dyDescent="0.2">
      <c r="A88" s="44">
        <v>40994</v>
      </c>
    </row>
    <row r="89" spans="1:1" x14ac:dyDescent="0.2">
      <c r="A89" s="44">
        <v>40995</v>
      </c>
    </row>
    <row r="90" spans="1:1" x14ac:dyDescent="0.2">
      <c r="A90" s="44">
        <v>40996</v>
      </c>
    </row>
    <row r="91" spans="1:1" x14ac:dyDescent="0.2">
      <c r="A91" s="44">
        <v>40997</v>
      </c>
    </row>
    <row r="92" spans="1:1" x14ac:dyDescent="0.2">
      <c r="A92" s="44">
        <v>40998</v>
      </c>
    </row>
    <row r="93" spans="1:1" x14ac:dyDescent="0.2">
      <c r="A93" s="44">
        <v>40999</v>
      </c>
    </row>
    <row r="94" spans="1:1" x14ac:dyDescent="0.2">
      <c r="A94" s="44">
        <v>41000</v>
      </c>
    </row>
    <row r="95" spans="1:1" x14ac:dyDescent="0.2">
      <c r="A95" s="44">
        <v>41001</v>
      </c>
    </row>
    <row r="96" spans="1:1" x14ac:dyDescent="0.2">
      <c r="A96" s="44">
        <v>41002</v>
      </c>
    </row>
    <row r="97" spans="1:1" x14ac:dyDescent="0.2">
      <c r="A97" s="44">
        <v>41003</v>
      </c>
    </row>
    <row r="98" spans="1:1" x14ac:dyDescent="0.2">
      <c r="A98" s="44">
        <v>41004</v>
      </c>
    </row>
    <row r="99" spans="1:1" x14ac:dyDescent="0.2">
      <c r="A99" s="44">
        <v>41005</v>
      </c>
    </row>
    <row r="100" spans="1:1" x14ac:dyDescent="0.2">
      <c r="A100" s="44">
        <v>41006</v>
      </c>
    </row>
    <row r="101" spans="1:1" x14ac:dyDescent="0.2">
      <c r="A101" s="44">
        <v>41007</v>
      </c>
    </row>
    <row r="102" spans="1:1" x14ac:dyDescent="0.2">
      <c r="A102" s="44">
        <v>41008</v>
      </c>
    </row>
    <row r="103" spans="1:1" x14ac:dyDescent="0.2">
      <c r="A103" s="44">
        <v>41009</v>
      </c>
    </row>
    <row r="104" spans="1:1" x14ac:dyDescent="0.2">
      <c r="A104" s="44">
        <v>41010</v>
      </c>
    </row>
    <row r="105" spans="1:1" x14ac:dyDescent="0.2">
      <c r="A105" s="44">
        <v>41011</v>
      </c>
    </row>
    <row r="106" spans="1:1" x14ac:dyDescent="0.2">
      <c r="A106" s="44">
        <v>41012</v>
      </c>
    </row>
    <row r="107" spans="1:1" x14ac:dyDescent="0.2">
      <c r="A107" s="44">
        <v>41013</v>
      </c>
    </row>
    <row r="108" spans="1:1" x14ac:dyDescent="0.2">
      <c r="A108" s="44">
        <v>41014</v>
      </c>
    </row>
    <row r="109" spans="1:1" x14ac:dyDescent="0.2">
      <c r="A109" s="44">
        <v>41015</v>
      </c>
    </row>
    <row r="110" spans="1:1" x14ac:dyDescent="0.2">
      <c r="A110" s="44">
        <v>41016</v>
      </c>
    </row>
    <row r="111" spans="1:1" x14ac:dyDescent="0.2">
      <c r="A111" s="44">
        <v>41017</v>
      </c>
    </row>
    <row r="112" spans="1:1" x14ac:dyDescent="0.2">
      <c r="A112" s="44">
        <v>41018</v>
      </c>
    </row>
    <row r="113" spans="1:1" x14ac:dyDescent="0.2">
      <c r="A113" s="44">
        <v>41019</v>
      </c>
    </row>
    <row r="114" spans="1:1" x14ac:dyDescent="0.2">
      <c r="A114" s="44">
        <v>41020</v>
      </c>
    </row>
    <row r="115" spans="1:1" x14ac:dyDescent="0.2">
      <c r="A115" s="44">
        <v>41021</v>
      </c>
    </row>
    <row r="116" spans="1:1" x14ac:dyDescent="0.2">
      <c r="A116" s="44">
        <v>41022</v>
      </c>
    </row>
    <row r="117" spans="1:1" x14ac:dyDescent="0.2">
      <c r="A117" s="44">
        <v>41023</v>
      </c>
    </row>
    <row r="118" spans="1:1" x14ac:dyDescent="0.2">
      <c r="A118" s="44">
        <v>41024</v>
      </c>
    </row>
    <row r="119" spans="1:1" x14ac:dyDescent="0.2">
      <c r="A119" s="44">
        <v>41025</v>
      </c>
    </row>
    <row r="120" spans="1:1" x14ac:dyDescent="0.2">
      <c r="A120" s="44">
        <v>41026</v>
      </c>
    </row>
    <row r="121" spans="1:1" x14ac:dyDescent="0.2">
      <c r="A121" s="44">
        <v>41027</v>
      </c>
    </row>
    <row r="122" spans="1:1" x14ac:dyDescent="0.2">
      <c r="A122" s="44">
        <v>41028</v>
      </c>
    </row>
    <row r="123" spans="1:1" x14ac:dyDescent="0.2">
      <c r="A123" s="44">
        <v>41029</v>
      </c>
    </row>
    <row r="124" spans="1:1" x14ac:dyDescent="0.2">
      <c r="A124" s="44">
        <v>41030</v>
      </c>
    </row>
    <row r="125" spans="1:1" x14ac:dyDescent="0.2">
      <c r="A125" s="44">
        <v>41031</v>
      </c>
    </row>
    <row r="126" spans="1:1" x14ac:dyDescent="0.2">
      <c r="A126" s="44">
        <v>41032</v>
      </c>
    </row>
    <row r="127" spans="1:1" x14ac:dyDescent="0.2">
      <c r="A127" s="44">
        <v>41033</v>
      </c>
    </row>
    <row r="128" spans="1:1" x14ac:dyDescent="0.2">
      <c r="A128" s="44">
        <v>41034</v>
      </c>
    </row>
    <row r="129" spans="1:1" x14ac:dyDescent="0.2">
      <c r="A129" s="44">
        <v>41035</v>
      </c>
    </row>
    <row r="130" spans="1:1" x14ac:dyDescent="0.2">
      <c r="A130" s="44">
        <v>41036</v>
      </c>
    </row>
    <row r="131" spans="1:1" x14ac:dyDescent="0.2">
      <c r="A131" s="44">
        <v>41037</v>
      </c>
    </row>
    <row r="132" spans="1:1" x14ac:dyDescent="0.2">
      <c r="A132" s="44">
        <v>41038</v>
      </c>
    </row>
    <row r="133" spans="1:1" x14ac:dyDescent="0.2">
      <c r="A133" s="44">
        <v>41039</v>
      </c>
    </row>
    <row r="134" spans="1:1" x14ac:dyDescent="0.2">
      <c r="A134" s="44">
        <v>41040</v>
      </c>
    </row>
    <row r="135" spans="1:1" x14ac:dyDescent="0.2">
      <c r="A135" s="44">
        <v>41041</v>
      </c>
    </row>
    <row r="136" spans="1:1" x14ac:dyDescent="0.2">
      <c r="A136" s="44">
        <v>41042</v>
      </c>
    </row>
    <row r="137" spans="1:1" x14ac:dyDescent="0.2">
      <c r="A137" s="44">
        <v>41043</v>
      </c>
    </row>
    <row r="138" spans="1:1" x14ac:dyDescent="0.2">
      <c r="A138" s="44">
        <v>41044</v>
      </c>
    </row>
    <row r="139" spans="1:1" x14ac:dyDescent="0.2">
      <c r="A139" s="44">
        <v>41045</v>
      </c>
    </row>
    <row r="140" spans="1:1" x14ac:dyDescent="0.2">
      <c r="A140" s="44">
        <v>41046</v>
      </c>
    </row>
    <row r="141" spans="1:1" x14ac:dyDescent="0.2">
      <c r="A141" s="44">
        <v>41047</v>
      </c>
    </row>
    <row r="142" spans="1:1" x14ac:dyDescent="0.2">
      <c r="A142" s="44">
        <v>41048</v>
      </c>
    </row>
    <row r="143" spans="1:1" x14ac:dyDescent="0.2">
      <c r="A143" s="44">
        <v>41049</v>
      </c>
    </row>
    <row r="144" spans="1:1" x14ac:dyDescent="0.2">
      <c r="A144" s="44">
        <v>41050</v>
      </c>
    </row>
    <row r="145" spans="1:1" x14ac:dyDescent="0.2">
      <c r="A145" s="44">
        <v>41051</v>
      </c>
    </row>
    <row r="146" spans="1:1" x14ac:dyDescent="0.2">
      <c r="A146" s="44">
        <v>41052</v>
      </c>
    </row>
    <row r="147" spans="1:1" x14ac:dyDescent="0.2">
      <c r="A147" s="44">
        <v>41053</v>
      </c>
    </row>
    <row r="148" spans="1:1" x14ac:dyDescent="0.2">
      <c r="A148" s="44">
        <v>41054</v>
      </c>
    </row>
    <row r="149" spans="1:1" x14ac:dyDescent="0.2">
      <c r="A149" s="44">
        <v>41055</v>
      </c>
    </row>
    <row r="150" spans="1:1" x14ac:dyDescent="0.2">
      <c r="A150" s="44">
        <v>41056</v>
      </c>
    </row>
    <row r="151" spans="1:1" x14ac:dyDescent="0.2">
      <c r="A151" s="44">
        <v>41057</v>
      </c>
    </row>
    <row r="152" spans="1:1" x14ac:dyDescent="0.2">
      <c r="A152" s="44">
        <v>41058</v>
      </c>
    </row>
    <row r="153" spans="1:1" x14ac:dyDescent="0.2">
      <c r="A153" s="44">
        <v>41059</v>
      </c>
    </row>
    <row r="154" spans="1:1" x14ac:dyDescent="0.2">
      <c r="A154" s="44">
        <v>41060</v>
      </c>
    </row>
    <row r="155" spans="1:1" x14ac:dyDescent="0.2">
      <c r="A155" s="44">
        <v>41061</v>
      </c>
    </row>
    <row r="156" spans="1:1" x14ac:dyDescent="0.2">
      <c r="A156" s="44">
        <v>41062</v>
      </c>
    </row>
    <row r="157" spans="1:1" x14ac:dyDescent="0.2">
      <c r="A157" s="44">
        <v>41063</v>
      </c>
    </row>
    <row r="158" spans="1:1" x14ac:dyDescent="0.2">
      <c r="A158" s="44">
        <v>41064</v>
      </c>
    </row>
    <row r="159" spans="1:1" x14ac:dyDescent="0.2">
      <c r="A159" s="44">
        <v>41065</v>
      </c>
    </row>
    <row r="160" spans="1:1" x14ac:dyDescent="0.2">
      <c r="A160" s="44">
        <v>41066</v>
      </c>
    </row>
    <row r="161" spans="1:1" x14ac:dyDescent="0.2">
      <c r="A161" s="44">
        <v>41067</v>
      </c>
    </row>
    <row r="162" spans="1:1" x14ac:dyDescent="0.2">
      <c r="A162" s="44">
        <v>41068</v>
      </c>
    </row>
    <row r="163" spans="1:1" x14ac:dyDescent="0.2">
      <c r="A163" s="44">
        <v>41069</v>
      </c>
    </row>
    <row r="164" spans="1:1" x14ac:dyDescent="0.2">
      <c r="A164" s="44">
        <v>41070</v>
      </c>
    </row>
    <row r="165" spans="1:1" x14ac:dyDescent="0.2">
      <c r="A165" s="44">
        <v>41071</v>
      </c>
    </row>
    <row r="166" spans="1:1" x14ac:dyDescent="0.2">
      <c r="A166" s="44">
        <v>41072</v>
      </c>
    </row>
    <row r="167" spans="1:1" x14ac:dyDescent="0.2">
      <c r="A167" s="44">
        <v>41073</v>
      </c>
    </row>
    <row r="168" spans="1:1" x14ac:dyDescent="0.2">
      <c r="A168" s="44">
        <v>41074</v>
      </c>
    </row>
    <row r="169" spans="1:1" x14ac:dyDescent="0.2">
      <c r="A169" s="44">
        <v>41075</v>
      </c>
    </row>
    <row r="170" spans="1:1" x14ac:dyDescent="0.2">
      <c r="A170" s="44">
        <v>41076</v>
      </c>
    </row>
    <row r="171" spans="1:1" x14ac:dyDescent="0.2">
      <c r="A171" s="44">
        <v>41077</v>
      </c>
    </row>
    <row r="172" spans="1:1" x14ac:dyDescent="0.2">
      <c r="A172" s="44">
        <v>41078</v>
      </c>
    </row>
    <row r="173" spans="1:1" x14ac:dyDescent="0.2">
      <c r="A173" s="44">
        <v>41079</v>
      </c>
    </row>
    <row r="174" spans="1:1" x14ac:dyDescent="0.2">
      <c r="A174" s="44">
        <v>41080</v>
      </c>
    </row>
    <row r="175" spans="1:1" x14ac:dyDescent="0.2">
      <c r="A175" s="44">
        <v>41081</v>
      </c>
    </row>
    <row r="176" spans="1:1" x14ac:dyDescent="0.2">
      <c r="A176" s="44">
        <v>41082</v>
      </c>
    </row>
    <row r="177" spans="1:1" x14ac:dyDescent="0.2">
      <c r="A177" s="44">
        <v>41083</v>
      </c>
    </row>
    <row r="178" spans="1:1" x14ac:dyDescent="0.2">
      <c r="A178" s="44">
        <v>41084</v>
      </c>
    </row>
    <row r="179" spans="1:1" x14ac:dyDescent="0.2">
      <c r="A179" s="44">
        <v>41085</v>
      </c>
    </row>
    <row r="180" spans="1:1" x14ac:dyDescent="0.2">
      <c r="A180" s="44">
        <v>41086</v>
      </c>
    </row>
    <row r="181" spans="1:1" x14ac:dyDescent="0.2">
      <c r="A181" s="44">
        <v>41087</v>
      </c>
    </row>
    <row r="182" spans="1:1" x14ac:dyDescent="0.2">
      <c r="A182" s="44">
        <v>41088</v>
      </c>
    </row>
    <row r="183" spans="1:1" x14ac:dyDescent="0.2">
      <c r="A183" s="44">
        <v>41089</v>
      </c>
    </row>
    <row r="184" spans="1:1" x14ac:dyDescent="0.2">
      <c r="A184" s="44">
        <v>41090</v>
      </c>
    </row>
    <row r="185" spans="1:1" x14ac:dyDescent="0.2">
      <c r="A185" s="44">
        <v>41091</v>
      </c>
    </row>
    <row r="186" spans="1:1" x14ac:dyDescent="0.2">
      <c r="A186" s="44">
        <v>41092</v>
      </c>
    </row>
    <row r="187" spans="1:1" x14ac:dyDescent="0.2">
      <c r="A187" s="44">
        <v>41093</v>
      </c>
    </row>
    <row r="188" spans="1:1" x14ac:dyDescent="0.2">
      <c r="A188" s="44">
        <v>41094</v>
      </c>
    </row>
    <row r="189" spans="1:1" x14ac:dyDescent="0.2">
      <c r="A189" s="44">
        <v>41095</v>
      </c>
    </row>
    <row r="190" spans="1:1" x14ac:dyDescent="0.2">
      <c r="A190" s="44">
        <v>41096</v>
      </c>
    </row>
    <row r="191" spans="1:1" x14ac:dyDescent="0.2">
      <c r="A191" s="44">
        <v>41097</v>
      </c>
    </row>
    <row r="192" spans="1:1" x14ac:dyDescent="0.2">
      <c r="A192" s="44">
        <v>41098</v>
      </c>
    </row>
    <row r="193" spans="1:1" x14ac:dyDescent="0.2">
      <c r="A193" s="44">
        <v>41099</v>
      </c>
    </row>
    <row r="194" spans="1:1" x14ac:dyDescent="0.2">
      <c r="A194" s="44">
        <v>41100</v>
      </c>
    </row>
    <row r="195" spans="1:1" x14ac:dyDescent="0.2">
      <c r="A195" s="44">
        <v>41101</v>
      </c>
    </row>
    <row r="196" spans="1:1" x14ac:dyDescent="0.2">
      <c r="A196" s="44">
        <v>41102</v>
      </c>
    </row>
    <row r="197" spans="1:1" x14ac:dyDescent="0.2">
      <c r="A197" s="44">
        <v>41103</v>
      </c>
    </row>
    <row r="198" spans="1:1" x14ac:dyDescent="0.2">
      <c r="A198" s="44">
        <v>41104</v>
      </c>
    </row>
    <row r="199" spans="1:1" x14ac:dyDescent="0.2">
      <c r="A199" s="44">
        <v>41105</v>
      </c>
    </row>
    <row r="200" spans="1:1" x14ac:dyDescent="0.2">
      <c r="A200" s="44">
        <v>41106</v>
      </c>
    </row>
    <row r="201" spans="1:1" x14ac:dyDescent="0.2">
      <c r="A201" s="44">
        <v>41107</v>
      </c>
    </row>
    <row r="202" spans="1:1" x14ac:dyDescent="0.2">
      <c r="A202" s="44">
        <v>41108</v>
      </c>
    </row>
    <row r="203" spans="1:1" x14ac:dyDescent="0.2">
      <c r="A203" s="44">
        <v>41109</v>
      </c>
    </row>
    <row r="204" spans="1:1" x14ac:dyDescent="0.2">
      <c r="A204" s="44">
        <v>41110</v>
      </c>
    </row>
    <row r="205" spans="1:1" x14ac:dyDescent="0.2">
      <c r="A205" s="44">
        <v>41111</v>
      </c>
    </row>
    <row r="206" spans="1:1" x14ac:dyDescent="0.2">
      <c r="A206" s="44">
        <v>41112</v>
      </c>
    </row>
    <row r="207" spans="1:1" x14ac:dyDescent="0.2">
      <c r="A207" s="44">
        <v>41113</v>
      </c>
    </row>
    <row r="208" spans="1:1" x14ac:dyDescent="0.2">
      <c r="A208" s="44">
        <v>41114</v>
      </c>
    </row>
    <row r="209" spans="1:1" x14ac:dyDescent="0.2">
      <c r="A209" s="44">
        <v>41115</v>
      </c>
    </row>
    <row r="210" spans="1:1" x14ac:dyDescent="0.2">
      <c r="A210" s="44">
        <v>41116</v>
      </c>
    </row>
    <row r="211" spans="1:1" x14ac:dyDescent="0.2">
      <c r="A211" s="44">
        <v>41117</v>
      </c>
    </row>
    <row r="212" spans="1:1" x14ac:dyDescent="0.2">
      <c r="A212" s="44">
        <v>41118</v>
      </c>
    </row>
    <row r="213" spans="1:1" x14ac:dyDescent="0.2">
      <c r="A213" s="44">
        <v>41119</v>
      </c>
    </row>
    <row r="214" spans="1:1" x14ac:dyDescent="0.2">
      <c r="A214" s="44">
        <v>41120</v>
      </c>
    </row>
    <row r="215" spans="1:1" x14ac:dyDescent="0.2">
      <c r="A215" s="44">
        <v>41121</v>
      </c>
    </row>
    <row r="216" spans="1:1" x14ac:dyDescent="0.2">
      <c r="A216" s="44">
        <v>41122</v>
      </c>
    </row>
    <row r="217" spans="1:1" x14ac:dyDescent="0.2">
      <c r="A217" s="44">
        <v>41123</v>
      </c>
    </row>
    <row r="218" spans="1:1" x14ac:dyDescent="0.2">
      <c r="A218" s="44">
        <v>41124</v>
      </c>
    </row>
    <row r="219" spans="1:1" x14ac:dyDescent="0.2">
      <c r="A219" s="44">
        <v>41125</v>
      </c>
    </row>
    <row r="220" spans="1:1" x14ac:dyDescent="0.2">
      <c r="A220" s="44">
        <v>41126</v>
      </c>
    </row>
    <row r="221" spans="1:1" x14ac:dyDescent="0.2">
      <c r="A221" s="44">
        <v>41127</v>
      </c>
    </row>
    <row r="222" spans="1:1" x14ac:dyDescent="0.2">
      <c r="A222" s="44">
        <v>41128</v>
      </c>
    </row>
    <row r="223" spans="1:1" x14ac:dyDescent="0.2">
      <c r="A223" s="44">
        <v>41129</v>
      </c>
    </row>
    <row r="224" spans="1:1" x14ac:dyDescent="0.2">
      <c r="A224" s="44">
        <v>41130</v>
      </c>
    </row>
    <row r="225" spans="1:1" x14ac:dyDescent="0.2">
      <c r="A225" s="44">
        <v>41131</v>
      </c>
    </row>
    <row r="226" spans="1:1" x14ac:dyDescent="0.2">
      <c r="A226" s="44">
        <v>41132</v>
      </c>
    </row>
    <row r="227" spans="1:1" x14ac:dyDescent="0.2">
      <c r="A227" s="44">
        <v>41133</v>
      </c>
    </row>
    <row r="228" spans="1:1" x14ac:dyDescent="0.2">
      <c r="A228" s="44">
        <v>41134</v>
      </c>
    </row>
    <row r="229" spans="1:1" x14ac:dyDescent="0.2">
      <c r="A229" s="44">
        <v>41135</v>
      </c>
    </row>
    <row r="230" spans="1:1" x14ac:dyDescent="0.2">
      <c r="A230" s="44">
        <v>41136</v>
      </c>
    </row>
    <row r="231" spans="1:1" x14ac:dyDescent="0.2">
      <c r="A231" s="44">
        <v>41137</v>
      </c>
    </row>
    <row r="232" spans="1:1" x14ac:dyDescent="0.2">
      <c r="A232" s="44">
        <v>41138</v>
      </c>
    </row>
    <row r="233" spans="1:1" x14ac:dyDescent="0.2">
      <c r="A233" s="44">
        <v>41139</v>
      </c>
    </row>
    <row r="234" spans="1:1" x14ac:dyDescent="0.2">
      <c r="A234" s="44">
        <v>41140</v>
      </c>
    </row>
    <row r="235" spans="1:1" x14ac:dyDescent="0.2">
      <c r="A235" s="44">
        <v>41141</v>
      </c>
    </row>
    <row r="236" spans="1:1" x14ac:dyDescent="0.2">
      <c r="A236" s="44">
        <v>41142</v>
      </c>
    </row>
    <row r="237" spans="1:1" x14ac:dyDescent="0.2">
      <c r="A237" s="44">
        <v>41143</v>
      </c>
    </row>
    <row r="238" spans="1:1" x14ac:dyDescent="0.2">
      <c r="A238" s="44">
        <v>41144</v>
      </c>
    </row>
    <row r="239" spans="1:1" x14ac:dyDescent="0.2">
      <c r="A239" s="44">
        <v>41145</v>
      </c>
    </row>
    <row r="240" spans="1:1" x14ac:dyDescent="0.2">
      <c r="A240" s="44">
        <v>41146</v>
      </c>
    </row>
    <row r="241" spans="1:1" x14ac:dyDescent="0.2">
      <c r="A241" s="44">
        <v>41147</v>
      </c>
    </row>
    <row r="242" spans="1:1" x14ac:dyDescent="0.2">
      <c r="A242" s="44">
        <v>41148</v>
      </c>
    </row>
    <row r="243" spans="1:1" x14ac:dyDescent="0.2">
      <c r="A243" s="44">
        <v>41149</v>
      </c>
    </row>
    <row r="244" spans="1:1" x14ac:dyDescent="0.2">
      <c r="A244" s="44">
        <v>41150</v>
      </c>
    </row>
    <row r="245" spans="1:1" x14ac:dyDescent="0.2">
      <c r="A245" s="44">
        <v>41151</v>
      </c>
    </row>
    <row r="246" spans="1:1" x14ac:dyDescent="0.2">
      <c r="A246" s="44">
        <v>41152</v>
      </c>
    </row>
    <row r="247" spans="1:1" x14ac:dyDescent="0.2">
      <c r="A247" s="44">
        <v>41153</v>
      </c>
    </row>
    <row r="248" spans="1:1" x14ac:dyDescent="0.2">
      <c r="A248" s="44">
        <v>41154</v>
      </c>
    </row>
    <row r="249" spans="1:1" x14ac:dyDescent="0.2">
      <c r="A249" s="44">
        <v>41155</v>
      </c>
    </row>
    <row r="250" spans="1:1" x14ac:dyDescent="0.2">
      <c r="A250" s="44">
        <v>41156</v>
      </c>
    </row>
    <row r="251" spans="1:1" x14ac:dyDescent="0.2">
      <c r="A251" s="44">
        <v>41157</v>
      </c>
    </row>
    <row r="252" spans="1:1" x14ac:dyDescent="0.2">
      <c r="A252" s="44">
        <v>41158</v>
      </c>
    </row>
    <row r="253" spans="1:1" x14ac:dyDescent="0.2">
      <c r="A253" s="44">
        <v>41159</v>
      </c>
    </row>
    <row r="254" spans="1:1" x14ac:dyDescent="0.2">
      <c r="A254" s="44">
        <v>41160</v>
      </c>
    </row>
    <row r="255" spans="1:1" x14ac:dyDescent="0.2">
      <c r="A255" s="44">
        <v>41161</v>
      </c>
    </row>
    <row r="256" spans="1:1" x14ac:dyDescent="0.2">
      <c r="A256" s="44">
        <v>41162</v>
      </c>
    </row>
    <row r="257" spans="1:1" x14ac:dyDescent="0.2">
      <c r="A257" s="44">
        <v>41163</v>
      </c>
    </row>
    <row r="258" spans="1:1" x14ac:dyDescent="0.2">
      <c r="A258" s="44">
        <v>41164</v>
      </c>
    </row>
    <row r="259" spans="1:1" x14ac:dyDescent="0.2">
      <c r="A259" s="44">
        <v>41165</v>
      </c>
    </row>
    <row r="260" spans="1:1" x14ac:dyDescent="0.2">
      <c r="A260" s="44">
        <v>41166</v>
      </c>
    </row>
    <row r="261" spans="1:1" x14ac:dyDescent="0.2">
      <c r="A261" s="44">
        <v>41167</v>
      </c>
    </row>
    <row r="262" spans="1:1" x14ac:dyDescent="0.2">
      <c r="A262" s="44">
        <v>41168</v>
      </c>
    </row>
    <row r="263" spans="1:1" x14ac:dyDescent="0.2">
      <c r="A263" s="44">
        <v>41169</v>
      </c>
    </row>
    <row r="264" spans="1:1" x14ac:dyDescent="0.2">
      <c r="A264" s="44">
        <v>41170</v>
      </c>
    </row>
    <row r="265" spans="1:1" x14ac:dyDescent="0.2">
      <c r="A265" s="44">
        <v>41171</v>
      </c>
    </row>
    <row r="266" spans="1:1" x14ac:dyDescent="0.2">
      <c r="A266" s="44">
        <v>41172</v>
      </c>
    </row>
    <row r="267" spans="1:1" x14ac:dyDescent="0.2">
      <c r="A267" s="44">
        <v>41173</v>
      </c>
    </row>
    <row r="268" spans="1:1" x14ac:dyDescent="0.2">
      <c r="A268" s="44">
        <v>41174</v>
      </c>
    </row>
    <row r="269" spans="1:1" x14ac:dyDescent="0.2">
      <c r="A269" s="44">
        <v>41175</v>
      </c>
    </row>
    <row r="270" spans="1:1" x14ac:dyDescent="0.2">
      <c r="A270" s="44">
        <v>41176</v>
      </c>
    </row>
    <row r="271" spans="1:1" x14ac:dyDescent="0.2">
      <c r="A271" s="44">
        <v>41177</v>
      </c>
    </row>
    <row r="272" spans="1:1" x14ac:dyDescent="0.2">
      <c r="A272" s="44">
        <v>41178</v>
      </c>
    </row>
    <row r="273" spans="1:1" x14ac:dyDescent="0.2">
      <c r="A273" s="44">
        <v>41179</v>
      </c>
    </row>
    <row r="274" spans="1:1" x14ac:dyDescent="0.2">
      <c r="A274" s="44">
        <v>41180</v>
      </c>
    </row>
    <row r="275" spans="1:1" x14ac:dyDescent="0.2">
      <c r="A275" s="44">
        <v>41181</v>
      </c>
    </row>
    <row r="276" spans="1:1" x14ac:dyDescent="0.2">
      <c r="A276" s="44">
        <v>41182</v>
      </c>
    </row>
    <row r="277" spans="1:1" x14ac:dyDescent="0.2">
      <c r="A277" s="44">
        <v>41183</v>
      </c>
    </row>
    <row r="278" spans="1:1" x14ac:dyDescent="0.2">
      <c r="A278" s="44">
        <v>41184</v>
      </c>
    </row>
    <row r="279" spans="1:1" x14ac:dyDescent="0.2">
      <c r="A279" s="44">
        <v>41185</v>
      </c>
    </row>
    <row r="280" spans="1:1" x14ac:dyDescent="0.2">
      <c r="A280" s="44">
        <v>41186</v>
      </c>
    </row>
    <row r="281" spans="1:1" x14ac:dyDescent="0.2">
      <c r="A281" s="44">
        <v>41187</v>
      </c>
    </row>
    <row r="282" spans="1:1" x14ac:dyDescent="0.2">
      <c r="A282" s="44">
        <v>41188</v>
      </c>
    </row>
    <row r="283" spans="1:1" x14ac:dyDescent="0.2">
      <c r="A283" s="44">
        <v>41189</v>
      </c>
    </row>
    <row r="284" spans="1:1" x14ac:dyDescent="0.2">
      <c r="A284" s="44">
        <v>41190</v>
      </c>
    </row>
    <row r="285" spans="1:1" x14ac:dyDescent="0.2">
      <c r="A285" s="44">
        <v>41191</v>
      </c>
    </row>
    <row r="286" spans="1:1" x14ac:dyDescent="0.2">
      <c r="A286" s="44">
        <v>41192</v>
      </c>
    </row>
    <row r="287" spans="1:1" x14ac:dyDescent="0.2">
      <c r="A287" s="44">
        <v>41193</v>
      </c>
    </row>
    <row r="288" spans="1:1" x14ac:dyDescent="0.2">
      <c r="A288" s="44">
        <v>41194</v>
      </c>
    </row>
    <row r="289" spans="1:1" x14ac:dyDescent="0.2">
      <c r="A289" s="44">
        <v>41195</v>
      </c>
    </row>
    <row r="290" spans="1:1" x14ac:dyDescent="0.2">
      <c r="A290" s="44">
        <v>41196</v>
      </c>
    </row>
    <row r="291" spans="1:1" x14ac:dyDescent="0.2">
      <c r="A291" s="44">
        <v>41197</v>
      </c>
    </row>
    <row r="292" spans="1:1" x14ac:dyDescent="0.2">
      <c r="A292" s="44">
        <v>41198</v>
      </c>
    </row>
    <row r="293" spans="1:1" x14ac:dyDescent="0.2">
      <c r="A293" s="44">
        <v>41199</v>
      </c>
    </row>
    <row r="294" spans="1:1" x14ac:dyDescent="0.2">
      <c r="A294" s="44">
        <v>41200</v>
      </c>
    </row>
    <row r="295" spans="1:1" x14ac:dyDescent="0.2">
      <c r="A295" s="44">
        <v>41201</v>
      </c>
    </row>
    <row r="296" spans="1:1" x14ac:dyDescent="0.2">
      <c r="A296" s="44">
        <v>41202</v>
      </c>
    </row>
    <row r="297" spans="1:1" x14ac:dyDescent="0.2">
      <c r="A297" s="44">
        <v>41203</v>
      </c>
    </row>
    <row r="298" spans="1:1" x14ac:dyDescent="0.2">
      <c r="A298" s="44">
        <v>41204</v>
      </c>
    </row>
    <row r="299" spans="1:1" x14ac:dyDescent="0.2">
      <c r="A299" s="44">
        <v>41205</v>
      </c>
    </row>
    <row r="300" spans="1:1" x14ac:dyDescent="0.2">
      <c r="A300" s="44">
        <v>41206</v>
      </c>
    </row>
    <row r="301" spans="1:1" x14ac:dyDescent="0.2">
      <c r="A301" s="44">
        <v>41207</v>
      </c>
    </row>
    <row r="302" spans="1:1" x14ac:dyDescent="0.2">
      <c r="A302" s="44">
        <v>41208</v>
      </c>
    </row>
    <row r="303" spans="1:1" x14ac:dyDescent="0.2">
      <c r="A303" s="44">
        <v>41209</v>
      </c>
    </row>
    <row r="304" spans="1:1" x14ac:dyDescent="0.2">
      <c r="A304" s="44">
        <v>41210</v>
      </c>
    </row>
    <row r="305" spans="1:1" x14ac:dyDescent="0.2">
      <c r="A305" s="44">
        <v>41211</v>
      </c>
    </row>
    <row r="306" spans="1:1" x14ac:dyDescent="0.2">
      <c r="A306" s="44">
        <v>41212</v>
      </c>
    </row>
    <row r="307" spans="1:1" x14ac:dyDescent="0.2">
      <c r="A307" s="44">
        <v>41213</v>
      </c>
    </row>
    <row r="308" spans="1:1" x14ac:dyDescent="0.2">
      <c r="A308" s="44">
        <v>41214</v>
      </c>
    </row>
    <row r="309" spans="1:1" x14ac:dyDescent="0.2">
      <c r="A309" s="44">
        <v>41215</v>
      </c>
    </row>
    <row r="310" spans="1:1" x14ac:dyDescent="0.2">
      <c r="A310" s="44">
        <v>41216</v>
      </c>
    </row>
    <row r="311" spans="1:1" x14ac:dyDescent="0.2">
      <c r="A311" s="44">
        <v>41217</v>
      </c>
    </row>
    <row r="312" spans="1:1" x14ac:dyDescent="0.2">
      <c r="A312" s="44">
        <v>41218</v>
      </c>
    </row>
    <row r="313" spans="1:1" x14ac:dyDescent="0.2">
      <c r="A313" s="44">
        <v>41219</v>
      </c>
    </row>
    <row r="314" spans="1:1" x14ac:dyDescent="0.2">
      <c r="A314" s="44">
        <v>41220</v>
      </c>
    </row>
    <row r="315" spans="1:1" x14ac:dyDescent="0.2">
      <c r="A315" s="44">
        <v>41221</v>
      </c>
    </row>
    <row r="316" spans="1:1" x14ac:dyDescent="0.2">
      <c r="A316" s="44">
        <v>41222</v>
      </c>
    </row>
    <row r="317" spans="1:1" x14ac:dyDescent="0.2">
      <c r="A317" s="44">
        <v>41223</v>
      </c>
    </row>
    <row r="318" spans="1:1" x14ac:dyDescent="0.2">
      <c r="A318" s="44">
        <v>41224</v>
      </c>
    </row>
    <row r="319" spans="1:1" x14ac:dyDescent="0.2">
      <c r="A319" s="44">
        <v>41225</v>
      </c>
    </row>
    <row r="320" spans="1:1" x14ac:dyDescent="0.2">
      <c r="A320" s="44">
        <v>41226</v>
      </c>
    </row>
    <row r="321" spans="1:1" x14ac:dyDescent="0.2">
      <c r="A321" s="44">
        <v>41227</v>
      </c>
    </row>
    <row r="322" spans="1:1" x14ac:dyDescent="0.2">
      <c r="A322" s="44">
        <v>41228</v>
      </c>
    </row>
    <row r="323" spans="1:1" x14ac:dyDescent="0.2">
      <c r="A323" s="44">
        <v>41229</v>
      </c>
    </row>
    <row r="324" spans="1:1" x14ac:dyDescent="0.2">
      <c r="A324" s="44">
        <v>41230</v>
      </c>
    </row>
    <row r="325" spans="1:1" x14ac:dyDescent="0.2">
      <c r="A325" s="44">
        <v>41231</v>
      </c>
    </row>
    <row r="326" spans="1:1" x14ac:dyDescent="0.2">
      <c r="A326" s="44">
        <v>41232</v>
      </c>
    </row>
    <row r="327" spans="1:1" x14ac:dyDescent="0.2">
      <c r="A327" s="44">
        <v>41233</v>
      </c>
    </row>
    <row r="328" spans="1:1" x14ac:dyDescent="0.2">
      <c r="A328" s="44">
        <v>41234</v>
      </c>
    </row>
    <row r="329" spans="1:1" x14ac:dyDescent="0.2">
      <c r="A329" s="44">
        <v>41235</v>
      </c>
    </row>
    <row r="330" spans="1:1" x14ac:dyDescent="0.2">
      <c r="A330" s="44">
        <v>41236</v>
      </c>
    </row>
    <row r="331" spans="1:1" x14ac:dyDescent="0.2">
      <c r="A331" s="44">
        <v>41237</v>
      </c>
    </row>
    <row r="332" spans="1:1" x14ac:dyDescent="0.2">
      <c r="A332" s="44">
        <v>41238</v>
      </c>
    </row>
    <row r="333" spans="1:1" x14ac:dyDescent="0.2">
      <c r="A333" s="44">
        <v>41239</v>
      </c>
    </row>
    <row r="334" spans="1:1" x14ac:dyDescent="0.2">
      <c r="A334" s="44">
        <v>41240</v>
      </c>
    </row>
    <row r="335" spans="1:1" x14ac:dyDescent="0.2">
      <c r="A335" s="44">
        <v>41241</v>
      </c>
    </row>
    <row r="336" spans="1:1" x14ac:dyDescent="0.2">
      <c r="A336" s="44">
        <v>41242</v>
      </c>
    </row>
    <row r="337" spans="1:1" x14ac:dyDescent="0.2">
      <c r="A337" s="44">
        <v>41243</v>
      </c>
    </row>
    <row r="338" spans="1:1" x14ac:dyDescent="0.2">
      <c r="A338" s="44">
        <v>41244</v>
      </c>
    </row>
    <row r="339" spans="1:1" x14ac:dyDescent="0.2">
      <c r="A339" s="44">
        <v>41245</v>
      </c>
    </row>
    <row r="340" spans="1:1" x14ac:dyDescent="0.2">
      <c r="A340" s="44">
        <v>41246</v>
      </c>
    </row>
    <row r="341" spans="1:1" x14ac:dyDescent="0.2">
      <c r="A341" s="44">
        <v>41247</v>
      </c>
    </row>
    <row r="342" spans="1:1" x14ac:dyDescent="0.2">
      <c r="A342" s="44">
        <v>41248</v>
      </c>
    </row>
    <row r="343" spans="1:1" x14ac:dyDescent="0.2">
      <c r="A343" s="44">
        <v>41249</v>
      </c>
    </row>
    <row r="344" spans="1:1" x14ac:dyDescent="0.2">
      <c r="A344" s="44">
        <v>41250</v>
      </c>
    </row>
    <row r="345" spans="1:1" x14ac:dyDescent="0.2">
      <c r="A345" s="44">
        <v>41251</v>
      </c>
    </row>
    <row r="346" spans="1:1" x14ac:dyDescent="0.2">
      <c r="A346" s="44">
        <v>41252</v>
      </c>
    </row>
    <row r="347" spans="1:1" x14ac:dyDescent="0.2">
      <c r="A347" s="44">
        <v>41253</v>
      </c>
    </row>
    <row r="348" spans="1:1" x14ac:dyDescent="0.2">
      <c r="A348" s="44">
        <v>41254</v>
      </c>
    </row>
    <row r="349" spans="1:1" x14ac:dyDescent="0.2">
      <c r="A349" s="44">
        <v>41255</v>
      </c>
    </row>
    <row r="350" spans="1:1" x14ac:dyDescent="0.2">
      <c r="A350" s="44">
        <v>41256</v>
      </c>
    </row>
    <row r="351" spans="1:1" x14ac:dyDescent="0.2">
      <c r="A351" s="44">
        <v>41257</v>
      </c>
    </row>
    <row r="352" spans="1:1" x14ac:dyDescent="0.2">
      <c r="A352" s="44">
        <v>41258</v>
      </c>
    </row>
    <row r="353" spans="1:1" x14ac:dyDescent="0.2">
      <c r="A353" s="44">
        <v>41259</v>
      </c>
    </row>
    <row r="354" spans="1:1" x14ac:dyDescent="0.2">
      <c r="A354" s="44">
        <v>41260</v>
      </c>
    </row>
    <row r="355" spans="1:1" x14ac:dyDescent="0.2">
      <c r="A355" s="44">
        <v>41261</v>
      </c>
    </row>
    <row r="356" spans="1:1" x14ac:dyDescent="0.2">
      <c r="A356" s="44">
        <v>41262</v>
      </c>
    </row>
    <row r="357" spans="1:1" x14ac:dyDescent="0.2">
      <c r="A357" s="44">
        <v>41263</v>
      </c>
    </row>
    <row r="358" spans="1:1" x14ac:dyDescent="0.2">
      <c r="A358" s="44">
        <v>41264</v>
      </c>
    </row>
    <row r="359" spans="1:1" x14ac:dyDescent="0.2">
      <c r="A359" s="44">
        <v>41265</v>
      </c>
    </row>
    <row r="360" spans="1:1" x14ac:dyDescent="0.2">
      <c r="A360" s="44">
        <v>41266</v>
      </c>
    </row>
    <row r="361" spans="1:1" x14ac:dyDescent="0.2">
      <c r="A361" s="44">
        <v>41267</v>
      </c>
    </row>
    <row r="362" spans="1:1" x14ac:dyDescent="0.2">
      <c r="A362" s="44">
        <v>41268</v>
      </c>
    </row>
    <row r="363" spans="1:1" x14ac:dyDescent="0.2">
      <c r="A363" s="44">
        <v>41269</v>
      </c>
    </row>
    <row r="364" spans="1:1" x14ac:dyDescent="0.2">
      <c r="A364" s="44">
        <v>41270</v>
      </c>
    </row>
    <row r="365" spans="1:1" x14ac:dyDescent="0.2">
      <c r="A365" s="44">
        <v>41271</v>
      </c>
    </row>
    <row r="366" spans="1:1" x14ac:dyDescent="0.2">
      <c r="A366" s="44">
        <v>41272</v>
      </c>
    </row>
    <row r="367" spans="1:1" x14ac:dyDescent="0.2">
      <c r="A367" s="44">
        <v>41273</v>
      </c>
    </row>
    <row r="368" spans="1:1" x14ac:dyDescent="0.2">
      <c r="A368" s="44">
        <v>41274</v>
      </c>
    </row>
    <row r="369" spans="1:1" x14ac:dyDescent="0.2">
      <c r="A369" s="44">
        <v>41275</v>
      </c>
    </row>
    <row r="370" spans="1:1" x14ac:dyDescent="0.2">
      <c r="A370" s="44">
        <v>41276</v>
      </c>
    </row>
    <row r="371" spans="1:1" x14ac:dyDescent="0.2">
      <c r="A371" s="44">
        <v>41277</v>
      </c>
    </row>
    <row r="372" spans="1:1" x14ac:dyDescent="0.2">
      <c r="A372" s="44">
        <v>41278</v>
      </c>
    </row>
    <row r="373" spans="1:1" x14ac:dyDescent="0.2">
      <c r="A373" s="44">
        <v>41279</v>
      </c>
    </row>
    <row r="374" spans="1:1" x14ac:dyDescent="0.2">
      <c r="A374" s="44">
        <v>41280</v>
      </c>
    </row>
    <row r="375" spans="1:1" x14ac:dyDescent="0.2">
      <c r="A375" s="44">
        <v>41281</v>
      </c>
    </row>
    <row r="376" spans="1:1" x14ac:dyDescent="0.2">
      <c r="A376" s="44">
        <v>41282</v>
      </c>
    </row>
    <row r="377" spans="1:1" x14ac:dyDescent="0.2">
      <c r="A377" s="44">
        <v>41283</v>
      </c>
    </row>
    <row r="378" spans="1:1" x14ac:dyDescent="0.2">
      <c r="A378" s="44">
        <v>41284</v>
      </c>
    </row>
    <row r="379" spans="1:1" x14ac:dyDescent="0.2">
      <c r="A379" s="44">
        <v>41285</v>
      </c>
    </row>
    <row r="380" spans="1:1" x14ac:dyDescent="0.2">
      <c r="A380" s="44">
        <v>41286</v>
      </c>
    </row>
    <row r="381" spans="1:1" x14ac:dyDescent="0.2">
      <c r="A381" s="44">
        <v>41287</v>
      </c>
    </row>
    <row r="382" spans="1:1" x14ac:dyDescent="0.2">
      <c r="A382" s="44">
        <v>41288</v>
      </c>
    </row>
    <row r="383" spans="1:1" x14ac:dyDescent="0.2">
      <c r="A383" s="44">
        <v>41289</v>
      </c>
    </row>
    <row r="384" spans="1:1" x14ac:dyDescent="0.2">
      <c r="A384" s="44">
        <v>41290</v>
      </c>
    </row>
    <row r="385" spans="1:1" x14ac:dyDescent="0.2">
      <c r="A385" s="44">
        <v>41291</v>
      </c>
    </row>
    <row r="386" spans="1:1" x14ac:dyDescent="0.2">
      <c r="A386" s="44">
        <v>41292</v>
      </c>
    </row>
    <row r="387" spans="1:1" x14ac:dyDescent="0.2">
      <c r="A387" s="44">
        <v>41293</v>
      </c>
    </row>
    <row r="388" spans="1:1" x14ac:dyDescent="0.2">
      <c r="A388" s="44">
        <v>41294</v>
      </c>
    </row>
    <row r="389" spans="1:1" x14ac:dyDescent="0.2">
      <c r="A389" s="44">
        <v>41295</v>
      </c>
    </row>
    <row r="390" spans="1:1" x14ac:dyDescent="0.2">
      <c r="A390" s="44">
        <v>41296</v>
      </c>
    </row>
    <row r="391" spans="1:1" x14ac:dyDescent="0.2">
      <c r="A391" s="44">
        <v>41297</v>
      </c>
    </row>
    <row r="392" spans="1:1" x14ac:dyDescent="0.2">
      <c r="A392" s="44">
        <v>41298</v>
      </c>
    </row>
    <row r="393" spans="1:1" x14ac:dyDescent="0.2">
      <c r="A393" s="44">
        <v>41299</v>
      </c>
    </row>
    <row r="394" spans="1:1" x14ac:dyDescent="0.2">
      <c r="A394" s="44">
        <v>41300</v>
      </c>
    </row>
    <row r="395" spans="1:1" x14ac:dyDescent="0.2">
      <c r="A395" s="44">
        <v>41301</v>
      </c>
    </row>
    <row r="396" spans="1:1" x14ac:dyDescent="0.2">
      <c r="A396" s="44">
        <v>41302</v>
      </c>
    </row>
    <row r="397" spans="1:1" x14ac:dyDescent="0.2">
      <c r="A397" s="44">
        <v>41303</v>
      </c>
    </row>
    <row r="398" spans="1:1" x14ac:dyDescent="0.2">
      <c r="A398" s="44">
        <v>41304</v>
      </c>
    </row>
    <row r="399" spans="1:1" x14ac:dyDescent="0.2">
      <c r="A399" s="44">
        <v>41305</v>
      </c>
    </row>
    <row r="400" spans="1:1" x14ac:dyDescent="0.2">
      <c r="A400" s="44">
        <v>41306</v>
      </c>
    </row>
    <row r="401" spans="1:1" x14ac:dyDescent="0.2">
      <c r="A401" s="44">
        <v>41307</v>
      </c>
    </row>
    <row r="402" spans="1:1" x14ac:dyDescent="0.2">
      <c r="A402" s="44">
        <v>41308</v>
      </c>
    </row>
    <row r="403" spans="1:1" x14ac:dyDescent="0.2">
      <c r="A403" s="44">
        <v>41309</v>
      </c>
    </row>
    <row r="404" spans="1:1" x14ac:dyDescent="0.2">
      <c r="A404" s="44">
        <v>41310</v>
      </c>
    </row>
    <row r="405" spans="1:1" x14ac:dyDescent="0.2">
      <c r="A405" s="44">
        <v>41311</v>
      </c>
    </row>
    <row r="406" spans="1:1" x14ac:dyDescent="0.2">
      <c r="A406" s="44">
        <v>41312</v>
      </c>
    </row>
    <row r="407" spans="1:1" x14ac:dyDescent="0.2">
      <c r="A407" s="44">
        <v>41313</v>
      </c>
    </row>
    <row r="408" spans="1:1" x14ac:dyDescent="0.2">
      <c r="A408" s="44">
        <v>41314</v>
      </c>
    </row>
    <row r="409" spans="1:1" x14ac:dyDescent="0.2">
      <c r="A409" s="44">
        <v>41315</v>
      </c>
    </row>
    <row r="410" spans="1:1" x14ac:dyDescent="0.2">
      <c r="A410" s="44">
        <v>41316</v>
      </c>
    </row>
    <row r="411" spans="1:1" x14ac:dyDescent="0.2">
      <c r="A411" s="44">
        <v>41317</v>
      </c>
    </row>
    <row r="412" spans="1:1" x14ac:dyDescent="0.2">
      <c r="A412" s="44">
        <v>41318</v>
      </c>
    </row>
    <row r="413" spans="1:1" x14ac:dyDescent="0.2">
      <c r="A413" s="44">
        <v>41319</v>
      </c>
    </row>
    <row r="414" spans="1:1" x14ac:dyDescent="0.2">
      <c r="A414" s="44">
        <v>41320</v>
      </c>
    </row>
    <row r="415" spans="1:1" x14ac:dyDescent="0.2">
      <c r="A415" s="44">
        <v>41321</v>
      </c>
    </row>
    <row r="416" spans="1:1" x14ac:dyDescent="0.2">
      <c r="A416" s="44">
        <v>41322</v>
      </c>
    </row>
    <row r="417" spans="1:1" x14ac:dyDescent="0.2">
      <c r="A417" s="44">
        <v>41323</v>
      </c>
    </row>
    <row r="418" spans="1:1" x14ac:dyDescent="0.2">
      <c r="A418" s="44">
        <v>41324</v>
      </c>
    </row>
    <row r="419" spans="1:1" x14ac:dyDescent="0.2">
      <c r="A419" s="44">
        <v>41325</v>
      </c>
    </row>
    <row r="420" spans="1:1" x14ac:dyDescent="0.2">
      <c r="A420" s="44">
        <v>41326</v>
      </c>
    </row>
    <row r="421" spans="1:1" x14ac:dyDescent="0.2">
      <c r="A421" s="44">
        <v>41327</v>
      </c>
    </row>
    <row r="422" spans="1:1" x14ac:dyDescent="0.2">
      <c r="A422" s="44">
        <v>41328</v>
      </c>
    </row>
    <row r="423" spans="1:1" x14ac:dyDescent="0.2">
      <c r="A423" s="44">
        <v>41329</v>
      </c>
    </row>
    <row r="424" spans="1:1" x14ac:dyDescent="0.2">
      <c r="A424" s="44">
        <v>41330</v>
      </c>
    </row>
    <row r="425" spans="1:1" x14ac:dyDescent="0.2">
      <c r="A425" s="44">
        <v>41331</v>
      </c>
    </row>
    <row r="426" spans="1:1" x14ac:dyDescent="0.2">
      <c r="A426" s="44">
        <v>41332</v>
      </c>
    </row>
    <row r="427" spans="1:1" x14ac:dyDescent="0.2">
      <c r="A427" s="44">
        <v>41333</v>
      </c>
    </row>
    <row r="428" spans="1:1" x14ac:dyDescent="0.2">
      <c r="A428" s="44">
        <v>41334</v>
      </c>
    </row>
    <row r="429" spans="1:1" x14ac:dyDescent="0.2">
      <c r="A429" s="44">
        <v>41335</v>
      </c>
    </row>
    <row r="430" spans="1:1" x14ac:dyDescent="0.2">
      <c r="A430" s="44">
        <v>41336</v>
      </c>
    </row>
    <row r="431" spans="1:1" x14ac:dyDescent="0.2">
      <c r="A431" s="44">
        <v>41337</v>
      </c>
    </row>
    <row r="432" spans="1:1" x14ac:dyDescent="0.2">
      <c r="A432" s="44">
        <v>41338</v>
      </c>
    </row>
    <row r="433" spans="1:1" x14ac:dyDescent="0.2">
      <c r="A433" s="44">
        <v>41339</v>
      </c>
    </row>
    <row r="434" spans="1:1" x14ac:dyDescent="0.2">
      <c r="A434" s="44">
        <v>41340</v>
      </c>
    </row>
    <row r="435" spans="1:1" x14ac:dyDescent="0.2">
      <c r="A435" s="44">
        <v>41341</v>
      </c>
    </row>
    <row r="436" spans="1:1" x14ac:dyDescent="0.2">
      <c r="A436" s="44">
        <v>41342</v>
      </c>
    </row>
    <row r="437" spans="1:1" x14ac:dyDescent="0.2">
      <c r="A437" s="44">
        <v>41343</v>
      </c>
    </row>
    <row r="438" spans="1:1" x14ac:dyDescent="0.2">
      <c r="A438" s="44">
        <v>41344</v>
      </c>
    </row>
    <row r="439" spans="1:1" x14ac:dyDescent="0.2">
      <c r="A439" s="44">
        <v>41345</v>
      </c>
    </row>
    <row r="440" spans="1:1" x14ac:dyDescent="0.2">
      <c r="A440" s="44">
        <v>41346</v>
      </c>
    </row>
    <row r="441" spans="1:1" x14ac:dyDescent="0.2">
      <c r="A441" s="44">
        <v>41347</v>
      </c>
    </row>
    <row r="442" spans="1:1" x14ac:dyDescent="0.2">
      <c r="A442" s="44">
        <v>41348</v>
      </c>
    </row>
    <row r="443" spans="1:1" x14ac:dyDescent="0.2">
      <c r="A443" s="44">
        <v>41349</v>
      </c>
    </row>
    <row r="444" spans="1:1" x14ac:dyDescent="0.2">
      <c r="A444" s="44">
        <v>41350</v>
      </c>
    </row>
    <row r="445" spans="1:1" x14ac:dyDescent="0.2">
      <c r="A445" s="44">
        <v>41351</v>
      </c>
    </row>
    <row r="446" spans="1:1" x14ac:dyDescent="0.2">
      <c r="A446" s="44">
        <v>41352</v>
      </c>
    </row>
    <row r="447" spans="1:1" x14ac:dyDescent="0.2">
      <c r="A447" s="44">
        <v>41353</v>
      </c>
    </row>
    <row r="448" spans="1:1" x14ac:dyDescent="0.2">
      <c r="A448" s="44">
        <v>41354</v>
      </c>
    </row>
    <row r="449" spans="1:1" x14ac:dyDescent="0.2">
      <c r="A449" s="44">
        <v>41355</v>
      </c>
    </row>
    <row r="450" spans="1:1" x14ac:dyDescent="0.2">
      <c r="A450" s="44">
        <v>41356</v>
      </c>
    </row>
    <row r="451" spans="1:1" x14ac:dyDescent="0.2">
      <c r="A451" s="44">
        <v>41357</v>
      </c>
    </row>
    <row r="452" spans="1:1" x14ac:dyDescent="0.2">
      <c r="A452" s="44">
        <v>41358</v>
      </c>
    </row>
    <row r="453" spans="1:1" x14ac:dyDescent="0.2">
      <c r="A453" s="44">
        <v>41359</v>
      </c>
    </row>
    <row r="454" spans="1:1" x14ac:dyDescent="0.2">
      <c r="A454" s="44">
        <v>41360</v>
      </c>
    </row>
    <row r="455" spans="1:1" x14ac:dyDescent="0.2">
      <c r="A455" s="44">
        <v>41361</v>
      </c>
    </row>
    <row r="456" spans="1:1" x14ac:dyDescent="0.2">
      <c r="A456" s="44">
        <v>41362</v>
      </c>
    </row>
    <row r="457" spans="1:1" x14ac:dyDescent="0.2">
      <c r="A457" s="44">
        <v>41363</v>
      </c>
    </row>
    <row r="458" spans="1:1" x14ac:dyDescent="0.2">
      <c r="A458" s="44">
        <v>41364</v>
      </c>
    </row>
    <row r="459" spans="1:1" x14ac:dyDescent="0.2">
      <c r="A459" s="44">
        <v>41365</v>
      </c>
    </row>
    <row r="460" spans="1:1" x14ac:dyDescent="0.2">
      <c r="A460" s="44">
        <v>41366</v>
      </c>
    </row>
    <row r="461" spans="1:1" x14ac:dyDescent="0.2">
      <c r="A461" s="44">
        <v>41367</v>
      </c>
    </row>
    <row r="462" spans="1:1" x14ac:dyDescent="0.2">
      <c r="A462" s="44">
        <v>41368</v>
      </c>
    </row>
    <row r="463" spans="1:1" x14ac:dyDescent="0.2">
      <c r="A463" s="44">
        <v>41369</v>
      </c>
    </row>
    <row r="464" spans="1:1" x14ac:dyDescent="0.2">
      <c r="A464" s="44">
        <v>41370</v>
      </c>
    </row>
    <row r="465" spans="1:1" x14ac:dyDescent="0.2">
      <c r="A465" s="44">
        <v>41371</v>
      </c>
    </row>
    <row r="466" spans="1:1" x14ac:dyDescent="0.2">
      <c r="A466" s="44">
        <v>41372</v>
      </c>
    </row>
    <row r="467" spans="1:1" x14ac:dyDescent="0.2">
      <c r="A467" s="44">
        <v>41373</v>
      </c>
    </row>
    <row r="468" spans="1:1" x14ac:dyDescent="0.2">
      <c r="A468" s="44">
        <v>41374</v>
      </c>
    </row>
    <row r="469" spans="1:1" x14ac:dyDescent="0.2">
      <c r="A469" s="44">
        <v>41375</v>
      </c>
    </row>
    <row r="470" spans="1:1" x14ac:dyDescent="0.2">
      <c r="A470" s="44">
        <v>41376</v>
      </c>
    </row>
    <row r="471" spans="1:1" x14ac:dyDescent="0.2">
      <c r="A471" s="44">
        <v>41377</v>
      </c>
    </row>
    <row r="472" spans="1:1" x14ac:dyDescent="0.2">
      <c r="A472" s="44">
        <v>41378</v>
      </c>
    </row>
    <row r="473" spans="1:1" x14ac:dyDescent="0.2">
      <c r="A473" s="44">
        <v>41379</v>
      </c>
    </row>
    <row r="474" spans="1:1" x14ac:dyDescent="0.2">
      <c r="A474" s="44">
        <v>41380</v>
      </c>
    </row>
    <row r="475" spans="1:1" x14ac:dyDescent="0.2">
      <c r="A475" s="44">
        <v>41381</v>
      </c>
    </row>
    <row r="476" spans="1:1" x14ac:dyDescent="0.2">
      <c r="A476" s="44">
        <v>41382</v>
      </c>
    </row>
    <row r="477" spans="1:1" x14ac:dyDescent="0.2">
      <c r="A477" s="44">
        <v>41383</v>
      </c>
    </row>
    <row r="478" spans="1:1" x14ac:dyDescent="0.2">
      <c r="A478" s="44">
        <v>41384</v>
      </c>
    </row>
    <row r="479" spans="1:1" x14ac:dyDescent="0.2">
      <c r="A479" s="44">
        <v>41385</v>
      </c>
    </row>
    <row r="480" spans="1:1" x14ac:dyDescent="0.2">
      <c r="A480" s="44">
        <v>41386</v>
      </c>
    </row>
    <row r="481" spans="1:1" x14ac:dyDescent="0.2">
      <c r="A481" s="44">
        <v>41387</v>
      </c>
    </row>
    <row r="482" spans="1:1" x14ac:dyDescent="0.2">
      <c r="A482" s="44">
        <v>41388</v>
      </c>
    </row>
    <row r="483" spans="1:1" x14ac:dyDescent="0.2">
      <c r="A483" s="44">
        <v>41389</v>
      </c>
    </row>
    <row r="484" spans="1:1" x14ac:dyDescent="0.2">
      <c r="A484" s="44">
        <v>41390</v>
      </c>
    </row>
    <row r="485" spans="1:1" x14ac:dyDescent="0.2">
      <c r="A485" s="44">
        <v>41391</v>
      </c>
    </row>
    <row r="486" spans="1:1" x14ac:dyDescent="0.2">
      <c r="A486" s="44">
        <v>41392</v>
      </c>
    </row>
    <row r="487" spans="1:1" x14ac:dyDescent="0.2">
      <c r="A487" s="44">
        <v>41393</v>
      </c>
    </row>
    <row r="488" spans="1:1" x14ac:dyDescent="0.2">
      <c r="A488" s="44">
        <v>41394</v>
      </c>
    </row>
    <row r="489" spans="1:1" x14ac:dyDescent="0.2">
      <c r="A489" s="44">
        <v>41395</v>
      </c>
    </row>
    <row r="490" spans="1:1" x14ac:dyDescent="0.2">
      <c r="A490" s="44">
        <v>41396</v>
      </c>
    </row>
    <row r="491" spans="1:1" x14ac:dyDescent="0.2">
      <c r="A491" s="44">
        <v>41397</v>
      </c>
    </row>
    <row r="492" spans="1:1" x14ac:dyDescent="0.2">
      <c r="A492" s="44">
        <v>41398</v>
      </c>
    </row>
    <row r="493" spans="1:1" x14ac:dyDescent="0.2">
      <c r="A493" s="44">
        <v>41399</v>
      </c>
    </row>
    <row r="494" spans="1:1" x14ac:dyDescent="0.2">
      <c r="A494" s="44">
        <v>41400</v>
      </c>
    </row>
    <row r="495" spans="1:1" x14ac:dyDescent="0.2">
      <c r="A495" s="44">
        <v>41401</v>
      </c>
    </row>
    <row r="496" spans="1:1" x14ac:dyDescent="0.2">
      <c r="A496" s="44">
        <v>41402</v>
      </c>
    </row>
    <row r="497" spans="1:1" x14ac:dyDescent="0.2">
      <c r="A497" s="44">
        <v>41403</v>
      </c>
    </row>
    <row r="498" spans="1:1" x14ac:dyDescent="0.2">
      <c r="A498" s="44">
        <v>41404</v>
      </c>
    </row>
    <row r="499" spans="1:1" x14ac:dyDescent="0.2">
      <c r="A499" s="44">
        <v>41405</v>
      </c>
    </row>
    <row r="500" spans="1:1" x14ac:dyDescent="0.2">
      <c r="A500" s="44">
        <v>41406</v>
      </c>
    </row>
    <row r="501" spans="1:1" x14ac:dyDescent="0.2">
      <c r="A501" s="44">
        <v>41407</v>
      </c>
    </row>
    <row r="502" spans="1:1" x14ac:dyDescent="0.2">
      <c r="A502" s="44">
        <v>41408</v>
      </c>
    </row>
    <row r="503" spans="1:1" x14ac:dyDescent="0.2">
      <c r="A503" s="44">
        <v>41409</v>
      </c>
    </row>
    <row r="504" spans="1:1" x14ac:dyDescent="0.2">
      <c r="A504" s="44">
        <v>41410</v>
      </c>
    </row>
    <row r="505" spans="1:1" x14ac:dyDescent="0.2">
      <c r="A505" s="44">
        <v>41411</v>
      </c>
    </row>
    <row r="506" spans="1:1" x14ac:dyDescent="0.2">
      <c r="A506" s="44">
        <v>41412</v>
      </c>
    </row>
    <row r="507" spans="1:1" x14ac:dyDescent="0.2">
      <c r="A507" s="44">
        <v>41413</v>
      </c>
    </row>
    <row r="508" spans="1:1" x14ac:dyDescent="0.2">
      <c r="A508" s="44">
        <v>41414</v>
      </c>
    </row>
    <row r="509" spans="1:1" x14ac:dyDescent="0.2">
      <c r="A509" s="44">
        <v>41415</v>
      </c>
    </row>
    <row r="510" spans="1:1" x14ac:dyDescent="0.2">
      <c r="A510" s="44">
        <v>41416</v>
      </c>
    </row>
    <row r="511" spans="1:1" x14ac:dyDescent="0.2">
      <c r="A511" s="44">
        <v>41417</v>
      </c>
    </row>
    <row r="512" spans="1:1" x14ac:dyDescent="0.2">
      <c r="A512" s="44">
        <v>41418</v>
      </c>
    </row>
    <row r="513" spans="1:1" x14ac:dyDescent="0.2">
      <c r="A513" s="44">
        <v>41419</v>
      </c>
    </row>
    <row r="514" spans="1:1" x14ac:dyDescent="0.2">
      <c r="A514" s="44">
        <v>41420</v>
      </c>
    </row>
    <row r="515" spans="1:1" x14ac:dyDescent="0.2">
      <c r="A515" s="44">
        <v>41421</v>
      </c>
    </row>
    <row r="516" spans="1:1" x14ac:dyDescent="0.2">
      <c r="A516" s="44">
        <v>41422</v>
      </c>
    </row>
    <row r="517" spans="1:1" x14ac:dyDescent="0.2">
      <c r="A517" s="44">
        <v>41423</v>
      </c>
    </row>
    <row r="518" spans="1:1" x14ac:dyDescent="0.2">
      <c r="A518" s="44">
        <v>41424</v>
      </c>
    </row>
    <row r="519" spans="1:1" x14ac:dyDescent="0.2">
      <c r="A519" s="44">
        <v>41425</v>
      </c>
    </row>
    <row r="520" spans="1:1" x14ac:dyDescent="0.2">
      <c r="A520" s="44">
        <v>41426</v>
      </c>
    </row>
    <row r="521" spans="1:1" x14ac:dyDescent="0.2">
      <c r="A521" s="44">
        <v>41427</v>
      </c>
    </row>
    <row r="522" spans="1:1" x14ac:dyDescent="0.2">
      <c r="A522" s="44">
        <v>41428</v>
      </c>
    </row>
    <row r="523" spans="1:1" x14ac:dyDescent="0.2">
      <c r="A523" s="44">
        <v>41429</v>
      </c>
    </row>
    <row r="524" spans="1:1" x14ac:dyDescent="0.2">
      <c r="A524" s="44">
        <v>41430</v>
      </c>
    </row>
    <row r="525" spans="1:1" x14ac:dyDescent="0.2">
      <c r="A525" s="44">
        <v>41431</v>
      </c>
    </row>
    <row r="526" spans="1:1" x14ac:dyDescent="0.2">
      <c r="A526" s="44">
        <v>41432</v>
      </c>
    </row>
    <row r="527" spans="1:1" x14ac:dyDescent="0.2">
      <c r="A527" s="44">
        <v>41433</v>
      </c>
    </row>
    <row r="528" spans="1:1" x14ac:dyDescent="0.2">
      <c r="A528" s="44">
        <v>41434</v>
      </c>
    </row>
    <row r="529" spans="1:1" x14ac:dyDescent="0.2">
      <c r="A529" s="44">
        <v>41435</v>
      </c>
    </row>
    <row r="530" spans="1:1" x14ac:dyDescent="0.2">
      <c r="A530" s="44">
        <v>41436</v>
      </c>
    </row>
    <row r="531" spans="1:1" x14ac:dyDescent="0.2">
      <c r="A531" s="44">
        <v>41437</v>
      </c>
    </row>
    <row r="532" spans="1:1" x14ac:dyDescent="0.2">
      <c r="A532" s="44">
        <v>41438</v>
      </c>
    </row>
    <row r="533" spans="1:1" x14ac:dyDescent="0.2">
      <c r="A533" s="44">
        <v>41439</v>
      </c>
    </row>
    <row r="534" spans="1:1" x14ac:dyDescent="0.2">
      <c r="A534" s="44">
        <v>41440</v>
      </c>
    </row>
    <row r="535" spans="1:1" x14ac:dyDescent="0.2">
      <c r="A535" s="44">
        <v>41441</v>
      </c>
    </row>
    <row r="536" spans="1:1" x14ac:dyDescent="0.2">
      <c r="A536" s="44">
        <v>41442</v>
      </c>
    </row>
    <row r="537" spans="1:1" x14ac:dyDescent="0.2">
      <c r="A537" s="44">
        <v>41443</v>
      </c>
    </row>
    <row r="538" spans="1:1" x14ac:dyDescent="0.2">
      <c r="A538" s="44">
        <v>41444</v>
      </c>
    </row>
    <row r="539" spans="1:1" x14ac:dyDescent="0.2">
      <c r="A539" s="44">
        <v>41445</v>
      </c>
    </row>
    <row r="540" spans="1:1" x14ac:dyDescent="0.2">
      <c r="A540" s="44">
        <v>41446</v>
      </c>
    </row>
    <row r="541" spans="1:1" x14ac:dyDescent="0.2">
      <c r="A541" s="44">
        <v>41447</v>
      </c>
    </row>
    <row r="542" spans="1:1" x14ac:dyDescent="0.2">
      <c r="A542" s="44">
        <v>41448</v>
      </c>
    </row>
    <row r="543" spans="1:1" x14ac:dyDescent="0.2">
      <c r="A543" s="44">
        <v>41449</v>
      </c>
    </row>
    <row r="544" spans="1:1" x14ac:dyDescent="0.2">
      <c r="A544" s="44">
        <v>41450</v>
      </c>
    </row>
    <row r="545" spans="1:1" x14ac:dyDescent="0.2">
      <c r="A545" s="44">
        <v>41451</v>
      </c>
    </row>
    <row r="546" spans="1:1" x14ac:dyDescent="0.2">
      <c r="A546" s="44">
        <v>41452</v>
      </c>
    </row>
    <row r="547" spans="1:1" x14ac:dyDescent="0.2">
      <c r="A547" s="44">
        <v>41453</v>
      </c>
    </row>
    <row r="548" spans="1:1" x14ac:dyDescent="0.2">
      <c r="A548" s="44">
        <v>41454</v>
      </c>
    </row>
    <row r="549" spans="1:1" x14ac:dyDescent="0.2">
      <c r="A549" s="44">
        <v>41455</v>
      </c>
    </row>
    <row r="550" spans="1:1" x14ac:dyDescent="0.2">
      <c r="A550" s="44">
        <v>41456</v>
      </c>
    </row>
    <row r="551" spans="1:1" x14ac:dyDescent="0.2">
      <c r="A551" s="44">
        <v>41457</v>
      </c>
    </row>
    <row r="552" spans="1:1" x14ac:dyDescent="0.2">
      <c r="A552" s="44">
        <v>41458</v>
      </c>
    </row>
    <row r="553" spans="1:1" x14ac:dyDescent="0.2">
      <c r="A553" s="44">
        <v>41459</v>
      </c>
    </row>
    <row r="554" spans="1:1" x14ac:dyDescent="0.2">
      <c r="A554" s="44">
        <v>41460</v>
      </c>
    </row>
    <row r="555" spans="1:1" x14ac:dyDescent="0.2">
      <c r="A555" s="44">
        <v>41461</v>
      </c>
    </row>
    <row r="556" spans="1:1" x14ac:dyDescent="0.2">
      <c r="A556" s="44">
        <v>41462</v>
      </c>
    </row>
    <row r="557" spans="1:1" x14ac:dyDescent="0.2">
      <c r="A557" s="44">
        <v>41463</v>
      </c>
    </row>
    <row r="558" spans="1:1" x14ac:dyDescent="0.2">
      <c r="A558" s="44">
        <v>41464</v>
      </c>
    </row>
    <row r="559" spans="1:1" x14ac:dyDescent="0.2">
      <c r="A559" s="44">
        <v>41465</v>
      </c>
    </row>
    <row r="560" spans="1:1" x14ac:dyDescent="0.2">
      <c r="A560" s="44">
        <v>41466</v>
      </c>
    </row>
    <row r="561" spans="1:1" x14ac:dyDescent="0.2">
      <c r="A561" s="44">
        <v>41467</v>
      </c>
    </row>
    <row r="562" spans="1:1" x14ac:dyDescent="0.2">
      <c r="A562" s="44">
        <v>41468</v>
      </c>
    </row>
    <row r="563" spans="1:1" x14ac:dyDescent="0.2">
      <c r="A563" s="44">
        <v>41469</v>
      </c>
    </row>
    <row r="564" spans="1:1" x14ac:dyDescent="0.2">
      <c r="A564" s="44">
        <v>41470</v>
      </c>
    </row>
    <row r="565" spans="1:1" x14ac:dyDescent="0.2">
      <c r="A565" s="44">
        <v>41471</v>
      </c>
    </row>
    <row r="566" spans="1:1" x14ac:dyDescent="0.2">
      <c r="A566" s="44">
        <v>41472</v>
      </c>
    </row>
    <row r="567" spans="1:1" x14ac:dyDescent="0.2">
      <c r="A567" s="44">
        <v>41473</v>
      </c>
    </row>
    <row r="568" spans="1:1" x14ac:dyDescent="0.2">
      <c r="A568" s="44">
        <v>41474</v>
      </c>
    </row>
    <row r="569" spans="1:1" x14ac:dyDescent="0.2">
      <c r="A569" s="44">
        <v>41475</v>
      </c>
    </row>
    <row r="570" spans="1:1" x14ac:dyDescent="0.2">
      <c r="A570" s="44">
        <v>41476</v>
      </c>
    </row>
    <row r="571" spans="1:1" x14ac:dyDescent="0.2">
      <c r="A571" s="44">
        <v>41477</v>
      </c>
    </row>
    <row r="572" spans="1:1" x14ac:dyDescent="0.2">
      <c r="A572" s="44">
        <v>41478</v>
      </c>
    </row>
    <row r="573" spans="1:1" x14ac:dyDescent="0.2">
      <c r="A573" s="44">
        <v>41479</v>
      </c>
    </row>
    <row r="574" spans="1:1" x14ac:dyDescent="0.2">
      <c r="A574" s="44">
        <v>41480</v>
      </c>
    </row>
    <row r="575" spans="1:1" x14ac:dyDescent="0.2">
      <c r="A575" s="44">
        <v>41481</v>
      </c>
    </row>
    <row r="576" spans="1:1" x14ac:dyDescent="0.2">
      <c r="A576" s="44">
        <v>41482</v>
      </c>
    </row>
    <row r="577" spans="1:1" x14ac:dyDescent="0.2">
      <c r="A577" s="44">
        <v>41483</v>
      </c>
    </row>
    <row r="578" spans="1:1" x14ac:dyDescent="0.2">
      <c r="A578" s="44">
        <v>41484</v>
      </c>
    </row>
    <row r="579" spans="1:1" x14ac:dyDescent="0.2">
      <c r="A579" s="44">
        <v>41485</v>
      </c>
    </row>
    <row r="580" spans="1:1" x14ac:dyDescent="0.2">
      <c r="A580" s="44">
        <v>41486</v>
      </c>
    </row>
    <row r="581" spans="1:1" x14ac:dyDescent="0.2">
      <c r="A581" s="44">
        <v>41487</v>
      </c>
    </row>
    <row r="582" spans="1:1" x14ac:dyDescent="0.2">
      <c r="A582" s="44">
        <v>41488</v>
      </c>
    </row>
    <row r="583" spans="1:1" x14ac:dyDescent="0.2">
      <c r="A583" s="44">
        <v>41489</v>
      </c>
    </row>
    <row r="584" spans="1:1" x14ac:dyDescent="0.2">
      <c r="A584" s="44">
        <v>41490</v>
      </c>
    </row>
    <row r="585" spans="1:1" x14ac:dyDescent="0.2">
      <c r="A585" s="44">
        <v>41491</v>
      </c>
    </row>
    <row r="586" spans="1:1" x14ac:dyDescent="0.2">
      <c r="A586" s="44">
        <v>41492</v>
      </c>
    </row>
    <row r="587" spans="1:1" x14ac:dyDescent="0.2">
      <c r="A587" s="44">
        <v>41493</v>
      </c>
    </row>
    <row r="588" spans="1:1" x14ac:dyDescent="0.2">
      <c r="A588" s="44">
        <v>41494</v>
      </c>
    </row>
    <row r="589" spans="1:1" x14ac:dyDescent="0.2">
      <c r="A589" s="44">
        <v>41495</v>
      </c>
    </row>
    <row r="590" spans="1:1" x14ac:dyDescent="0.2">
      <c r="A590" s="44">
        <v>41496</v>
      </c>
    </row>
    <row r="591" spans="1:1" x14ac:dyDescent="0.2">
      <c r="A591" s="44">
        <v>41497</v>
      </c>
    </row>
    <row r="592" spans="1:1" x14ac:dyDescent="0.2">
      <c r="A592" s="44">
        <v>41498</v>
      </c>
    </row>
    <row r="593" spans="1:1" x14ac:dyDescent="0.2">
      <c r="A593" s="44">
        <v>41499</v>
      </c>
    </row>
    <row r="594" spans="1:1" x14ac:dyDescent="0.2">
      <c r="A594" s="44">
        <v>41500</v>
      </c>
    </row>
    <row r="595" spans="1:1" x14ac:dyDescent="0.2">
      <c r="A595" s="44">
        <v>41501</v>
      </c>
    </row>
    <row r="596" spans="1:1" x14ac:dyDescent="0.2">
      <c r="A596" s="44">
        <v>41502</v>
      </c>
    </row>
    <row r="597" spans="1:1" x14ac:dyDescent="0.2">
      <c r="A597" s="44">
        <v>41503</v>
      </c>
    </row>
    <row r="598" spans="1:1" x14ac:dyDescent="0.2">
      <c r="A598" s="44">
        <v>41504</v>
      </c>
    </row>
    <row r="599" spans="1:1" x14ac:dyDescent="0.2">
      <c r="A599" s="44">
        <v>41505</v>
      </c>
    </row>
    <row r="600" spans="1:1" x14ac:dyDescent="0.2">
      <c r="A600" s="44">
        <v>41506</v>
      </c>
    </row>
    <row r="601" spans="1:1" x14ac:dyDescent="0.2">
      <c r="A601" s="44">
        <v>41507</v>
      </c>
    </row>
    <row r="602" spans="1:1" x14ac:dyDescent="0.2">
      <c r="A602" s="44">
        <v>41508</v>
      </c>
    </row>
    <row r="603" spans="1:1" x14ac:dyDescent="0.2">
      <c r="A603" s="44">
        <v>41509</v>
      </c>
    </row>
    <row r="604" spans="1:1" x14ac:dyDescent="0.2">
      <c r="A604" s="44">
        <v>41510</v>
      </c>
    </row>
    <row r="605" spans="1:1" x14ac:dyDescent="0.2">
      <c r="A605" s="44">
        <v>41511</v>
      </c>
    </row>
    <row r="606" spans="1:1" x14ac:dyDescent="0.2">
      <c r="A606" s="44">
        <v>41512</v>
      </c>
    </row>
    <row r="607" spans="1:1" x14ac:dyDescent="0.2">
      <c r="A607" s="44">
        <v>41513</v>
      </c>
    </row>
    <row r="608" spans="1:1" x14ac:dyDescent="0.2">
      <c r="A608" s="44">
        <v>41514</v>
      </c>
    </row>
    <row r="609" spans="1:1" x14ac:dyDescent="0.2">
      <c r="A609" s="44">
        <v>41515</v>
      </c>
    </row>
    <row r="610" spans="1:1" x14ac:dyDescent="0.2">
      <c r="A610" s="44">
        <v>41516</v>
      </c>
    </row>
    <row r="611" spans="1:1" x14ac:dyDescent="0.2">
      <c r="A611" s="44">
        <v>41517</v>
      </c>
    </row>
    <row r="612" spans="1:1" x14ac:dyDescent="0.2">
      <c r="A612" s="44">
        <v>41518</v>
      </c>
    </row>
    <row r="613" spans="1:1" x14ac:dyDescent="0.2">
      <c r="A613" s="44">
        <v>41519</v>
      </c>
    </row>
    <row r="614" spans="1:1" x14ac:dyDescent="0.2">
      <c r="A614" s="44">
        <v>41520</v>
      </c>
    </row>
    <row r="615" spans="1:1" x14ac:dyDescent="0.2">
      <c r="A615" s="44">
        <v>41521</v>
      </c>
    </row>
    <row r="616" spans="1:1" x14ac:dyDescent="0.2">
      <c r="A616" s="44">
        <v>41522</v>
      </c>
    </row>
    <row r="617" spans="1:1" x14ac:dyDescent="0.2">
      <c r="A617" s="44">
        <v>41523</v>
      </c>
    </row>
    <row r="618" spans="1:1" x14ac:dyDescent="0.2">
      <c r="A618" s="44">
        <v>41524</v>
      </c>
    </row>
    <row r="619" spans="1:1" x14ac:dyDescent="0.2">
      <c r="A619" s="44">
        <v>41525</v>
      </c>
    </row>
    <row r="620" spans="1:1" x14ac:dyDescent="0.2">
      <c r="A620" s="44">
        <v>41526</v>
      </c>
    </row>
    <row r="621" spans="1:1" x14ac:dyDescent="0.2">
      <c r="A621" s="44">
        <v>41527</v>
      </c>
    </row>
    <row r="622" spans="1:1" x14ac:dyDescent="0.2">
      <c r="A622" s="44">
        <v>41528</v>
      </c>
    </row>
    <row r="623" spans="1:1" x14ac:dyDescent="0.2">
      <c r="A623" s="44">
        <v>41529</v>
      </c>
    </row>
    <row r="624" spans="1:1" x14ac:dyDescent="0.2">
      <c r="A624" s="44">
        <v>41530</v>
      </c>
    </row>
    <row r="625" spans="1:1" x14ac:dyDescent="0.2">
      <c r="A625" s="44">
        <v>41531</v>
      </c>
    </row>
    <row r="626" spans="1:1" x14ac:dyDescent="0.2">
      <c r="A626" s="44">
        <v>41532</v>
      </c>
    </row>
    <row r="627" spans="1:1" x14ac:dyDescent="0.2">
      <c r="A627" s="44">
        <v>41533</v>
      </c>
    </row>
    <row r="628" spans="1:1" x14ac:dyDescent="0.2">
      <c r="A628" s="44">
        <v>41534</v>
      </c>
    </row>
    <row r="629" spans="1:1" x14ac:dyDescent="0.2">
      <c r="A629" s="44">
        <v>41535</v>
      </c>
    </row>
    <row r="630" spans="1:1" x14ac:dyDescent="0.2">
      <c r="A630" s="44">
        <v>41536</v>
      </c>
    </row>
    <row r="631" spans="1:1" x14ac:dyDescent="0.2">
      <c r="A631" s="44">
        <v>41537</v>
      </c>
    </row>
    <row r="632" spans="1:1" x14ac:dyDescent="0.2">
      <c r="A632" s="44">
        <v>41538</v>
      </c>
    </row>
    <row r="633" spans="1:1" x14ac:dyDescent="0.2">
      <c r="A633" s="44">
        <v>41539</v>
      </c>
    </row>
    <row r="634" spans="1:1" x14ac:dyDescent="0.2">
      <c r="A634" s="44">
        <v>41540</v>
      </c>
    </row>
    <row r="635" spans="1:1" x14ac:dyDescent="0.2">
      <c r="A635" s="44">
        <v>41541</v>
      </c>
    </row>
    <row r="636" spans="1:1" x14ac:dyDescent="0.2">
      <c r="A636" s="44">
        <v>41542</v>
      </c>
    </row>
    <row r="637" spans="1:1" x14ac:dyDescent="0.2">
      <c r="A637" s="44">
        <v>41543</v>
      </c>
    </row>
    <row r="638" spans="1:1" x14ac:dyDescent="0.2">
      <c r="A638" s="44">
        <v>41544</v>
      </c>
    </row>
    <row r="639" spans="1:1" x14ac:dyDescent="0.2">
      <c r="A639" s="44">
        <v>41545</v>
      </c>
    </row>
    <row r="640" spans="1:1" x14ac:dyDescent="0.2">
      <c r="A640" s="44">
        <v>41546</v>
      </c>
    </row>
    <row r="641" spans="1:1" x14ac:dyDescent="0.2">
      <c r="A641" s="44">
        <v>41547</v>
      </c>
    </row>
    <row r="642" spans="1:1" x14ac:dyDescent="0.2">
      <c r="A642" s="44">
        <v>41548</v>
      </c>
    </row>
    <row r="643" spans="1:1" x14ac:dyDescent="0.2">
      <c r="A643" s="44">
        <v>41549</v>
      </c>
    </row>
    <row r="644" spans="1:1" x14ac:dyDescent="0.2">
      <c r="A644" s="44">
        <v>41550</v>
      </c>
    </row>
    <row r="645" spans="1:1" x14ac:dyDescent="0.2">
      <c r="A645" s="44">
        <v>41551</v>
      </c>
    </row>
    <row r="646" spans="1:1" x14ac:dyDescent="0.2">
      <c r="A646" s="44">
        <v>41552</v>
      </c>
    </row>
    <row r="647" spans="1:1" x14ac:dyDescent="0.2">
      <c r="A647" s="44">
        <v>41553</v>
      </c>
    </row>
    <row r="648" spans="1:1" x14ac:dyDescent="0.2">
      <c r="A648" s="44">
        <v>41554</v>
      </c>
    </row>
    <row r="649" spans="1:1" x14ac:dyDescent="0.2">
      <c r="A649" s="44">
        <v>41555</v>
      </c>
    </row>
    <row r="650" spans="1:1" x14ac:dyDescent="0.2">
      <c r="A650" s="44">
        <v>41556</v>
      </c>
    </row>
    <row r="651" spans="1:1" x14ac:dyDescent="0.2">
      <c r="A651" s="44">
        <v>41557</v>
      </c>
    </row>
    <row r="652" spans="1:1" x14ac:dyDescent="0.2">
      <c r="A652" s="44">
        <v>41558</v>
      </c>
    </row>
    <row r="653" spans="1:1" x14ac:dyDescent="0.2">
      <c r="A653" s="44">
        <v>41559</v>
      </c>
    </row>
    <row r="654" spans="1:1" x14ac:dyDescent="0.2">
      <c r="A654" s="44">
        <v>41560</v>
      </c>
    </row>
    <row r="655" spans="1:1" x14ac:dyDescent="0.2">
      <c r="A655" s="44">
        <v>41561</v>
      </c>
    </row>
    <row r="656" spans="1:1" x14ac:dyDescent="0.2">
      <c r="A656" s="44">
        <v>41562</v>
      </c>
    </row>
    <row r="657" spans="1:1" x14ac:dyDescent="0.2">
      <c r="A657" s="44">
        <v>41563</v>
      </c>
    </row>
    <row r="658" spans="1:1" x14ac:dyDescent="0.2">
      <c r="A658" s="44">
        <v>41564</v>
      </c>
    </row>
    <row r="659" spans="1:1" x14ac:dyDescent="0.2">
      <c r="A659" s="44">
        <v>41565</v>
      </c>
    </row>
    <row r="660" spans="1:1" x14ac:dyDescent="0.2">
      <c r="A660" s="44">
        <v>41566</v>
      </c>
    </row>
    <row r="661" spans="1:1" x14ac:dyDescent="0.2">
      <c r="A661" s="44">
        <v>41567</v>
      </c>
    </row>
    <row r="662" spans="1:1" x14ac:dyDescent="0.2">
      <c r="A662" s="44">
        <v>41568</v>
      </c>
    </row>
    <row r="663" spans="1:1" x14ac:dyDescent="0.2">
      <c r="A663" s="44">
        <v>41569</v>
      </c>
    </row>
    <row r="664" spans="1:1" x14ac:dyDescent="0.2">
      <c r="A664" s="44">
        <v>41570</v>
      </c>
    </row>
    <row r="665" spans="1:1" x14ac:dyDescent="0.2">
      <c r="A665" s="44">
        <v>41571</v>
      </c>
    </row>
    <row r="666" spans="1:1" x14ac:dyDescent="0.2">
      <c r="A666" s="44">
        <v>41572</v>
      </c>
    </row>
    <row r="667" spans="1:1" x14ac:dyDescent="0.2">
      <c r="A667" s="44">
        <v>41573</v>
      </c>
    </row>
    <row r="668" spans="1:1" x14ac:dyDescent="0.2">
      <c r="A668" s="44">
        <v>41574</v>
      </c>
    </row>
    <row r="669" spans="1:1" x14ac:dyDescent="0.2">
      <c r="A669" s="44">
        <v>41575</v>
      </c>
    </row>
    <row r="670" spans="1:1" x14ac:dyDescent="0.2">
      <c r="A670" s="44">
        <v>41576</v>
      </c>
    </row>
    <row r="671" spans="1:1" x14ac:dyDescent="0.2">
      <c r="A671" s="44">
        <v>41577</v>
      </c>
    </row>
    <row r="672" spans="1:1" x14ac:dyDescent="0.2">
      <c r="A672" s="44">
        <v>41578</v>
      </c>
    </row>
    <row r="673" spans="1:1" x14ac:dyDescent="0.2">
      <c r="A673" s="44">
        <v>41579</v>
      </c>
    </row>
    <row r="674" spans="1:1" x14ac:dyDescent="0.2">
      <c r="A674" s="44">
        <v>41580</v>
      </c>
    </row>
    <row r="675" spans="1:1" x14ac:dyDescent="0.2">
      <c r="A675" s="44">
        <v>41581</v>
      </c>
    </row>
    <row r="676" spans="1:1" x14ac:dyDescent="0.2">
      <c r="A676" s="44">
        <v>41582</v>
      </c>
    </row>
    <row r="677" spans="1:1" x14ac:dyDescent="0.2">
      <c r="A677" s="44">
        <v>41583</v>
      </c>
    </row>
    <row r="678" spans="1:1" x14ac:dyDescent="0.2">
      <c r="A678" s="44">
        <v>41584</v>
      </c>
    </row>
    <row r="679" spans="1:1" x14ac:dyDescent="0.2">
      <c r="A679" s="44">
        <v>41585</v>
      </c>
    </row>
    <row r="680" spans="1:1" x14ac:dyDescent="0.2">
      <c r="A680" s="44">
        <v>41586</v>
      </c>
    </row>
    <row r="681" spans="1:1" x14ac:dyDescent="0.2">
      <c r="A681" s="44">
        <v>41587</v>
      </c>
    </row>
    <row r="682" spans="1:1" x14ac:dyDescent="0.2">
      <c r="A682" s="44">
        <v>41588</v>
      </c>
    </row>
    <row r="683" spans="1:1" x14ac:dyDescent="0.2">
      <c r="A683" s="44">
        <v>41589</v>
      </c>
    </row>
    <row r="684" spans="1:1" x14ac:dyDescent="0.2">
      <c r="A684" s="44">
        <v>41590</v>
      </c>
    </row>
    <row r="685" spans="1:1" x14ac:dyDescent="0.2">
      <c r="A685" s="44">
        <v>41591</v>
      </c>
    </row>
    <row r="686" spans="1:1" x14ac:dyDescent="0.2">
      <c r="A686" s="44">
        <v>41592</v>
      </c>
    </row>
    <row r="687" spans="1:1" x14ac:dyDescent="0.2">
      <c r="A687" s="44">
        <v>41593</v>
      </c>
    </row>
    <row r="688" spans="1:1" x14ac:dyDescent="0.2">
      <c r="A688" s="44">
        <v>41594</v>
      </c>
    </row>
    <row r="689" spans="1:1" x14ac:dyDescent="0.2">
      <c r="A689" s="44">
        <v>41595</v>
      </c>
    </row>
    <row r="690" spans="1:1" x14ac:dyDescent="0.2">
      <c r="A690" s="44">
        <v>41596</v>
      </c>
    </row>
    <row r="691" spans="1:1" x14ac:dyDescent="0.2">
      <c r="A691" s="44">
        <v>41597</v>
      </c>
    </row>
    <row r="692" spans="1:1" x14ac:dyDescent="0.2">
      <c r="A692" s="44">
        <v>41598</v>
      </c>
    </row>
    <row r="693" spans="1:1" x14ac:dyDescent="0.2">
      <c r="A693" s="44">
        <v>41599</v>
      </c>
    </row>
    <row r="694" spans="1:1" x14ac:dyDescent="0.2">
      <c r="A694" s="44">
        <v>41600</v>
      </c>
    </row>
    <row r="695" spans="1:1" x14ac:dyDescent="0.2">
      <c r="A695" s="44">
        <v>41601</v>
      </c>
    </row>
    <row r="696" spans="1:1" x14ac:dyDescent="0.2">
      <c r="A696" s="44">
        <v>41602</v>
      </c>
    </row>
    <row r="697" spans="1:1" x14ac:dyDescent="0.2">
      <c r="A697" s="44">
        <v>41603</v>
      </c>
    </row>
    <row r="698" spans="1:1" x14ac:dyDescent="0.2">
      <c r="A698" s="44">
        <v>41604</v>
      </c>
    </row>
    <row r="699" spans="1:1" x14ac:dyDescent="0.2">
      <c r="A699" s="44">
        <v>41605</v>
      </c>
    </row>
    <row r="700" spans="1:1" x14ac:dyDescent="0.2">
      <c r="A700" s="44">
        <v>41606</v>
      </c>
    </row>
    <row r="701" spans="1:1" x14ac:dyDescent="0.2">
      <c r="A701" s="44">
        <v>41607</v>
      </c>
    </row>
    <row r="702" spans="1:1" x14ac:dyDescent="0.2">
      <c r="A702" s="44">
        <v>41608</v>
      </c>
    </row>
    <row r="703" spans="1:1" x14ac:dyDescent="0.2">
      <c r="A703" s="44">
        <v>41609</v>
      </c>
    </row>
    <row r="704" spans="1:1" x14ac:dyDescent="0.2">
      <c r="A704" s="44">
        <v>41610</v>
      </c>
    </row>
    <row r="705" spans="1:1" x14ac:dyDescent="0.2">
      <c r="A705" s="44">
        <v>41611</v>
      </c>
    </row>
    <row r="706" spans="1:1" x14ac:dyDescent="0.2">
      <c r="A706" s="44">
        <v>41612</v>
      </c>
    </row>
    <row r="707" spans="1:1" x14ac:dyDescent="0.2">
      <c r="A707" s="44">
        <v>41613</v>
      </c>
    </row>
    <row r="708" spans="1:1" x14ac:dyDescent="0.2">
      <c r="A708" s="44">
        <v>41614</v>
      </c>
    </row>
    <row r="709" spans="1:1" x14ac:dyDescent="0.2">
      <c r="A709" s="44">
        <v>41615</v>
      </c>
    </row>
    <row r="710" spans="1:1" x14ac:dyDescent="0.2">
      <c r="A710" s="44">
        <v>41616</v>
      </c>
    </row>
    <row r="711" spans="1:1" x14ac:dyDescent="0.2">
      <c r="A711" s="44">
        <v>41617</v>
      </c>
    </row>
    <row r="712" spans="1:1" x14ac:dyDescent="0.2">
      <c r="A712" s="44">
        <v>41618</v>
      </c>
    </row>
    <row r="713" spans="1:1" x14ac:dyDescent="0.2">
      <c r="A713" s="44">
        <v>41619</v>
      </c>
    </row>
    <row r="714" spans="1:1" x14ac:dyDescent="0.2">
      <c r="A714" s="44">
        <v>41620</v>
      </c>
    </row>
    <row r="715" spans="1:1" x14ac:dyDescent="0.2">
      <c r="A715" s="44">
        <v>41621</v>
      </c>
    </row>
    <row r="716" spans="1:1" x14ac:dyDescent="0.2">
      <c r="A716" s="44">
        <v>41622</v>
      </c>
    </row>
    <row r="717" spans="1:1" x14ac:dyDescent="0.2">
      <c r="A717" s="44">
        <v>41623</v>
      </c>
    </row>
    <row r="718" spans="1:1" x14ac:dyDescent="0.2">
      <c r="A718" s="44">
        <v>41624</v>
      </c>
    </row>
    <row r="719" spans="1:1" x14ac:dyDescent="0.2">
      <c r="A719" s="44">
        <v>41625</v>
      </c>
    </row>
    <row r="720" spans="1:1" x14ac:dyDescent="0.2">
      <c r="A720" s="44">
        <v>41626</v>
      </c>
    </row>
    <row r="721" spans="1:1" x14ac:dyDescent="0.2">
      <c r="A721" s="44">
        <v>41627</v>
      </c>
    </row>
    <row r="722" spans="1:1" x14ac:dyDescent="0.2">
      <c r="A722" s="44">
        <v>41628</v>
      </c>
    </row>
    <row r="723" spans="1:1" x14ac:dyDescent="0.2">
      <c r="A723" s="44">
        <v>41629</v>
      </c>
    </row>
    <row r="724" spans="1:1" x14ac:dyDescent="0.2">
      <c r="A724" s="44">
        <v>41630</v>
      </c>
    </row>
    <row r="725" spans="1:1" x14ac:dyDescent="0.2">
      <c r="A725" s="44">
        <v>41631</v>
      </c>
    </row>
    <row r="726" spans="1:1" x14ac:dyDescent="0.2">
      <c r="A726" s="44">
        <v>41632</v>
      </c>
    </row>
    <row r="727" spans="1:1" x14ac:dyDescent="0.2">
      <c r="A727" s="44">
        <v>41633</v>
      </c>
    </row>
    <row r="728" spans="1:1" x14ac:dyDescent="0.2">
      <c r="A728" s="44">
        <v>41634</v>
      </c>
    </row>
    <row r="729" spans="1:1" x14ac:dyDescent="0.2">
      <c r="A729" s="44">
        <v>41635</v>
      </c>
    </row>
    <row r="730" spans="1:1" x14ac:dyDescent="0.2">
      <c r="A730" s="44">
        <v>41636</v>
      </c>
    </row>
    <row r="731" spans="1:1" x14ac:dyDescent="0.2">
      <c r="A731" s="44">
        <v>41637</v>
      </c>
    </row>
    <row r="732" spans="1:1" x14ac:dyDescent="0.2">
      <c r="A732" s="44">
        <v>41638</v>
      </c>
    </row>
    <row r="733" spans="1:1" x14ac:dyDescent="0.2">
      <c r="A733" s="44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J25" sqref="J25"/>
    </sheetView>
  </sheetViews>
  <sheetFormatPr defaultRowHeight="15.75" x14ac:dyDescent="0.35"/>
  <cols>
    <col min="1" max="1" width="14.28515625" style="16" bestFit="1" customWidth="1"/>
    <col min="2" max="2" width="80" style="218" customWidth="1"/>
    <col min="3" max="3" width="16.5703125" style="16" customWidth="1"/>
    <col min="4" max="4" width="14.28515625" style="16" customWidth="1"/>
    <col min="5" max="5" width="0.42578125" style="14" customWidth="1"/>
    <col min="6" max="16384" width="9.140625" style="16"/>
  </cols>
  <sheetData>
    <row r="1" spans="1:12" s="6" customFormat="1" x14ac:dyDescent="0.35">
      <c r="A1" s="58" t="s">
        <v>260</v>
      </c>
      <c r="B1" s="215"/>
      <c r="C1" s="653" t="s">
        <v>97</v>
      </c>
      <c r="D1" s="653"/>
      <c r="E1" s="95"/>
    </row>
    <row r="2" spans="1:12" s="6" customFormat="1" ht="15" customHeight="1" x14ac:dyDescent="0.35">
      <c r="A2" s="60" t="s">
        <v>128</v>
      </c>
      <c r="B2" s="215"/>
      <c r="C2" s="643" t="s">
        <v>850</v>
      </c>
      <c r="D2" s="644"/>
      <c r="E2" s="95"/>
    </row>
    <row r="3" spans="1:12" s="6" customFormat="1" x14ac:dyDescent="0.35">
      <c r="A3" s="60"/>
      <c r="B3" s="215"/>
      <c r="C3" s="59"/>
      <c r="D3" s="59"/>
      <c r="E3" s="95"/>
    </row>
    <row r="4" spans="1:12" s="2" customFormat="1" x14ac:dyDescent="0.35">
      <c r="A4" s="61" t="str">
        <f>'ფორმა N2'!A4</f>
        <v>ანგარიშვალდებული პირის დასახელება:</v>
      </c>
      <c r="B4" s="216"/>
      <c r="C4" s="60"/>
      <c r="D4" s="60"/>
      <c r="E4" s="90"/>
      <c r="L4" s="6"/>
    </row>
    <row r="5" spans="1:12" s="2" customFormat="1" x14ac:dyDescent="0.35">
      <c r="A5" s="21" t="s">
        <v>656</v>
      </c>
      <c r="B5" s="21"/>
      <c r="C5" s="41"/>
      <c r="D5" s="41"/>
      <c r="E5" s="90"/>
    </row>
    <row r="6" spans="1:12" s="2" customFormat="1" x14ac:dyDescent="0.35">
      <c r="A6" s="61"/>
      <c r="B6" s="216"/>
      <c r="C6" s="60"/>
      <c r="D6" s="60"/>
      <c r="E6" s="90"/>
    </row>
    <row r="7" spans="1:12" s="6" customFormat="1" ht="18.75" x14ac:dyDescent="0.35">
      <c r="A7" s="82"/>
      <c r="B7" s="94"/>
      <c r="C7" s="62"/>
      <c r="D7" s="62"/>
      <c r="E7" s="95"/>
    </row>
    <row r="8" spans="1:12" s="6" customFormat="1" ht="31.5" x14ac:dyDescent="0.35">
      <c r="A8" s="88" t="s">
        <v>64</v>
      </c>
      <c r="B8" s="63" t="s">
        <v>237</v>
      </c>
      <c r="C8" s="63" t="s">
        <v>66</v>
      </c>
      <c r="D8" s="63" t="s">
        <v>67</v>
      </c>
      <c r="E8" s="95"/>
      <c r="F8" s="15"/>
    </row>
    <row r="9" spans="1:12" s="7" customFormat="1" x14ac:dyDescent="0.35">
      <c r="A9" s="207">
        <v>1</v>
      </c>
      <c r="B9" s="207" t="s">
        <v>65</v>
      </c>
      <c r="C9" s="353">
        <f>SUM(C10,C26)</f>
        <v>494154</v>
      </c>
      <c r="D9" s="353">
        <f>SUM(D10,D26)</f>
        <v>489834</v>
      </c>
      <c r="E9" s="95"/>
    </row>
    <row r="10" spans="1:12" s="7" customFormat="1" x14ac:dyDescent="0.35">
      <c r="A10" s="69">
        <v>1.1000000000000001</v>
      </c>
      <c r="B10" s="69" t="s">
        <v>69</v>
      </c>
      <c r="C10" s="353">
        <f>SUM(C11,C12,C16,C19,C25)</f>
        <v>489834</v>
      </c>
      <c r="D10" s="353">
        <f>SUM(D11,D12,D16,D19,D25)</f>
        <v>489834</v>
      </c>
      <c r="E10" s="95"/>
    </row>
    <row r="11" spans="1:12" s="9" customFormat="1" ht="18.75" x14ac:dyDescent="0.35">
      <c r="A11" s="70" t="s">
        <v>30</v>
      </c>
      <c r="B11" s="70" t="s">
        <v>68</v>
      </c>
      <c r="C11" s="354"/>
      <c r="D11" s="354"/>
      <c r="E11" s="95"/>
    </row>
    <row r="12" spans="1:12" s="10" customFormat="1" x14ac:dyDescent="0.35">
      <c r="A12" s="70" t="s">
        <v>31</v>
      </c>
      <c r="B12" s="70" t="s">
        <v>296</v>
      </c>
      <c r="C12" s="356">
        <f>SUM(C13:C15)</f>
        <v>35620</v>
      </c>
      <c r="D12" s="356">
        <f>SUM(D13:D15)</f>
        <v>35620</v>
      </c>
      <c r="E12" s="95"/>
    </row>
    <row r="13" spans="1:12" s="3" customFormat="1" x14ac:dyDescent="0.35">
      <c r="A13" s="79" t="s">
        <v>70</v>
      </c>
      <c r="B13" s="79" t="s">
        <v>299</v>
      </c>
      <c r="C13" s="354">
        <v>35620</v>
      </c>
      <c r="D13" s="354">
        <v>35620</v>
      </c>
      <c r="E13" s="95"/>
    </row>
    <row r="14" spans="1:12" s="3" customFormat="1" x14ac:dyDescent="0.35">
      <c r="A14" s="79" t="s">
        <v>474</v>
      </c>
      <c r="B14" s="79" t="s">
        <v>473</v>
      </c>
      <c r="C14" s="354">
        <v>0</v>
      </c>
      <c r="D14" s="354">
        <v>0</v>
      </c>
      <c r="E14" s="95"/>
    </row>
    <row r="15" spans="1:12" s="3" customFormat="1" x14ac:dyDescent="0.35">
      <c r="A15" s="79" t="s">
        <v>475</v>
      </c>
      <c r="B15" s="79" t="s">
        <v>86</v>
      </c>
      <c r="C15" s="354"/>
      <c r="D15" s="354"/>
      <c r="E15" s="95"/>
    </row>
    <row r="16" spans="1:12" s="3" customFormat="1" x14ac:dyDescent="0.35">
      <c r="A16" s="70" t="s">
        <v>71</v>
      </c>
      <c r="B16" s="70" t="s">
        <v>72</v>
      </c>
      <c r="C16" s="356">
        <f>SUM(C17:C18)</f>
        <v>454214</v>
      </c>
      <c r="D16" s="356">
        <f>SUM(D17:D18)</f>
        <v>454214</v>
      </c>
      <c r="E16" s="95"/>
    </row>
    <row r="17" spans="1:5" s="3" customFormat="1" x14ac:dyDescent="0.35">
      <c r="A17" s="79" t="s">
        <v>73</v>
      </c>
      <c r="B17" s="79" t="s">
        <v>75</v>
      </c>
      <c r="C17" s="354">
        <v>53537</v>
      </c>
      <c r="D17" s="354">
        <v>53537</v>
      </c>
      <c r="E17" s="95"/>
    </row>
    <row r="18" spans="1:5" s="3" customFormat="1" ht="31.5" x14ac:dyDescent="0.35">
      <c r="A18" s="79" t="s">
        <v>74</v>
      </c>
      <c r="B18" s="79" t="s">
        <v>98</v>
      </c>
      <c r="C18" s="354">
        <v>400677</v>
      </c>
      <c r="D18" s="354">
        <v>400677</v>
      </c>
      <c r="E18" s="95"/>
    </row>
    <row r="19" spans="1:5" s="3" customFormat="1" x14ac:dyDescent="0.35">
      <c r="A19" s="70" t="s">
        <v>76</v>
      </c>
      <c r="B19" s="70" t="s">
        <v>394</v>
      </c>
      <c r="C19" s="356">
        <f>SUM(C20:C23)</f>
        <v>0</v>
      </c>
      <c r="D19" s="356">
        <f>SUM(D20:D23)</f>
        <v>0</v>
      </c>
      <c r="E19" s="95"/>
    </row>
    <row r="20" spans="1:5" s="3" customFormat="1" x14ac:dyDescent="0.35">
      <c r="A20" s="79" t="s">
        <v>77</v>
      </c>
      <c r="B20" s="79" t="s">
        <v>78</v>
      </c>
      <c r="C20" s="354"/>
      <c r="D20" s="354"/>
      <c r="E20" s="95"/>
    </row>
    <row r="21" spans="1:5" s="3" customFormat="1" ht="31.5" x14ac:dyDescent="0.35">
      <c r="A21" s="79" t="s">
        <v>81</v>
      </c>
      <c r="B21" s="79" t="s">
        <v>79</v>
      </c>
      <c r="C21" s="354"/>
      <c r="D21" s="354"/>
      <c r="E21" s="95"/>
    </row>
    <row r="22" spans="1:5" s="3" customFormat="1" x14ac:dyDescent="0.35">
      <c r="A22" s="79" t="s">
        <v>82</v>
      </c>
      <c r="B22" s="79" t="s">
        <v>80</v>
      </c>
      <c r="C22" s="354"/>
      <c r="D22" s="354"/>
      <c r="E22" s="95"/>
    </row>
    <row r="23" spans="1:5" s="3" customFormat="1" x14ac:dyDescent="0.35">
      <c r="A23" s="79" t="s">
        <v>83</v>
      </c>
      <c r="B23" s="79" t="s">
        <v>418</v>
      </c>
      <c r="C23" s="354"/>
      <c r="D23" s="354"/>
      <c r="E23" s="95"/>
    </row>
    <row r="24" spans="1:5" s="3" customFormat="1" x14ac:dyDescent="0.35">
      <c r="A24" s="70" t="s">
        <v>84</v>
      </c>
      <c r="B24" s="70" t="s">
        <v>419</v>
      </c>
      <c r="C24" s="357"/>
      <c r="D24" s="354"/>
      <c r="E24" s="95"/>
    </row>
    <row r="25" spans="1:5" s="3" customFormat="1" x14ac:dyDescent="0.35">
      <c r="A25" s="70" t="s">
        <v>239</v>
      </c>
      <c r="B25" s="70" t="s">
        <v>425</v>
      </c>
      <c r="C25" s="354"/>
      <c r="D25" s="354"/>
      <c r="E25" s="95"/>
    </row>
    <row r="26" spans="1:5" x14ac:dyDescent="0.35">
      <c r="A26" s="69">
        <v>1.2</v>
      </c>
      <c r="B26" s="69" t="s">
        <v>85</v>
      </c>
      <c r="C26" s="353">
        <f>SUM(C27,C31,C35)</f>
        <v>4320</v>
      </c>
      <c r="D26" s="353">
        <f>SUM(D27,D31,D35)</f>
        <v>0</v>
      </c>
      <c r="E26" s="95"/>
    </row>
    <row r="27" spans="1:5" x14ac:dyDescent="0.35">
      <c r="A27" s="70" t="s">
        <v>32</v>
      </c>
      <c r="B27" s="70" t="s">
        <v>299</v>
      </c>
      <c r="C27" s="356">
        <f>SUM(C28:C30)</f>
        <v>4200</v>
      </c>
      <c r="D27" s="356">
        <f>SUM(D28:D30)</f>
        <v>0</v>
      </c>
      <c r="E27" s="95"/>
    </row>
    <row r="28" spans="1:5" x14ac:dyDescent="0.35">
      <c r="A28" s="213" t="s">
        <v>87</v>
      </c>
      <c r="B28" s="213" t="s">
        <v>297</v>
      </c>
      <c r="C28" s="354">
        <v>4200</v>
      </c>
      <c r="D28" s="354"/>
      <c r="E28" s="95"/>
    </row>
    <row r="29" spans="1:5" x14ac:dyDescent="0.35">
      <c r="A29" s="213" t="s">
        <v>88</v>
      </c>
      <c r="B29" s="213" t="s">
        <v>300</v>
      </c>
      <c r="C29" s="354"/>
      <c r="D29" s="354"/>
      <c r="E29" s="95"/>
    </row>
    <row r="30" spans="1:5" x14ac:dyDescent="0.35">
      <c r="A30" s="213" t="s">
        <v>427</v>
      </c>
      <c r="B30" s="213" t="s">
        <v>298</v>
      </c>
      <c r="C30" s="354"/>
      <c r="D30" s="354"/>
      <c r="E30" s="95"/>
    </row>
    <row r="31" spans="1:5" x14ac:dyDescent="0.35">
      <c r="A31" s="70" t="s">
        <v>33</v>
      </c>
      <c r="B31" s="70" t="s">
        <v>473</v>
      </c>
      <c r="C31" s="356">
        <f>SUM(C32:C34)</f>
        <v>120</v>
      </c>
      <c r="D31" s="356">
        <f>SUM(D32:D34)</f>
        <v>0</v>
      </c>
      <c r="E31" s="95"/>
    </row>
    <row r="32" spans="1:5" x14ac:dyDescent="0.35">
      <c r="A32" s="213" t="s">
        <v>12</v>
      </c>
      <c r="B32" s="213" t="s">
        <v>476</v>
      </c>
      <c r="C32" s="354"/>
      <c r="D32" s="354"/>
      <c r="E32" s="95"/>
    </row>
    <row r="33" spans="1:9" x14ac:dyDescent="0.35">
      <c r="A33" s="213" t="s">
        <v>13</v>
      </c>
      <c r="B33" s="213" t="s">
        <v>477</v>
      </c>
      <c r="C33" s="354"/>
      <c r="D33" s="354"/>
      <c r="E33" s="95"/>
    </row>
    <row r="34" spans="1:9" x14ac:dyDescent="0.35">
      <c r="A34" s="213" t="s">
        <v>269</v>
      </c>
      <c r="B34" s="213" t="s">
        <v>478</v>
      </c>
      <c r="C34" s="354">
        <v>120</v>
      </c>
      <c r="D34" s="354"/>
      <c r="E34" s="95"/>
    </row>
    <row r="35" spans="1:9" s="17" customFormat="1" ht="31.5" x14ac:dyDescent="0.35">
      <c r="A35" s="70" t="s">
        <v>34</v>
      </c>
      <c r="B35" s="222" t="s">
        <v>424</v>
      </c>
      <c r="C35" s="354"/>
      <c r="D35" s="354"/>
    </row>
    <row r="36" spans="1:9" s="2" customFormat="1" x14ac:dyDescent="0.35">
      <c r="A36" s="1"/>
      <c r="B36" s="217"/>
      <c r="E36" s="5"/>
    </row>
    <row r="37" spans="1:9" s="2" customFormat="1" x14ac:dyDescent="0.35">
      <c r="B37" s="217"/>
      <c r="E37" s="5"/>
    </row>
    <row r="38" spans="1:9" x14ac:dyDescent="0.35">
      <c r="A38" s="1"/>
    </row>
    <row r="39" spans="1:9" x14ac:dyDescent="0.35">
      <c r="A39" s="2"/>
    </row>
    <row r="40" spans="1:9" s="2" customFormat="1" x14ac:dyDescent="0.35">
      <c r="A40" s="53" t="s">
        <v>96</v>
      </c>
      <c r="B40" s="217"/>
      <c r="E40" s="5"/>
    </row>
    <row r="41" spans="1:9" s="2" customFormat="1" x14ac:dyDescent="0.35">
      <c r="B41" s="217"/>
      <c r="E41"/>
      <c r="F41"/>
      <c r="G41"/>
      <c r="H41"/>
      <c r="I41"/>
    </row>
    <row r="42" spans="1:9" s="2" customFormat="1" x14ac:dyDescent="0.35">
      <c r="B42" s="217"/>
      <c r="D42" s="12"/>
      <c r="E42"/>
      <c r="F42"/>
      <c r="G42"/>
      <c r="H42"/>
      <c r="I42"/>
    </row>
    <row r="43" spans="1:9" s="2" customFormat="1" ht="31.5" x14ac:dyDescent="0.35">
      <c r="A43"/>
      <c r="B43" s="219" t="s">
        <v>422</v>
      </c>
      <c r="D43" s="12"/>
      <c r="E43"/>
      <c r="F43"/>
      <c r="G43"/>
      <c r="H43"/>
      <c r="I43"/>
    </row>
    <row r="44" spans="1:9" s="2" customFormat="1" x14ac:dyDescent="0.35">
      <c r="A44"/>
      <c r="B44" s="217" t="s">
        <v>258</v>
      </c>
      <c r="D44" s="12"/>
      <c r="E44"/>
      <c r="F44"/>
      <c r="G44"/>
      <c r="H44"/>
      <c r="I44"/>
    </row>
    <row r="45" spans="1:9" customFormat="1" ht="12.75" x14ac:dyDescent="0.2">
      <c r="B45" s="220" t="s">
        <v>127</v>
      </c>
    </row>
    <row r="46" spans="1:9" customFormat="1" ht="12.75" x14ac:dyDescent="0.2">
      <c r="B46" s="221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showGridLines="0" view="pageBreakPreview" topLeftCell="A37" zoomScale="80" zoomScaleNormal="100" zoomScaleSheetLayoutView="80" workbookViewId="0">
      <selection activeCell="C2" sqref="C2:D2"/>
    </sheetView>
  </sheetViews>
  <sheetFormatPr defaultRowHeight="15.75" x14ac:dyDescent="0.35"/>
  <cols>
    <col min="1" max="1" width="11" style="2" customWidth="1"/>
    <col min="2" max="2" width="80.4257812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8" s="6" customFormat="1" x14ac:dyDescent="0.35">
      <c r="A1" s="58" t="s">
        <v>383</v>
      </c>
      <c r="B1" s="296"/>
      <c r="C1" s="653" t="s">
        <v>97</v>
      </c>
      <c r="D1" s="653"/>
      <c r="E1" s="73"/>
    </row>
    <row r="2" spans="1:8" s="6" customFormat="1" ht="15" customHeight="1" x14ac:dyDescent="0.35">
      <c r="A2" s="58" t="s">
        <v>384</v>
      </c>
      <c r="B2" s="296"/>
      <c r="C2" s="643" t="s">
        <v>850</v>
      </c>
      <c r="D2" s="644"/>
      <c r="E2" s="73"/>
    </row>
    <row r="3" spans="1:8" s="6" customFormat="1" x14ac:dyDescent="0.35">
      <c r="A3" s="58" t="s">
        <v>385</v>
      </c>
      <c r="B3" s="296"/>
      <c r="C3" s="298"/>
      <c r="D3" s="298"/>
      <c r="E3" s="73"/>
    </row>
    <row r="4" spans="1:8" s="6" customFormat="1" x14ac:dyDescent="0.35">
      <c r="A4" s="60" t="s">
        <v>128</v>
      </c>
      <c r="B4" s="296"/>
      <c r="C4" s="298"/>
      <c r="D4" s="298"/>
      <c r="E4" s="73"/>
    </row>
    <row r="5" spans="1:8" s="6" customFormat="1" x14ac:dyDescent="0.35">
      <c r="A5" s="60"/>
      <c r="B5" s="296"/>
      <c r="C5" s="298"/>
      <c r="D5" s="298"/>
      <c r="E5" s="73"/>
    </row>
    <row r="6" spans="1:8" x14ac:dyDescent="0.35">
      <c r="A6" s="61" t="str">
        <f>'[1]ფორმა N2'!A4</f>
        <v>ანგარიშვალდებული პირის დასახელება:</v>
      </c>
      <c r="B6" s="61"/>
      <c r="C6" s="60"/>
      <c r="D6" s="60"/>
      <c r="E6" s="74"/>
    </row>
    <row r="7" spans="1:8" x14ac:dyDescent="0.35">
      <c r="A7" s="21" t="s">
        <v>656</v>
      </c>
      <c r="B7" s="21"/>
      <c r="C7" s="65"/>
      <c r="D7" s="65"/>
      <c r="E7" s="74"/>
    </row>
    <row r="8" spans="1:8" x14ac:dyDescent="0.35">
      <c r="A8" s="61"/>
      <c r="B8" s="61"/>
      <c r="C8" s="60"/>
      <c r="D8" s="60"/>
      <c r="E8" s="74"/>
    </row>
    <row r="9" spans="1:8" s="6" customFormat="1" x14ac:dyDescent="0.35">
      <c r="A9" s="296"/>
      <c r="B9" s="296"/>
      <c r="C9" s="62"/>
      <c r="D9" s="62"/>
      <c r="E9" s="73"/>
    </row>
    <row r="10" spans="1:8" s="6" customFormat="1" ht="31.5" x14ac:dyDescent="0.4">
      <c r="A10" s="71" t="s">
        <v>64</v>
      </c>
      <c r="B10" s="72" t="s">
        <v>11</v>
      </c>
      <c r="C10" s="63" t="s">
        <v>10</v>
      </c>
      <c r="D10" s="63" t="s">
        <v>9</v>
      </c>
      <c r="E10" s="73"/>
      <c r="G10" s="314"/>
      <c r="H10" s="314"/>
    </row>
    <row r="11" spans="1:8" s="7" customFormat="1" ht="15.75" customHeight="1" x14ac:dyDescent="0.2">
      <c r="A11" s="207">
        <v>1</v>
      </c>
      <c r="B11" s="207" t="s">
        <v>57</v>
      </c>
      <c r="C11" s="325">
        <f>SUM(C12,C15,C55,C58,C59,C60,C78)</f>
        <v>0</v>
      </c>
      <c r="D11" s="325">
        <f>SUM(D12,D15,D55,D58,D59,D60,D66,D74,D75)</f>
        <v>0</v>
      </c>
      <c r="E11" s="208"/>
      <c r="G11" s="315"/>
      <c r="H11" s="315"/>
    </row>
    <row r="12" spans="1:8" s="9" customFormat="1" ht="15.75" customHeight="1" x14ac:dyDescent="0.2">
      <c r="A12" s="69">
        <v>1.1000000000000001</v>
      </c>
      <c r="B12" s="69" t="s">
        <v>58</v>
      </c>
      <c r="C12" s="326">
        <f>SUM(C13:C14)</f>
        <v>0</v>
      </c>
      <c r="D12" s="326">
        <f>SUM(D13:D14)</f>
        <v>0</v>
      </c>
      <c r="E12" s="75"/>
    </row>
    <row r="13" spans="1:8" s="10" customFormat="1" ht="15.75" customHeight="1" x14ac:dyDescent="0.2">
      <c r="A13" s="70" t="s">
        <v>30</v>
      </c>
      <c r="B13" s="70" t="s">
        <v>59</v>
      </c>
      <c r="C13" s="327"/>
      <c r="D13" s="327"/>
      <c r="E13" s="76"/>
      <c r="G13" s="316"/>
      <c r="H13" s="316"/>
    </row>
    <row r="14" spans="1:8" s="3" customFormat="1" ht="15.75" customHeight="1" x14ac:dyDescent="0.2">
      <c r="A14" s="70" t="s">
        <v>31</v>
      </c>
      <c r="B14" s="70" t="s">
        <v>0</v>
      </c>
      <c r="C14" s="327"/>
      <c r="D14" s="327"/>
      <c r="E14" s="77"/>
      <c r="G14" s="317"/>
      <c r="H14" s="317"/>
    </row>
    <row r="15" spans="1:8" s="7" customFormat="1" ht="15.75" customHeight="1" x14ac:dyDescent="0.2">
      <c r="A15" s="69">
        <v>1.2</v>
      </c>
      <c r="B15" s="69" t="s">
        <v>60</v>
      </c>
      <c r="C15" s="328">
        <f>SUM(C16,C19,C31,C32,C33,C34,C37,C38,C45:C49,C53,C54)</f>
        <v>0</v>
      </c>
      <c r="D15" s="328">
        <f>SUM(D16,D19,D31,D32,D33,D34,D37,D38,D45:D49,D53,D54)</f>
        <v>0</v>
      </c>
      <c r="E15" s="208"/>
    </row>
    <row r="16" spans="1:8" s="3" customFormat="1" ht="15.75" customHeight="1" x14ac:dyDescent="0.2">
      <c r="A16" s="303" t="s">
        <v>32</v>
      </c>
      <c r="B16" s="70" t="s">
        <v>1</v>
      </c>
      <c r="C16" s="326">
        <f>SUM(C17:C18)</f>
        <v>0</v>
      </c>
      <c r="D16" s="326">
        <f>SUM(D17:D18)</f>
        <v>0</v>
      </c>
      <c r="E16" s="77"/>
    </row>
    <row r="17" spans="1:6" s="3" customFormat="1" ht="15.75" customHeight="1" x14ac:dyDescent="0.2">
      <c r="A17" s="303" t="s">
        <v>87</v>
      </c>
      <c r="B17" s="79" t="s">
        <v>61</v>
      </c>
      <c r="C17" s="327"/>
      <c r="D17" s="329"/>
      <c r="E17" s="77"/>
    </row>
    <row r="18" spans="1:6" s="3" customFormat="1" ht="19.5" customHeight="1" x14ac:dyDescent="0.2">
      <c r="A18" s="303" t="s">
        <v>88</v>
      </c>
      <c r="B18" s="79" t="s">
        <v>62</v>
      </c>
      <c r="C18" s="327"/>
      <c r="D18" s="329"/>
      <c r="E18" s="77"/>
    </row>
    <row r="19" spans="1:6" s="3" customFormat="1" ht="19.5" customHeight="1" x14ac:dyDescent="0.2">
      <c r="A19" s="303" t="s">
        <v>33</v>
      </c>
      <c r="B19" s="70" t="s">
        <v>2</v>
      </c>
      <c r="C19" s="326">
        <f>SUM(C20:C25,C30)</f>
        <v>0</v>
      </c>
      <c r="D19" s="326">
        <f>SUM(D20:D25,D30)</f>
        <v>0</v>
      </c>
      <c r="E19" s="209"/>
      <c r="F19" s="210"/>
    </row>
    <row r="20" spans="1:6" s="212" customFormat="1" ht="14.25" customHeight="1" x14ac:dyDescent="0.2">
      <c r="A20" s="303" t="s">
        <v>12</v>
      </c>
      <c r="B20" s="79" t="s">
        <v>238</v>
      </c>
      <c r="C20" s="330"/>
      <c r="D20" s="330"/>
      <c r="E20" s="211"/>
    </row>
    <row r="21" spans="1:6" s="212" customFormat="1" ht="14.25" customHeight="1" x14ac:dyDescent="0.2">
      <c r="A21" s="303" t="s">
        <v>13</v>
      </c>
      <c r="B21" s="79" t="s">
        <v>14</v>
      </c>
      <c r="C21" s="330"/>
      <c r="D21" s="331"/>
      <c r="E21" s="211"/>
    </row>
    <row r="22" spans="1:6" s="212" customFormat="1" ht="14.25" customHeight="1" x14ac:dyDescent="0.2">
      <c r="A22" s="303" t="s">
        <v>269</v>
      </c>
      <c r="B22" s="79" t="s">
        <v>22</v>
      </c>
      <c r="C22" s="330"/>
      <c r="D22" s="331"/>
      <c r="E22" s="211"/>
    </row>
    <row r="23" spans="1:6" s="212" customFormat="1" ht="18" customHeight="1" x14ac:dyDescent="0.2">
      <c r="A23" s="303" t="s">
        <v>270</v>
      </c>
      <c r="B23" s="79" t="s">
        <v>15</v>
      </c>
      <c r="C23" s="330"/>
      <c r="D23" s="331"/>
      <c r="E23" s="211"/>
    </row>
    <row r="24" spans="1:6" s="212" customFormat="1" ht="18" customHeight="1" x14ac:dyDescent="0.2">
      <c r="A24" s="303" t="s">
        <v>271</v>
      </c>
      <c r="B24" s="79" t="s">
        <v>16</v>
      </c>
      <c r="C24" s="330"/>
      <c r="D24" s="331"/>
      <c r="E24" s="211"/>
    </row>
    <row r="25" spans="1:6" s="212" customFormat="1" ht="18" customHeight="1" x14ac:dyDescent="0.2">
      <c r="A25" s="303" t="s">
        <v>272</v>
      </c>
      <c r="B25" s="79" t="s">
        <v>17</v>
      </c>
      <c r="C25" s="326">
        <f>SUM(C26:C29)</f>
        <v>0</v>
      </c>
      <c r="D25" s="326">
        <f>SUM(D26:D29)</f>
        <v>0</v>
      </c>
      <c r="E25" s="211"/>
    </row>
    <row r="26" spans="1:6" s="212" customFormat="1" ht="18" customHeight="1" x14ac:dyDescent="0.2">
      <c r="A26" s="303" t="s">
        <v>273</v>
      </c>
      <c r="B26" s="213" t="s">
        <v>18</v>
      </c>
      <c r="C26" s="330"/>
      <c r="D26" s="331"/>
      <c r="E26" s="211"/>
    </row>
    <row r="27" spans="1:6" s="212" customFormat="1" ht="18" customHeight="1" x14ac:dyDescent="0.2">
      <c r="A27" s="303" t="s">
        <v>274</v>
      </c>
      <c r="B27" s="213" t="s">
        <v>19</v>
      </c>
      <c r="C27" s="330"/>
      <c r="D27" s="331"/>
      <c r="E27" s="211"/>
    </row>
    <row r="28" spans="1:6" s="212" customFormat="1" ht="18" customHeight="1" x14ac:dyDescent="0.2">
      <c r="A28" s="303" t="s">
        <v>275</v>
      </c>
      <c r="B28" s="213" t="s">
        <v>20</v>
      </c>
      <c r="C28" s="331"/>
      <c r="D28" s="331"/>
      <c r="E28" s="211"/>
    </row>
    <row r="29" spans="1:6" s="212" customFormat="1" ht="18" customHeight="1" x14ac:dyDescent="0.2">
      <c r="A29" s="303" t="s">
        <v>276</v>
      </c>
      <c r="B29" s="213" t="s">
        <v>23</v>
      </c>
      <c r="C29" s="330"/>
      <c r="D29" s="331"/>
      <c r="E29" s="211"/>
    </row>
    <row r="30" spans="1:6" s="212" customFormat="1" ht="18" customHeight="1" x14ac:dyDescent="0.2">
      <c r="A30" s="303" t="s">
        <v>277</v>
      </c>
      <c r="B30" s="79" t="s">
        <v>21</v>
      </c>
      <c r="C30" s="330"/>
      <c r="D30" s="331"/>
      <c r="E30" s="211"/>
    </row>
    <row r="31" spans="1:6" s="3" customFormat="1" ht="18" customHeight="1" x14ac:dyDescent="0.2">
      <c r="A31" s="303" t="s">
        <v>34</v>
      </c>
      <c r="B31" s="70" t="s">
        <v>3</v>
      </c>
      <c r="C31" s="327"/>
      <c r="D31" s="329"/>
      <c r="E31" s="209"/>
    </row>
    <row r="32" spans="1:6" s="3" customFormat="1" ht="18" customHeight="1" x14ac:dyDescent="0.2">
      <c r="A32" s="303" t="s">
        <v>35</v>
      </c>
      <c r="B32" s="70" t="s">
        <v>4</v>
      </c>
      <c r="C32" s="327"/>
      <c r="D32" s="329"/>
      <c r="E32" s="77"/>
    </row>
    <row r="33" spans="1:5" s="3" customFormat="1" ht="18" customHeight="1" x14ac:dyDescent="0.2">
      <c r="A33" s="303" t="s">
        <v>36</v>
      </c>
      <c r="B33" s="70" t="s">
        <v>5</v>
      </c>
      <c r="C33" s="327"/>
      <c r="D33" s="329"/>
      <c r="E33" s="77"/>
    </row>
    <row r="34" spans="1:5" s="3" customFormat="1" ht="18" customHeight="1" x14ac:dyDescent="0.2">
      <c r="A34" s="303" t="s">
        <v>37</v>
      </c>
      <c r="B34" s="70" t="s">
        <v>63</v>
      </c>
      <c r="C34" s="326">
        <f>SUM(C35:C36)</f>
        <v>0</v>
      </c>
      <c r="D34" s="326">
        <f>SUM(D35:D36)</f>
        <v>0</v>
      </c>
      <c r="E34" s="77"/>
    </row>
    <row r="35" spans="1:5" s="3" customFormat="1" ht="18" customHeight="1" x14ac:dyDescent="0.2">
      <c r="A35" s="303" t="s">
        <v>278</v>
      </c>
      <c r="B35" s="79" t="s">
        <v>56</v>
      </c>
      <c r="C35" s="327"/>
      <c r="D35" s="329"/>
      <c r="E35" s="77"/>
    </row>
    <row r="36" spans="1:5" s="3" customFormat="1" ht="18" customHeight="1" x14ac:dyDescent="0.2">
      <c r="A36" s="303" t="s">
        <v>279</v>
      </c>
      <c r="B36" s="79" t="s">
        <v>55</v>
      </c>
      <c r="C36" s="327"/>
      <c r="D36" s="329"/>
      <c r="E36" s="77"/>
    </row>
    <row r="37" spans="1:5" s="3" customFormat="1" ht="18" customHeight="1" x14ac:dyDescent="0.2">
      <c r="A37" s="303" t="s">
        <v>38</v>
      </c>
      <c r="B37" s="70" t="s">
        <v>49</v>
      </c>
      <c r="C37" s="327"/>
      <c r="D37" s="329"/>
      <c r="E37" s="77"/>
    </row>
    <row r="38" spans="1:5" s="3" customFormat="1" ht="18" customHeight="1" x14ac:dyDescent="0.2">
      <c r="A38" s="303" t="s">
        <v>39</v>
      </c>
      <c r="B38" s="70" t="s">
        <v>386</v>
      </c>
      <c r="C38" s="326">
        <f>SUM(C39:C44)</f>
        <v>0</v>
      </c>
      <c r="D38" s="326">
        <f>SUM(D39:D44)</f>
        <v>0</v>
      </c>
      <c r="E38" s="77"/>
    </row>
    <row r="39" spans="1:5" s="3" customFormat="1" ht="18" customHeight="1" x14ac:dyDescent="0.2">
      <c r="A39" s="310" t="s">
        <v>337</v>
      </c>
      <c r="B39" s="13" t="s">
        <v>341</v>
      </c>
      <c r="C39" s="327"/>
      <c r="D39" s="329"/>
      <c r="E39" s="77"/>
    </row>
    <row r="40" spans="1:5" s="3" customFormat="1" ht="18" customHeight="1" x14ac:dyDescent="0.2">
      <c r="A40" s="310" t="s">
        <v>338</v>
      </c>
      <c r="B40" s="13" t="s">
        <v>342</v>
      </c>
      <c r="C40" s="327"/>
      <c r="D40" s="329"/>
      <c r="E40" s="77"/>
    </row>
    <row r="41" spans="1:5" s="3" customFormat="1" ht="18" customHeight="1" x14ac:dyDescent="0.2">
      <c r="A41" s="310" t="s">
        <v>339</v>
      </c>
      <c r="B41" s="13" t="s">
        <v>345</v>
      </c>
      <c r="C41" s="327"/>
      <c r="D41" s="329"/>
      <c r="E41" s="77"/>
    </row>
    <row r="42" spans="1:5" s="3" customFormat="1" ht="18" customHeight="1" x14ac:dyDescent="0.2">
      <c r="A42" s="310" t="s">
        <v>344</v>
      </c>
      <c r="B42" s="13" t="s">
        <v>346</v>
      </c>
      <c r="C42" s="327"/>
      <c r="D42" s="329"/>
      <c r="E42" s="77"/>
    </row>
    <row r="43" spans="1:5" s="3" customFormat="1" ht="18" customHeight="1" x14ac:dyDescent="0.2">
      <c r="A43" s="310" t="s">
        <v>347</v>
      </c>
      <c r="B43" s="13" t="s">
        <v>466</v>
      </c>
      <c r="C43" s="327"/>
      <c r="D43" s="329"/>
      <c r="E43" s="77"/>
    </row>
    <row r="44" spans="1:5" s="3" customFormat="1" ht="18" customHeight="1" x14ac:dyDescent="0.2">
      <c r="A44" s="310" t="s">
        <v>467</v>
      </c>
      <c r="B44" s="13" t="s">
        <v>343</v>
      </c>
      <c r="C44" s="327"/>
      <c r="D44" s="329"/>
      <c r="E44" s="77"/>
    </row>
    <row r="45" spans="1:5" s="3" customFormat="1" ht="24.75" customHeight="1" x14ac:dyDescent="0.2">
      <c r="A45" s="303" t="s">
        <v>40</v>
      </c>
      <c r="B45" s="70" t="s">
        <v>28</v>
      </c>
      <c r="C45" s="327"/>
      <c r="D45" s="329"/>
      <c r="E45" s="77"/>
    </row>
    <row r="46" spans="1:5" s="3" customFormat="1" ht="21" customHeight="1" x14ac:dyDescent="0.2">
      <c r="A46" s="303" t="s">
        <v>41</v>
      </c>
      <c r="B46" s="70" t="s">
        <v>24</v>
      </c>
      <c r="C46" s="327"/>
      <c r="D46" s="329"/>
      <c r="E46" s="77"/>
    </row>
    <row r="47" spans="1:5" s="3" customFormat="1" ht="18" customHeight="1" x14ac:dyDescent="0.2">
      <c r="A47" s="303" t="s">
        <v>42</v>
      </c>
      <c r="B47" s="70" t="s">
        <v>25</v>
      </c>
      <c r="C47" s="327"/>
      <c r="D47" s="329"/>
      <c r="E47" s="77"/>
    </row>
    <row r="48" spans="1:5" s="3" customFormat="1" ht="18" customHeight="1" x14ac:dyDescent="0.2">
      <c r="A48" s="303" t="s">
        <v>43</v>
      </c>
      <c r="B48" s="70" t="s">
        <v>26</v>
      </c>
      <c r="C48" s="327"/>
      <c r="D48" s="329"/>
      <c r="E48" s="77"/>
    </row>
    <row r="49" spans="1:6" s="3" customFormat="1" ht="18" customHeight="1" x14ac:dyDescent="0.2">
      <c r="A49" s="303" t="s">
        <v>44</v>
      </c>
      <c r="B49" s="70" t="s">
        <v>387</v>
      </c>
      <c r="C49" s="326">
        <f>SUM(C50:C52)</f>
        <v>0</v>
      </c>
      <c r="D49" s="326">
        <f>SUM(D50:D52)</f>
        <v>0</v>
      </c>
      <c r="E49" s="77"/>
    </row>
    <row r="50" spans="1:6" s="3" customFormat="1" ht="18" customHeight="1" x14ac:dyDescent="0.2">
      <c r="A50" s="303" t="s">
        <v>352</v>
      </c>
      <c r="B50" s="79" t="s">
        <v>355</v>
      </c>
      <c r="C50" s="327"/>
      <c r="D50" s="329"/>
      <c r="E50" s="77"/>
    </row>
    <row r="51" spans="1:6" s="3" customFormat="1" ht="20.25" customHeight="1" x14ac:dyDescent="0.2">
      <c r="A51" s="303" t="s">
        <v>353</v>
      </c>
      <c r="B51" s="79" t="s">
        <v>354</v>
      </c>
      <c r="C51" s="327"/>
      <c r="D51" s="329"/>
      <c r="E51" s="77"/>
    </row>
    <row r="52" spans="1:6" s="3" customFormat="1" ht="14.25" customHeight="1" x14ac:dyDescent="0.2">
      <c r="A52" s="303" t="s">
        <v>356</v>
      </c>
      <c r="B52" s="79" t="s">
        <v>357</v>
      </c>
      <c r="C52" s="327"/>
      <c r="D52" s="329"/>
      <c r="E52" s="77"/>
    </row>
    <row r="53" spans="1:6" s="3" customFormat="1" ht="20.25" customHeight="1" x14ac:dyDescent="0.2">
      <c r="A53" s="303" t="s">
        <v>45</v>
      </c>
      <c r="B53" s="70" t="s">
        <v>29</v>
      </c>
      <c r="C53" s="327"/>
      <c r="D53" s="329"/>
      <c r="E53" s="77"/>
    </row>
    <row r="54" spans="1:6" s="3" customFormat="1" ht="18" customHeight="1" x14ac:dyDescent="0.2">
      <c r="A54" s="303" t="s">
        <v>46</v>
      </c>
      <c r="B54" s="70" t="s">
        <v>6</v>
      </c>
      <c r="C54" s="327"/>
      <c r="D54" s="329"/>
      <c r="E54" s="209"/>
      <c r="F54" s="210"/>
    </row>
    <row r="55" spans="1:6" s="3" customFormat="1" ht="31.5" customHeight="1" x14ac:dyDescent="0.2">
      <c r="A55" s="309">
        <v>1.3</v>
      </c>
      <c r="B55" s="69" t="s">
        <v>391</v>
      </c>
      <c r="C55" s="328">
        <f>SUM(C56:C57)</f>
        <v>0</v>
      </c>
      <c r="D55" s="328">
        <f>SUM(D56:D57)</f>
        <v>0</v>
      </c>
      <c r="E55" s="209"/>
      <c r="F55" s="210"/>
    </row>
    <row r="56" spans="1:6" s="3" customFormat="1" ht="34.5" customHeight="1" x14ac:dyDescent="0.2">
      <c r="A56" s="311" t="s">
        <v>50</v>
      </c>
      <c r="B56" s="70" t="s">
        <v>48</v>
      </c>
      <c r="C56" s="327"/>
      <c r="D56" s="329"/>
      <c r="E56" s="209"/>
      <c r="F56" s="210"/>
    </row>
    <row r="57" spans="1:6" s="3" customFormat="1" ht="21" customHeight="1" x14ac:dyDescent="0.2">
      <c r="A57" s="311" t="s">
        <v>51</v>
      </c>
      <c r="B57" s="70" t="s">
        <v>47</v>
      </c>
      <c r="C57" s="327"/>
      <c r="D57" s="329"/>
      <c r="E57" s="209"/>
      <c r="F57" s="210"/>
    </row>
    <row r="58" spans="1:6" s="3" customFormat="1" ht="21" customHeight="1" x14ac:dyDescent="0.2">
      <c r="A58" s="207">
        <v>1.4</v>
      </c>
      <c r="B58" s="69" t="s">
        <v>393</v>
      </c>
      <c r="C58" s="327"/>
      <c r="D58" s="329"/>
      <c r="E58" s="209"/>
      <c r="F58" s="210"/>
    </row>
    <row r="59" spans="1:6" s="212" customFormat="1" ht="16.5" customHeight="1" x14ac:dyDescent="0.2">
      <c r="A59" s="207">
        <v>1.5</v>
      </c>
      <c r="B59" s="69" t="s">
        <v>7</v>
      </c>
      <c r="C59" s="330"/>
      <c r="D59" s="331"/>
      <c r="E59" s="211"/>
    </row>
    <row r="60" spans="1:6" s="212" customFormat="1" ht="16.5" customHeight="1" x14ac:dyDescent="0.35">
      <c r="A60" s="207">
        <v>1.6</v>
      </c>
      <c r="B60" s="29" t="s">
        <v>8</v>
      </c>
      <c r="C60" s="332">
        <f>SUM(C61:C65)</f>
        <v>0</v>
      </c>
      <c r="D60" s="332">
        <f>SUM(D61:D65)</f>
        <v>0</v>
      </c>
      <c r="E60" s="211"/>
    </row>
    <row r="61" spans="1:6" s="212" customFormat="1" ht="16.5" customHeight="1" x14ac:dyDescent="0.2">
      <c r="A61" s="311" t="s">
        <v>285</v>
      </c>
      <c r="B61" s="30" t="s">
        <v>52</v>
      </c>
      <c r="C61" s="330"/>
      <c r="D61" s="331"/>
      <c r="E61" s="211"/>
    </row>
    <row r="62" spans="1:6" s="212" customFormat="1" ht="30.75" customHeight="1" x14ac:dyDescent="0.2">
      <c r="A62" s="311" t="s">
        <v>286</v>
      </c>
      <c r="B62" s="30" t="s">
        <v>54</v>
      </c>
      <c r="C62" s="330"/>
      <c r="D62" s="331"/>
      <c r="E62" s="211"/>
    </row>
    <row r="63" spans="1:6" s="212" customFormat="1" ht="16.5" customHeight="1" x14ac:dyDescent="0.2">
      <c r="A63" s="311" t="s">
        <v>287</v>
      </c>
      <c r="B63" s="30" t="s">
        <v>53</v>
      </c>
      <c r="C63" s="331"/>
      <c r="D63" s="331"/>
      <c r="E63" s="211"/>
    </row>
    <row r="64" spans="1:6" s="212" customFormat="1" ht="16.5" customHeight="1" x14ac:dyDescent="0.2">
      <c r="A64" s="311" t="s">
        <v>288</v>
      </c>
      <c r="B64" s="30" t="s">
        <v>27</v>
      </c>
      <c r="C64" s="330"/>
      <c r="D64" s="331"/>
      <c r="E64" s="211"/>
    </row>
    <row r="65" spans="1:5" s="212" customFormat="1" ht="16.5" customHeight="1" x14ac:dyDescent="0.2">
      <c r="A65" s="311" t="s">
        <v>323</v>
      </c>
      <c r="B65" s="30" t="s">
        <v>324</v>
      </c>
      <c r="C65" s="330"/>
      <c r="D65" s="331"/>
      <c r="E65" s="211"/>
    </row>
    <row r="66" spans="1:5" ht="16.5" customHeight="1" x14ac:dyDescent="0.35">
      <c r="A66" s="309">
        <v>2</v>
      </c>
      <c r="B66" s="207" t="s">
        <v>388</v>
      </c>
      <c r="C66" s="333"/>
      <c r="D66" s="332">
        <f>SUM(D67:D73)</f>
        <v>0</v>
      </c>
      <c r="E66" s="78"/>
    </row>
    <row r="67" spans="1:5" ht="16.5" customHeight="1" x14ac:dyDescent="0.35">
      <c r="A67" s="80">
        <v>2.1</v>
      </c>
      <c r="B67" s="214" t="s">
        <v>89</v>
      </c>
      <c r="C67" s="334"/>
      <c r="D67" s="335"/>
      <c r="E67" s="78"/>
    </row>
    <row r="68" spans="1:5" ht="16.5" customHeight="1" x14ac:dyDescent="0.35">
      <c r="A68" s="80">
        <v>2.2000000000000002</v>
      </c>
      <c r="B68" s="214" t="s">
        <v>389</v>
      </c>
      <c r="C68" s="334"/>
      <c r="D68" s="335"/>
      <c r="E68" s="78"/>
    </row>
    <row r="69" spans="1:5" ht="16.5" customHeight="1" x14ac:dyDescent="0.35">
      <c r="A69" s="80">
        <v>2.2999999999999998</v>
      </c>
      <c r="B69" s="214" t="s">
        <v>93</v>
      </c>
      <c r="C69" s="334"/>
      <c r="D69" s="335"/>
      <c r="E69" s="78"/>
    </row>
    <row r="70" spans="1:5" ht="16.5" customHeight="1" x14ac:dyDescent="0.35">
      <c r="A70" s="80">
        <v>2.4</v>
      </c>
      <c r="B70" s="214" t="s">
        <v>92</v>
      </c>
      <c r="C70" s="334"/>
      <c r="D70" s="335"/>
      <c r="E70" s="78"/>
    </row>
    <row r="71" spans="1:5" ht="16.5" customHeight="1" x14ac:dyDescent="0.35">
      <c r="A71" s="80">
        <v>2.5</v>
      </c>
      <c r="B71" s="214" t="s">
        <v>390</v>
      </c>
      <c r="C71" s="334"/>
      <c r="D71" s="335"/>
      <c r="E71" s="78"/>
    </row>
    <row r="72" spans="1:5" ht="16.5" customHeight="1" x14ac:dyDescent="0.35">
      <c r="A72" s="80">
        <v>2.6</v>
      </c>
      <c r="B72" s="214" t="s">
        <v>90</v>
      </c>
      <c r="C72" s="334"/>
      <c r="D72" s="335"/>
      <c r="E72" s="78"/>
    </row>
    <row r="73" spans="1:5" ht="16.5" customHeight="1" x14ac:dyDescent="0.35">
      <c r="A73" s="80">
        <v>2.7</v>
      </c>
      <c r="B73" s="214" t="s">
        <v>91</v>
      </c>
      <c r="C73" s="336"/>
      <c r="D73" s="335"/>
      <c r="E73" s="78"/>
    </row>
    <row r="74" spans="1:5" ht="16.5" customHeight="1" x14ac:dyDescent="0.35">
      <c r="A74" s="309">
        <v>3</v>
      </c>
      <c r="B74" s="207" t="s">
        <v>423</v>
      </c>
      <c r="C74" s="332"/>
      <c r="D74" s="335"/>
      <c r="E74" s="78"/>
    </row>
    <row r="75" spans="1:5" ht="16.5" customHeight="1" x14ac:dyDescent="0.35">
      <c r="A75" s="309">
        <v>4</v>
      </c>
      <c r="B75" s="207" t="s">
        <v>240</v>
      </c>
      <c r="C75" s="332"/>
      <c r="D75" s="332">
        <f>SUM(D76:D77)</f>
        <v>0</v>
      </c>
      <c r="E75" s="78"/>
    </row>
    <row r="76" spans="1:5" ht="16.5" customHeight="1" x14ac:dyDescent="0.35">
      <c r="A76" s="80">
        <v>4.0999999999999996</v>
      </c>
      <c r="B76" s="80" t="s">
        <v>241</v>
      </c>
      <c r="C76" s="334"/>
      <c r="D76" s="337"/>
      <c r="E76" s="78"/>
    </row>
    <row r="77" spans="1:5" ht="16.5" customHeight="1" x14ac:dyDescent="0.35">
      <c r="A77" s="80">
        <v>4.2</v>
      </c>
      <c r="B77" s="80" t="s">
        <v>242</v>
      </c>
      <c r="C77" s="336"/>
      <c r="D77" s="337"/>
      <c r="E77" s="78"/>
    </row>
    <row r="78" spans="1:5" ht="16.5" customHeight="1" x14ac:dyDescent="0.35">
      <c r="A78" s="309">
        <v>5</v>
      </c>
      <c r="B78" s="207" t="s">
        <v>267</v>
      </c>
      <c r="C78" s="338"/>
      <c r="D78" s="336"/>
      <c r="E78" s="78"/>
    </row>
    <row r="79" spans="1:5" x14ac:dyDescent="0.35">
      <c r="B79" s="28"/>
    </row>
    <row r="80" spans="1:5" ht="15" customHeight="1" x14ac:dyDescent="0.35">
      <c r="A80" s="654" t="s">
        <v>468</v>
      </c>
      <c r="B80" s="654"/>
      <c r="C80" s="654"/>
      <c r="D80" s="654"/>
      <c r="E80" s="297"/>
    </row>
    <row r="81" spans="1:7" x14ac:dyDescent="0.35">
      <c r="B81" s="28"/>
    </row>
    <row r="82" spans="1:7" s="17" customFormat="1" ht="12.75" x14ac:dyDescent="0.2"/>
    <row r="83" spans="1:7" x14ac:dyDescent="0.35">
      <c r="A83" s="53" t="s">
        <v>96</v>
      </c>
      <c r="E83" s="297"/>
    </row>
    <row r="84" spans="1:7" x14ac:dyDescent="0.35">
      <c r="E84"/>
      <c r="F84"/>
      <c r="G84"/>
    </row>
    <row r="85" spans="1:7" x14ac:dyDescent="0.35">
      <c r="D85" s="12"/>
      <c r="E85"/>
      <c r="F85"/>
      <c r="G85"/>
    </row>
    <row r="86" spans="1:7" x14ac:dyDescent="0.35">
      <c r="A86"/>
      <c r="B86" s="53" t="s">
        <v>420</v>
      </c>
      <c r="D86" s="12"/>
      <c r="E86"/>
      <c r="F86"/>
      <c r="G86"/>
    </row>
    <row r="87" spans="1:7" x14ac:dyDescent="0.35">
      <c r="A87"/>
      <c r="B87" s="2" t="s">
        <v>421</v>
      </c>
      <c r="D87" s="12"/>
      <c r="E87"/>
      <c r="F87"/>
      <c r="G87"/>
    </row>
    <row r="88" spans="1:7" customFormat="1" ht="12.75" x14ac:dyDescent="0.2">
      <c r="B88" s="49" t="s">
        <v>127</v>
      </c>
    </row>
    <row r="89" spans="1:7" s="17" customFormat="1" ht="12.75" x14ac:dyDescent="0.2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showGridLines="0" view="pageBreakPreview" topLeftCell="A70" zoomScale="98" zoomScaleSheetLayoutView="98" workbookViewId="0">
      <selection activeCell="L10" sqref="L10"/>
    </sheetView>
  </sheetViews>
  <sheetFormatPr defaultRowHeight="18.75" x14ac:dyDescent="0.4"/>
  <cols>
    <col min="1" max="1" width="15.7109375" style="472" customWidth="1"/>
    <col min="2" max="2" width="74.140625" style="472" customWidth="1"/>
    <col min="3" max="3" width="14.85546875" style="501" customWidth="1"/>
    <col min="4" max="4" width="13.28515625" style="501" customWidth="1"/>
    <col min="5" max="5" width="0.7109375" style="472" customWidth="1"/>
    <col min="6" max="16384" width="9.140625" style="472"/>
  </cols>
  <sheetData>
    <row r="1" spans="1:5" x14ac:dyDescent="0.4">
      <c r="A1" s="469" t="s">
        <v>290</v>
      </c>
      <c r="B1" s="470"/>
      <c r="C1" s="655" t="s">
        <v>97</v>
      </c>
      <c r="D1" s="655"/>
      <c r="E1" s="471"/>
    </row>
    <row r="2" spans="1:5" ht="15" customHeight="1" x14ac:dyDescent="0.4">
      <c r="A2" s="473" t="s">
        <v>128</v>
      </c>
      <c r="B2" s="470"/>
      <c r="C2" s="643" t="s">
        <v>850</v>
      </c>
      <c r="D2" s="644"/>
      <c r="E2" s="471"/>
    </row>
    <row r="3" spans="1:5" x14ac:dyDescent="0.4">
      <c r="A3" s="473"/>
      <c r="B3" s="470"/>
      <c r="C3" s="474"/>
      <c r="D3" s="474"/>
      <c r="E3" s="471"/>
    </row>
    <row r="4" spans="1:5" s="478" customFormat="1" x14ac:dyDescent="0.4">
      <c r="A4" s="475" t="s">
        <v>262</v>
      </c>
      <c r="B4" s="475"/>
      <c r="C4" s="476"/>
      <c r="D4" s="476"/>
      <c r="E4" s="477"/>
    </row>
    <row r="5" spans="1:5" s="478" customFormat="1" x14ac:dyDescent="0.4">
      <c r="A5" s="479" t="s">
        <v>656</v>
      </c>
      <c r="B5" s="479"/>
      <c r="C5" s="480"/>
      <c r="D5" s="480"/>
      <c r="E5" s="477"/>
    </row>
    <row r="6" spans="1:5" s="478" customFormat="1" x14ac:dyDescent="0.4">
      <c r="A6" s="475"/>
      <c r="B6" s="475"/>
      <c r="C6" s="476"/>
      <c r="D6" s="476"/>
      <c r="E6" s="477"/>
    </row>
    <row r="7" spans="1:5" s="314" customFormat="1" x14ac:dyDescent="0.4">
      <c r="A7" s="481"/>
      <c r="B7" s="481"/>
      <c r="C7" s="482"/>
      <c r="D7" s="482"/>
      <c r="E7" s="483"/>
    </row>
    <row r="8" spans="1:5" s="314" customFormat="1" ht="31.5" x14ac:dyDescent="0.4">
      <c r="A8" s="88" t="s">
        <v>64</v>
      </c>
      <c r="B8" s="63" t="s">
        <v>11</v>
      </c>
      <c r="C8" s="504" t="s">
        <v>10</v>
      </c>
      <c r="D8" s="504" t="s">
        <v>9</v>
      </c>
      <c r="E8" s="483"/>
    </row>
    <row r="9" spans="1:5" s="9" customFormat="1" x14ac:dyDescent="0.2">
      <c r="A9" s="505">
        <v>1</v>
      </c>
      <c r="B9" s="505" t="s">
        <v>57</v>
      </c>
      <c r="C9" s="506">
        <f>SUM(C10,C13,C53,C56,C57,C58,C75)</f>
        <v>113153.51</v>
      </c>
      <c r="D9" s="506">
        <f>SUM(D10,D13,D53,D56,D57,D58,D64,D71,D72)</f>
        <v>95905.319999999992</v>
      </c>
      <c r="E9" s="484"/>
    </row>
    <row r="10" spans="1:5" s="9" customFormat="1" x14ac:dyDescent="0.2">
      <c r="A10" s="507">
        <v>1.1000000000000001</v>
      </c>
      <c r="B10" s="507" t="s">
        <v>58</v>
      </c>
      <c r="C10" s="508">
        <f>SUM(C11:C12)</f>
        <v>27300</v>
      </c>
      <c r="D10" s="508">
        <f>SUM(D11:D12)</f>
        <v>27300</v>
      </c>
      <c r="E10" s="484"/>
    </row>
    <row r="11" spans="1:5" s="9" customFormat="1" ht="16.5" customHeight="1" x14ac:dyDescent="0.2">
      <c r="A11" s="509" t="s">
        <v>30</v>
      </c>
      <c r="B11" s="509" t="s">
        <v>59</v>
      </c>
      <c r="C11" s="510">
        <v>27300</v>
      </c>
      <c r="D11" s="511">
        <v>27300</v>
      </c>
      <c r="E11" s="484"/>
    </row>
    <row r="12" spans="1:5" ht="16.5" customHeight="1" x14ac:dyDescent="0.4">
      <c r="A12" s="509" t="s">
        <v>31</v>
      </c>
      <c r="B12" s="509" t="s">
        <v>0</v>
      </c>
      <c r="C12" s="510">
        <v>0</v>
      </c>
      <c r="D12" s="511">
        <v>0</v>
      </c>
      <c r="E12" s="471"/>
    </row>
    <row r="13" spans="1:5" x14ac:dyDescent="0.4">
      <c r="A13" s="507">
        <v>1.2</v>
      </c>
      <c r="B13" s="507" t="s">
        <v>60</v>
      </c>
      <c r="C13" s="508">
        <f>SUM(C14,C17,C29:C32,C35,C36,C43,C44,C45,C46,C47,C51,C52)</f>
        <v>82160.959999999992</v>
      </c>
      <c r="D13" s="508">
        <f>SUM(D14,D17,D29:D32,D35,D36,D43,D44,D45,D46,D47,D51,D52)</f>
        <v>66992.51999999999</v>
      </c>
      <c r="E13" s="471"/>
    </row>
    <row r="14" spans="1:5" x14ac:dyDescent="0.4">
      <c r="A14" s="509" t="s">
        <v>32</v>
      </c>
      <c r="B14" s="509" t="s">
        <v>1</v>
      </c>
      <c r="C14" s="512">
        <f>SUM(C15:C16)</f>
        <v>4517</v>
      </c>
      <c r="D14" s="512">
        <f>SUM(D15:D16)</f>
        <v>4217</v>
      </c>
      <c r="E14" s="471"/>
    </row>
    <row r="15" spans="1:5" ht="17.25" customHeight="1" x14ac:dyDescent="0.4">
      <c r="A15" s="13" t="s">
        <v>87</v>
      </c>
      <c r="B15" s="13" t="s">
        <v>61</v>
      </c>
      <c r="C15" s="513">
        <f>2670+1547+300</f>
        <v>4517</v>
      </c>
      <c r="D15" s="514">
        <f>1547+2670</f>
        <v>4217</v>
      </c>
      <c r="E15" s="471"/>
    </row>
    <row r="16" spans="1:5" ht="17.25" customHeight="1" x14ac:dyDescent="0.4">
      <c r="A16" s="13" t="s">
        <v>88</v>
      </c>
      <c r="B16" s="13" t="s">
        <v>62</v>
      </c>
      <c r="C16" s="513"/>
      <c r="D16" s="514"/>
      <c r="E16" s="471"/>
    </row>
    <row r="17" spans="1:5" x14ac:dyDescent="0.4">
      <c r="A17" s="509" t="s">
        <v>33</v>
      </c>
      <c r="B17" s="509" t="s">
        <v>2</v>
      </c>
      <c r="C17" s="512">
        <f>SUM(C18:C23,C28)</f>
        <v>1130.54</v>
      </c>
      <c r="D17" s="512">
        <f>SUM(D18:D23,D28)</f>
        <v>1130.54</v>
      </c>
      <c r="E17" s="471"/>
    </row>
    <row r="18" spans="1:5" ht="31.5" x14ac:dyDescent="0.4">
      <c r="A18" s="13" t="s">
        <v>12</v>
      </c>
      <c r="B18" s="13" t="s">
        <v>238</v>
      </c>
      <c r="C18" s="515">
        <f>454.3+523.87</f>
        <v>978.17000000000007</v>
      </c>
      <c r="D18" s="515">
        <f>523.87+454.3</f>
        <v>978.17000000000007</v>
      </c>
      <c r="E18" s="471"/>
    </row>
    <row r="19" spans="1:5" x14ac:dyDescent="0.4">
      <c r="A19" s="13" t="s">
        <v>13</v>
      </c>
      <c r="B19" s="13" t="s">
        <v>14</v>
      </c>
      <c r="C19" s="516"/>
      <c r="D19" s="515"/>
      <c r="E19" s="471"/>
    </row>
    <row r="20" spans="1:5" ht="31.5" x14ac:dyDescent="0.4">
      <c r="A20" s="13" t="s">
        <v>269</v>
      </c>
      <c r="B20" s="13" t="s">
        <v>22</v>
      </c>
      <c r="C20" s="516"/>
      <c r="D20" s="515"/>
      <c r="E20" s="471"/>
    </row>
    <row r="21" spans="1:5" x14ac:dyDescent="0.4">
      <c r="A21" s="13" t="s">
        <v>270</v>
      </c>
      <c r="B21" s="13" t="s">
        <v>15</v>
      </c>
      <c r="C21" s="516"/>
      <c r="D21" s="515"/>
      <c r="E21" s="471"/>
    </row>
    <row r="22" spans="1:5" x14ac:dyDescent="0.4">
      <c r="A22" s="13" t="s">
        <v>271</v>
      </c>
      <c r="B22" s="13" t="s">
        <v>16</v>
      </c>
      <c r="C22" s="516"/>
      <c r="D22" s="515"/>
      <c r="E22" s="471"/>
    </row>
    <row r="23" spans="1:5" x14ac:dyDescent="0.4">
      <c r="A23" s="13" t="s">
        <v>272</v>
      </c>
      <c r="B23" s="13" t="s">
        <v>17</v>
      </c>
      <c r="C23" s="517">
        <f>SUM(C24:C27)</f>
        <v>15.87</v>
      </c>
      <c r="D23" s="517">
        <f>SUM(D24:D27)</f>
        <v>15.87</v>
      </c>
      <c r="E23" s="471"/>
    </row>
    <row r="24" spans="1:5" ht="16.5" customHeight="1" x14ac:dyDescent="0.4">
      <c r="A24" s="518" t="s">
        <v>273</v>
      </c>
      <c r="B24" s="518" t="s">
        <v>18</v>
      </c>
      <c r="C24" s="516">
        <v>15.87</v>
      </c>
      <c r="D24" s="515">
        <v>15.87</v>
      </c>
      <c r="E24" s="471"/>
    </row>
    <row r="25" spans="1:5" ht="16.5" customHeight="1" x14ac:dyDescent="0.4">
      <c r="A25" s="518" t="s">
        <v>274</v>
      </c>
      <c r="B25" s="518" t="s">
        <v>19</v>
      </c>
      <c r="C25" s="516"/>
      <c r="D25" s="515"/>
      <c r="E25" s="471"/>
    </row>
    <row r="26" spans="1:5" ht="16.5" customHeight="1" x14ac:dyDescent="0.4">
      <c r="A26" s="518" t="s">
        <v>275</v>
      </c>
      <c r="B26" s="518" t="s">
        <v>20</v>
      </c>
      <c r="C26" s="516"/>
      <c r="D26" s="515"/>
      <c r="E26" s="471"/>
    </row>
    <row r="27" spans="1:5" ht="16.5" customHeight="1" x14ac:dyDescent="0.4">
      <c r="A27" s="518" t="s">
        <v>276</v>
      </c>
      <c r="B27" s="518" t="s">
        <v>23</v>
      </c>
      <c r="C27" s="516"/>
      <c r="D27" s="515"/>
      <c r="E27" s="471"/>
    </row>
    <row r="28" spans="1:5" x14ac:dyDescent="0.4">
      <c r="A28" s="13" t="s">
        <v>277</v>
      </c>
      <c r="B28" s="13" t="s">
        <v>21</v>
      </c>
      <c r="C28" s="516">
        <v>136.5</v>
      </c>
      <c r="D28" s="515">
        <v>136.5</v>
      </c>
      <c r="E28" s="471"/>
    </row>
    <row r="29" spans="1:5" x14ac:dyDescent="0.4">
      <c r="A29" s="509" t="s">
        <v>34</v>
      </c>
      <c r="B29" s="509" t="s">
        <v>3</v>
      </c>
      <c r="C29" s="510">
        <f>749+160</f>
        <v>909</v>
      </c>
      <c r="D29" s="511">
        <f>749+160</f>
        <v>909</v>
      </c>
      <c r="E29" s="471"/>
    </row>
    <row r="30" spans="1:5" x14ac:dyDescent="0.4">
      <c r="A30" s="509" t="s">
        <v>35</v>
      </c>
      <c r="B30" s="509" t="s">
        <v>4</v>
      </c>
      <c r="C30" s="510"/>
      <c r="D30" s="511"/>
      <c r="E30" s="471"/>
    </row>
    <row r="31" spans="1:5" x14ac:dyDescent="0.4">
      <c r="A31" s="509" t="s">
        <v>36</v>
      </c>
      <c r="B31" s="509" t="s">
        <v>5</v>
      </c>
      <c r="C31" s="510"/>
      <c r="D31" s="511"/>
      <c r="E31" s="471"/>
    </row>
    <row r="32" spans="1:5" ht="31.5" x14ac:dyDescent="0.4">
      <c r="A32" s="509" t="s">
        <v>37</v>
      </c>
      <c r="B32" s="509" t="s">
        <v>63</v>
      </c>
      <c r="C32" s="512">
        <f>SUM(C33:C34)</f>
        <v>10669</v>
      </c>
      <c r="D32" s="512">
        <f>SUM(D33:D34)</f>
        <v>5864</v>
      </c>
      <c r="E32" s="471"/>
    </row>
    <row r="33" spans="1:6" x14ac:dyDescent="0.4">
      <c r="A33" s="13" t="s">
        <v>278</v>
      </c>
      <c r="B33" s="13" t="s">
        <v>56</v>
      </c>
      <c r="C33" s="510">
        <v>10145</v>
      </c>
      <c r="D33" s="511">
        <v>5340</v>
      </c>
      <c r="E33" s="471"/>
    </row>
    <row r="34" spans="1:6" x14ac:dyDescent="0.4">
      <c r="A34" s="13" t="s">
        <v>279</v>
      </c>
      <c r="B34" s="13" t="s">
        <v>55</v>
      </c>
      <c r="C34" s="510">
        <v>524</v>
      </c>
      <c r="D34" s="511">
        <v>524</v>
      </c>
      <c r="E34" s="471"/>
    </row>
    <row r="35" spans="1:6" x14ac:dyDescent="0.4">
      <c r="A35" s="509" t="s">
        <v>38</v>
      </c>
      <c r="B35" s="509" t="s">
        <v>49</v>
      </c>
      <c r="C35" s="510">
        <v>357.41</v>
      </c>
      <c r="D35" s="511">
        <v>357.41</v>
      </c>
      <c r="E35" s="471"/>
    </row>
    <row r="36" spans="1:6" x14ac:dyDescent="0.4">
      <c r="A36" s="509" t="s">
        <v>39</v>
      </c>
      <c r="B36" s="509" t="s">
        <v>340</v>
      </c>
      <c r="C36" s="512">
        <f>SUM(C37:C42)</f>
        <v>11890</v>
      </c>
      <c r="D36" s="512">
        <f>SUM(D37:D42)</f>
        <v>30998</v>
      </c>
      <c r="E36" s="471"/>
    </row>
    <row r="37" spans="1:6" x14ac:dyDescent="0.4">
      <c r="A37" s="13" t="s">
        <v>337</v>
      </c>
      <c r="B37" s="13" t="s">
        <v>341</v>
      </c>
      <c r="C37" s="519"/>
      <c r="D37" s="510"/>
      <c r="E37" s="485"/>
    </row>
    <row r="38" spans="1:6" x14ac:dyDescent="0.4">
      <c r="A38" s="13" t="s">
        <v>338</v>
      </c>
      <c r="B38" s="13" t="s">
        <v>342</v>
      </c>
      <c r="C38" s="519">
        <f>8850+3040</f>
        <v>11890</v>
      </c>
      <c r="D38" s="519">
        <f>22148+8850</f>
        <v>30998</v>
      </c>
      <c r="E38" s="485"/>
    </row>
    <row r="39" spans="1:6" x14ac:dyDescent="0.4">
      <c r="A39" s="13" t="s">
        <v>339</v>
      </c>
      <c r="B39" s="13" t="s">
        <v>345</v>
      </c>
      <c r="C39" s="510"/>
      <c r="D39" s="511"/>
      <c r="E39" s="471"/>
    </row>
    <row r="40" spans="1:6" x14ac:dyDescent="0.4">
      <c r="A40" s="13" t="s">
        <v>344</v>
      </c>
      <c r="B40" s="13" t="s">
        <v>346</v>
      </c>
      <c r="C40" s="510"/>
      <c r="D40" s="511"/>
      <c r="E40" s="471"/>
    </row>
    <row r="41" spans="1:6" x14ac:dyDescent="0.4">
      <c r="A41" s="13" t="s">
        <v>347</v>
      </c>
      <c r="B41" s="13" t="s">
        <v>466</v>
      </c>
      <c r="C41" s="510"/>
      <c r="D41" s="511"/>
      <c r="E41" s="471"/>
    </row>
    <row r="42" spans="1:6" x14ac:dyDescent="0.4">
      <c r="A42" s="13" t="s">
        <v>467</v>
      </c>
      <c r="B42" s="13" t="s">
        <v>343</v>
      </c>
      <c r="C42" s="510"/>
      <c r="D42" s="511"/>
      <c r="E42" s="471"/>
    </row>
    <row r="43" spans="1:6" ht="31.5" x14ac:dyDescent="0.4">
      <c r="A43" s="509" t="s">
        <v>40</v>
      </c>
      <c r="B43" s="509" t="s">
        <v>28</v>
      </c>
      <c r="C43" s="510">
        <v>1000</v>
      </c>
      <c r="D43" s="511">
        <v>1000</v>
      </c>
      <c r="E43" s="471"/>
    </row>
    <row r="44" spans="1:6" x14ac:dyDescent="0.4">
      <c r="A44" s="509" t="s">
        <v>41</v>
      </c>
      <c r="B44" s="509" t="s">
        <v>24</v>
      </c>
      <c r="C44" s="510"/>
      <c r="D44" s="511"/>
      <c r="E44" s="471"/>
    </row>
    <row r="45" spans="1:6" x14ac:dyDescent="0.4">
      <c r="A45" s="509" t="s">
        <v>42</v>
      </c>
      <c r="B45" s="509" t="s">
        <v>25</v>
      </c>
      <c r="C45" s="510"/>
      <c r="D45" s="511"/>
      <c r="E45" s="471"/>
    </row>
    <row r="46" spans="1:6" x14ac:dyDescent="0.4">
      <c r="A46" s="509" t="s">
        <v>43</v>
      </c>
      <c r="B46" s="509" t="s">
        <v>26</v>
      </c>
      <c r="C46" s="510"/>
      <c r="D46" s="511"/>
      <c r="E46" s="471"/>
    </row>
    <row r="47" spans="1:6" x14ac:dyDescent="0.4">
      <c r="A47" s="509" t="s">
        <v>44</v>
      </c>
      <c r="B47" s="509" t="s">
        <v>284</v>
      </c>
      <c r="C47" s="512">
        <f>SUM(C48:C50)</f>
        <v>30757.01</v>
      </c>
      <c r="D47" s="512">
        <f>SUM(D48:D50)</f>
        <v>4065.57</v>
      </c>
      <c r="E47" s="471"/>
    </row>
    <row r="48" spans="1:6" x14ac:dyDescent="0.4">
      <c r="A48" s="79" t="s">
        <v>352</v>
      </c>
      <c r="B48" s="79" t="s">
        <v>355</v>
      </c>
      <c r="C48" s="510">
        <f>29057.01</f>
        <v>29057.01</v>
      </c>
      <c r="D48" s="511">
        <f>3030.71-665.14</f>
        <v>2365.5700000000002</v>
      </c>
      <c r="E48" s="486"/>
      <c r="F48" s="486"/>
    </row>
    <row r="49" spans="1:6" x14ac:dyDescent="0.4">
      <c r="A49" s="79" t="s">
        <v>353</v>
      </c>
      <c r="B49" s="79" t="s">
        <v>354</v>
      </c>
      <c r="C49" s="510">
        <v>1700</v>
      </c>
      <c r="D49" s="511">
        <v>1700</v>
      </c>
      <c r="E49" s="471"/>
    </row>
    <row r="50" spans="1:6" x14ac:dyDescent="0.4">
      <c r="A50" s="79" t="s">
        <v>356</v>
      </c>
      <c r="B50" s="79" t="s">
        <v>357</v>
      </c>
      <c r="C50" s="510"/>
      <c r="D50" s="511"/>
      <c r="E50" s="471"/>
    </row>
    <row r="51" spans="1:6" ht="26.25" customHeight="1" x14ac:dyDescent="0.4">
      <c r="A51" s="509" t="s">
        <v>45</v>
      </c>
      <c r="B51" s="509" t="s">
        <v>29</v>
      </c>
      <c r="C51" s="510"/>
      <c r="D51" s="511"/>
      <c r="E51" s="471"/>
    </row>
    <row r="52" spans="1:6" x14ac:dyDescent="0.4">
      <c r="A52" s="509" t="s">
        <v>46</v>
      </c>
      <c r="B52" s="509" t="s">
        <v>6</v>
      </c>
      <c r="C52" s="519">
        <f>3011+125+625+4100+8750+4320</f>
        <v>20931</v>
      </c>
      <c r="D52" s="511">
        <f>976+125+625+4475+12250</f>
        <v>18451</v>
      </c>
      <c r="E52" s="471"/>
      <c r="F52" s="487"/>
    </row>
    <row r="53" spans="1:6" ht="31.5" x14ac:dyDescent="0.4">
      <c r="A53" s="507">
        <v>1.3</v>
      </c>
      <c r="B53" s="69" t="s">
        <v>391</v>
      </c>
      <c r="C53" s="508">
        <f>SUM(C54:C55)</f>
        <v>2023.8</v>
      </c>
      <c r="D53" s="508">
        <f>SUM(D54:D55)</f>
        <v>1132.8</v>
      </c>
      <c r="E53" s="471"/>
    </row>
    <row r="54" spans="1:6" ht="31.5" x14ac:dyDescent="0.4">
      <c r="A54" s="509" t="s">
        <v>50</v>
      </c>
      <c r="B54" s="509" t="s">
        <v>48</v>
      </c>
      <c r="C54" s="519">
        <f>2023.8</f>
        <v>2023.8</v>
      </c>
      <c r="D54" s="511">
        <f>667.8+465</f>
        <v>1132.8</v>
      </c>
      <c r="E54" s="471"/>
    </row>
    <row r="55" spans="1:6" x14ac:dyDescent="0.4">
      <c r="A55" s="509" t="s">
        <v>51</v>
      </c>
      <c r="B55" s="509" t="s">
        <v>47</v>
      </c>
      <c r="C55" s="510"/>
      <c r="D55" s="511"/>
      <c r="E55" s="471"/>
    </row>
    <row r="56" spans="1:6" x14ac:dyDescent="0.4">
      <c r="A56" s="507">
        <v>1.4</v>
      </c>
      <c r="B56" s="507" t="s">
        <v>393</v>
      </c>
      <c r="C56" s="510"/>
      <c r="D56" s="511"/>
      <c r="E56" s="471"/>
    </row>
    <row r="57" spans="1:6" x14ac:dyDescent="0.4">
      <c r="A57" s="507">
        <v>1.5</v>
      </c>
      <c r="B57" s="507" t="s">
        <v>7</v>
      </c>
      <c r="C57" s="516"/>
      <c r="D57" s="515"/>
      <c r="E57" s="471"/>
    </row>
    <row r="58" spans="1:6" x14ac:dyDescent="0.4">
      <c r="A58" s="507">
        <v>1.6</v>
      </c>
      <c r="B58" s="29" t="s">
        <v>8</v>
      </c>
      <c r="C58" s="508">
        <f>SUM(C59:C63)</f>
        <v>1668.75</v>
      </c>
      <c r="D58" s="508">
        <f>SUM(D59:D63)</f>
        <v>0</v>
      </c>
      <c r="E58" s="471"/>
    </row>
    <row r="59" spans="1:6" x14ac:dyDescent="0.4">
      <c r="A59" s="509" t="s">
        <v>285</v>
      </c>
      <c r="B59" s="30" t="s">
        <v>52</v>
      </c>
      <c r="C59" s="516">
        <f>333.75+1335</f>
        <v>1668.75</v>
      </c>
      <c r="D59" s="515">
        <v>0</v>
      </c>
      <c r="E59" s="471"/>
    </row>
    <row r="60" spans="1:6" ht="31.5" x14ac:dyDescent="0.4">
      <c r="A60" s="509" t="s">
        <v>286</v>
      </c>
      <c r="B60" s="30" t="s">
        <v>54</v>
      </c>
      <c r="C60" s="516"/>
      <c r="D60" s="515"/>
      <c r="E60" s="471"/>
    </row>
    <row r="61" spans="1:6" x14ac:dyDescent="0.4">
      <c r="A61" s="509" t="s">
        <v>287</v>
      </c>
      <c r="B61" s="30" t="s">
        <v>53</v>
      </c>
      <c r="C61" s="515"/>
      <c r="D61" s="515"/>
      <c r="E61" s="471"/>
    </row>
    <row r="62" spans="1:6" x14ac:dyDescent="0.4">
      <c r="A62" s="509" t="s">
        <v>288</v>
      </c>
      <c r="B62" s="30" t="s">
        <v>27</v>
      </c>
      <c r="C62" s="516"/>
      <c r="D62" s="515"/>
      <c r="E62" s="471"/>
    </row>
    <row r="63" spans="1:6" x14ac:dyDescent="0.4">
      <c r="A63" s="509" t="s">
        <v>323</v>
      </c>
      <c r="B63" s="520" t="s">
        <v>324</v>
      </c>
      <c r="C63" s="516"/>
      <c r="D63" s="521"/>
      <c r="E63" s="471"/>
    </row>
    <row r="64" spans="1:6" x14ac:dyDescent="0.4">
      <c r="A64" s="505">
        <v>2</v>
      </c>
      <c r="B64" s="522" t="s">
        <v>95</v>
      </c>
      <c r="C64" s="523"/>
      <c r="D64" s="524">
        <f>SUM(D65:D70)</f>
        <v>480</v>
      </c>
      <c r="E64" s="471"/>
    </row>
    <row r="65" spans="1:5" x14ac:dyDescent="0.4">
      <c r="A65" s="525">
        <v>2.1</v>
      </c>
      <c r="B65" s="526" t="s">
        <v>89</v>
      </c>
      <c r="C65" s="523"/>
      <c r="D65" s="527"/>
      <c r="E65" s="471"/>
    </row>
    <row r="66" spans="1:5" x14ac:dyDescent="0.4">
      <c r="A66" s="525">
        <v>2.2000000000000002</v>
      </c>
      <c r="B66" s="526" t="s">
        <v>93</v>
      </c>
      <c r="C66" s="528"/>
      <c r="D66" s="529"/>
      <c r="E66" s="471"/>
    </row>
    <row r="67" spans="1:5" x14ac:dyDescent="0.4">
      <c r="A67" s="525">
        <v>2.2999999999999998</v>
      </c>
      <c r="B67" s="526" t="s">
        <v>92</v>
      </c>
      <c r="C67" s="528"/>
      <c r="D67" s="529"/>
      <c r="E67" s="471"/>
    </row>
    <row r="68" spans="1:5" x14ac:dyDescent="0.4">
      <c r="A68" s="525">
        <v>2.4</v>
      </c>
      <c r="B68" s="526" t="s">
        <v>94</v>
      </c>
      <c r="C68" s="528"/>
      <c r="D68" s="529"/>
      <c r="E68" s="471"/>
    </row>
    <row r="69" spans="1:5" x14ac:dyDescent="0.4">
      <c r="A69" s="525">
        <v>2.5</v>
      </c>
      <c r="B69" s="526" t="s">
        <v>90</v>
      </c>
      <c r="C69" s="528"/>
      <c r="D69" s="529">
        <v>480</v>
      </c>
      <c r="E69" s="471"/>
    </row>
    <row r="70" spans="1:5" x14ac:dyDescent="0.4">
      <c r="A70" s="525">
        <v>2.6</v>
      </c>
      <c r="B70" s="526" t="s">
        <v>91</v>
      </c>
      <c r="C70" s="528"/>
      <c r="D70" s="529"/>
      <c r="E70" s="471"/>
    </row>
    <row r="71" spans="1:5" s="478" customFormat="1" x14ac:dyDescent="0.4">
      <c r="A71" s="505">
        <v>3</v>
      </c>
      <c r="B71" s="530" t="s">
        <v>423</v>
      </c>
      <c r="C71" s="531"/>
      <c r="D71" s="532">
        <v>0</v>
      </c>
      <c r="E71" s="488"/>
    </row>
    <row r="72" spans="1:5" s="478" customFormat="1" x14ac:dyDescent="0.4">
      <c r="A72" s="505">
        <v>4</v>
      </c>
      <c r="B72" s="505" t="s">
        <v>240</v>
      </c>
      <c r="C72" s="531">
        <f>SUM(C73:C74)</f>
        <v>0</v>
      </c>
      <c r="D72" s="353">
        <f>SUM(D73:D74)</f>
        <v>0</v>
      </c>
      <c r="E72" s="488"/>
    </row>
    <row r="73" spans="1:5" s="478" customFormat="1" x14ac:dyDescent="0.4">
      <c r="A73" s="525">
        <v>4.0999999999999996</v>
      </c>
      <c r="B73" s="525" t="s">
        <v>241</v>
      </c>
      <c r="C73" s="354"/>
      <c r="D73" s="354"/>
      <c r="E73" s="488"/>
    </row>
    <row r="74" spans="1:5" s="478" customFormat="1" x14ac:dyDescent="0.4">
      <c r="A74" s="525">
        <v>4.2</v>
      </c>
      <c r="B74" s="525" t="s">
        <v>242</v>
      </c>
      <c r="C74" s="354"/>
      <c r="D74" s="354"/>
      <c r="E74" s="488"/>
    </row>
    <row r="75" spans="1:5" s="478" customFormat="1" x14ac:dyDescent="0.4">
      <c r="A75" s="505">
        <v>5</v>
      </c>
      <c r="B75" s="533" t="s">
        <v>267</v>
      </c>
      <c r="C75" s="354"/>
      <c r="D75" s="353"/>
      <c r="E75" s="488"/>
    </row>
    <row r="76" spans="1:5" s="478" customFormat="1" x14ac:dyDescent="0.4">
      <c r="A76" s="489"/>
      <c r="B76" s="489"/>
      <c r="C76" s="490"/>
      <c r="D76" s="490"/>
      <c r="E76" s="488"/>
    </row>
    <row r="77" spans="1:5" s="478" customFormat="1" x14ac:dyDescent="0.4">
      <c r="A77" s="656" t="s">
        <v>468</v>
      </c>
      <c r="B77" s="656"/>
      <c r="C77" s="656"/>
      <c r="D77" s="656"/>
      <c r="E77" s="488"/>
    </row>
    <row r="78" spans="1:5" s="478" customFormat="1" x14ac:dyDescent="0.4">
      <c r="A78" s="489"/>
      <c r="B78" s="489"/>
      <c r="C78" s="490"/>
      <c r="D78" s="490"/>
      <c r="E78" s="488"/>
    </row>
    <row r="79" spans="1:5" s="491" customFormat="1" ht="15" x14ac:dyDescent="0.2">
      <c r="C79" s="492"/>
      <c r="D79" s="492"/>
    </row>
    <row r="80" spans="1:5" s="478" customFormat="1" x14ac:dyDescent="0.4">
      <c r="A80" s="493" t="s">
        <v>96</v>
      </c>
      <c r="C80" s="494"/>
      <c r="D80" s="494"/>
      <c r="E80" s="495"/>
    </row>
    <row r="81" spans="1:6" s="478" customFormat="1" x14ac:dyDescent="0.4">
      <c r="C81" s="494"/>
      <c r="D81" s="494"/>
      <c r="E81" s="496"/>
      <c r="F81" s="496"/>
    </row>
    <row r="82" spans="1:6" s="478" customFormat="1" x14ac:dyDescent="0.4">
      <c r="C82" s="494"/>
      <c r="D82" s="490"/>
      <c r="E82" s="496"/>
      <c r="F82" s="496"/>
    </row>
    <row r="83" spans="1:6" s="478" customFormat="1" x14ac:dyDescent="0.4">
      <c r="A83" s="496"/>
      <c r="B83" s="497" t="s">
        <v>469</v>
      </c>
      <c r="C83" s="494"/>
      <c r="D83" s="490"/>
      <c r="E83" s="496"/>
      <c r="F83" s="496"/>
    </row>
    <row r="84" spans="1:6" s="478" customFormat="1" x14ac:dyDescent="0.4">
      <c r="A84" s="496"/>
      <c r="B84" s="657" t="s">
        <v>470</v>
      </c>
      <c r="C84" s="657"/>
      <c r="D84" s="657"/>
      <c r="E84" s="496"/>
      <c r="F84" s="496"/>
    </row>
    <row r="85" spans="1:6" s="496" customFormat="1" ht="15.75" x14ac:dyDescent="0.25">
      <c r="B85" s="498" t="s">
        <v>471</v>
      </c>
      <c r="C85" s="499"/>
      <c r="D85" s="499"/>
    </row>
    <row r="86" spans="1:6" s="478" customFormat="1" x14ac:dyDescent="0.4">
      <c r="A86" s="500"/>
      <c r="B86" s="657" t="s">
        <v>472</v>
      </c>
      <c r="C86" s="657"/>
      <c r="D86" s="657"/>
    </row>
    <row r="87" spans="1:6" s="491" customFormat="1" ht="15" x14ac:dyDescent="0.2">
      <c r="C87" s="492"/>
      <c r="D87" s="492"/>
    </row>
    <row r="88" spans="1:6" s="491" customFormat="1" ht="15" x14ac:dyDescent="0.2">
      <c r="C88" s="492"/>
      <c r="D88" s="492"/>
    </row>
  </sheetData>
  <mergeCells count="5">
    <mergeCell ref="C1:D1"/>
    <mergeCell ref="C2:D2"/>
    <mergeCell ref="A77:D77"/>
    <mergeCell ref="B84:D84"/>
    <mergeCell ref="B86:D86"/>
  </mergeCells>
  <printOptions gridLines="1"/>
  <pageMargins left="0.5" right="0.5" top="0.5" bottom="0.5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1"/>
  <sheetViews>
    <sheetView showGridLines="0" view="pageBreakPreview" zoomScale="80" zoomScaleNormal="100" zoomScaleSheetLayoutView="80" workbookViewId="0">
      <selection activeCell="B26" sqref="B26"/>
    </sheetView>
  </sheetViews>
  <sheetFormatPr defaultRowHeight="15.75" x14ac:dyDescent="0.3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5">
      <c r="A1" s="58" t="s">
        <v>321</v>
      </c>
      <c r="B1" s="61"/>
      <c r="C1" s="653" t="s">
        <v>97</v>
      </c>
      <c r="D1" s="653"/>
      <c r="E1" s="73"/>
    </row>
    <row r="2" spans="1:5" s="6" customFormat="1" ht="15" customHeight="1" x14ac:dyDescent="0.35">
      <c r="A2" s="58" t="s">
        <v>315</v>
      </c>
      <c r="B2" s="61"/>
      <c r="C2" s="643" t="s">
        <v>850</v>
      </c>
      <c r="D2" s="644"/>
      <c r="E2" s="73"/>
    </row>
    <row r="3" spans="1:5" s="6" customFormat="1" x14ac:dyDescent="0.35">
      <c r="A3" s="60" t="s">
        <v>128</v>
      </c>
      <c r="B3" s="58"/>
      <c r="C3" s="140"/>
      <c r="D3" s="140"/>
      <c r="E3" s="73"/>
    </row>
    <row r="4" spans="1:5" s="6" customFormat="1" x14ac:dyDescent="0.35">
      <c r="A4" s="60"/>
      <c r="B4" s="60"/>
      <c r="C4" s="140"/>
      <c r="D4" s="140"/>
      <c r="E4" s="73"/>
    </row>
    <row r="5" spans="1:5" x14ac:dyDescent="0.35">
      <c r="A5" s="61" t="str">
        <f>'ფორმა N2'!A4</f>
        <v>ანგარიშვალდებული პირის დასახელება:</v>
      </c>
      <c r="B5" s="61"/>
      <c r="C5" s="60"/>
      <c r="D5" s="60"/>
      <c r="E5" s="74"/>
    </row>
    <row r="6" spans="1:5" x14ac:dyDescent="0.35">
      <c r="A6" s="21" t="s">
        <v>656</v>
      </c>
      <c r="B6" s="21"/>
      <c r="C6" s="65"/>
      <c r="D6" s="65"/>
      <c r="E6" s="74"/>
    </row>
    <row r="7" spans="1:5" x14ac:dyDescent="0.35">
      <c r="A7" s="61"/>
      <c r="B7" s="61"/>
      <c r="C7" s="60"/>
      <c r="D7" s="60"/>
      <c r="E7" s="74"/>
    </row>
    <row r="8" spans="1:5" s="6" customFormat="1" x14ac:dyDescent="0.35">
      <c r="A8" s="139"/>
      <c r="B8" s="139"/>
      <c r="C8" s="62"/>
      <c r="D8" s="62"/>
      <c r="E8" s="73"/>
    </row>
    <row r="9" spans="1:5" s="6" customFormat="1" ht="31.5" x14ac:dyDescent="0.35">
      <c r="A9" s="71" t="s">
        <v>64</v>
      </c>
      <c r="B9" s="71" t="s">
        <v>320</v>
      </c>
      <c r="C9" s="63" t="s">
        <v>10</v>
      </c>
      <c r="D9" s="63" t="s">
        <v>9</v>
      </c>
      <c r="E9" s="73"/>
    </row>
    <row r="10" spans="1:5" s="9" customFormat="1" ht="18.75" x14ac:dyDescent="0.2">
      <c r="A10" s="80" t="s">
        <v>316</v>
      </c>
      <c r="B10" s="80"/>
      <c r="C10" s="4"/>
      <c r="D10" s="4"/>
      <c r="E10" s="75"/>
    </row>
    <row r="11" spans="1:5" s="10" customFormat="1" x14ac:dyDescent="0.2">
      <c r="A11" s="80" t="s">
        <v>317</v>
      </c>
      <c r="B11" s="80"/>
      <c r="C11" s="4"/>
      <c r="D11" s="4"/>
      <c r="E11" s="76"/>
    </row>
    <row r="12" spans="1:5" s="10" customFormat="1" x14ac:dyDescent="0.2">
      <c r="A12" s="69" t="s">
        <v>266</v>
      </c>
      <c r="B12" s="69"/>
      <c r="C12" s="4"/>
      <c r="D12" s="4"/>
      <c r="E12" s="76"/>
    </row>
    <row r="13" spans="1:5" s="10" customFormat="1" x14ac:dyDescent="0.2">
      <c r="A13" s="69" t="s">
        <v>266</v>
      </c>
      <c r="B13" s="69"/>
      <c r="C13" s="4"/>
      <c r="D13" s="4"/>
      <c r="E13" s="76"/>
    </row>
    <row r="14" spans="1:5" s="10" customFormat="1" x14ac:dyDescent="0.2">
      <c r="A14" s="69" t="s">
        <v>266</v>
      </c>
      <c r="B14" s="69"/>
      <c r="C14" s="4"/>
      <c r="D14" s="4"/>
      <c r="E14" s="76"/>
    </row>
    <row r="15" spans="1:5" s="10" customFormat="1" x14ac:dyDescent="0.2">
      <c r="A15" s="69" t="s">
        <v>266</v>
      </c>
      <c r="B15" s="69"/>
      <c r="C15" s="4"/>
      <c r="D15" s="4"/>
      <c r="E15" s="76"/>
    </row>
    <row r="16" spans="1:5" s="10" customFormat="1" x14ac:dyDescent="0.2">
      <c r="A16" s="69" t="s">
        <v>266</v>
      </c>
      <c r="B16" s="69"/>
      <c r="C16" s="4"/>
      <c r="D16" s="4"/>
      <c r="E16" s="76"/>
    </row>
    <row r="17" spans="1:5" s="10" customFormat="1" ht="30.75" customHeight="1" x14ac:dyDescent="0.2">
      <c r="A17" s="80" t="s">
        <v>318</v>
      </c>
      <c r="B17" s="69" t="s">
        <v>844</v>
      </c>
      <c r="C17" s="4">
        <v>3011</v>
      </c>
      <c r="D17" s="4">
        <v>976</v>
      </c>
      <c r="E17" s="76"/>
    </row>
    <row r="18" spans="1:5" s="10" customFormat="1" ht="42.75" customHeight="1" x14ac:dyDescent="0.2">
      <c r="A18" s="80" t="s">
        <v>319</v>
      </c>
      <c r="B18" s="69" t="s">
        <v>736</v>
      </c>
      <c r="C18" s="4">
        <v>8750</v>
      </c>
      <c r="D18" s="4">
        <v>12250</v>
      </c>
      <c r="E18" s="76"/>
    </row>
    <row r="19" spans="1:5" s="10" customFormat="1" ht="42.75" customHeight="1" x14ac:dyDescent="0.2">
      <c r="A19" s="80" t="s">
        <v>1028</v>
      </c>
      <c r="B19" s="69" t="s">
        <v>1022</v>
      </c>
      <c r="C19" s="4">
        <f>625+4100</f>
        <v>4725</v>
      </c>
      <c r="D19" s="468">
        <f>625+4475</f>
        <v>5100</v>
      </c>
      <c r="E19" s="76"/>
    </row>
    <row r="20" spans="1:5" s="10" customFormat="1" ht="42.75" customHeight="1" x14ac:dyDescent="0.2">
      <c r="A20" s="80" t="s">
        <v>1029</v>
      </c>
      <c r="B20" s="69" t="s">
        <v>1023</v>
      </c>
      <c r="C20" s="4">
        <v>125</v>
      </c>
      <c r="D20" s="468">
        <v>125</v>
      </c>
      <c r="E20" s="76"/>
    </row>
    <row r="21" spans="1:5" s="10" customFormat="1" ht="47.25" x14ac:dyDescent="0.2">
      <c r="A21" s="80" t="s">
        <v>1030</v>
      </c>
      <c r="B21" s="69" t="s">
        <v>1027</v>
      </c>
      <c r="C21" s="305">
        <v>4320</v>
      </c>
      <c r="D21" s="4"/>
      <c r="E21" s="76"/>
    </row>
    <row r="22" spans="1:5" s="10" customFormat="1" x14ac:dyDescent="0.2">
      <c r="A22" s="69" t="s">
        <v>266</v>
      </c>
      <c r="B22" s="69"/>
      <c r="C22" s="4"/>
      <c r="D22" s="4"/>
      <c r="E22" s="76"/>
    </row>
    <row r="23" spans="1:5" s="10" customFormat="1" x14ac:dyDescent="0.2">
      <c r="A23" s="69" t="s">
        <v>266</v>
      </c>
      <c r="B23" s="69"/>
      <c r="C23" s="4"/>
      <c r="D23" s="4"/>
      <c r="E23" s="76"/>
    </row>
    <row r="24" spans="1:5" s="10" customFormat="1" x14ac:dyDescent="0.2">
      <c r="A24" s="69" t="s">
        <v>266</v>
      </c>
      <c r="B24" s="69"/>
      <c r="C24" s="4"/>
      <c r="D24" s="4"/>
      <c r="E24" s="76"/>
    </row>
    <row r="25" spans="1:5" s="10" customFormat="1" x14ac:dyDescent="0.2">
      <c r="A25" s="69" t="s">
        <v>266</v>
      </c>
      <c r="B25" s="69"/>
      <c r="C25" s="4"/>
      <c r="D25" s="4"/>
      <c r="E25" s="76"/>
    </row>
    <row r="26" spans="1:5" s="3" customFormat="1" x14ac:dyDescent="0.2">
      <c r="A26" s="70"/>
      <c r="B26" s="70"/>
      <c r="C26" s="4"/>
      <c r="D26" s="4"/>
      <c r="E26" s="77"/>
    </row>
    <row r="27" spans="1:5" x14ac:dyDescent="0.35">
      <c r="A27" s="81"/>
      <c r="B27" s="81" t="s">
        <v>322</v>
      </c>
      <c r="C27" s="68">
        <f>SUM(C10:C26)</f>
        <v>20931</v>
      </c>
      <c r="D27" s="68">
        <f>SUM(D10:D26)</f>
        <v>18451</v>
      </c>
      <c r="E27" s="78"/>
    </row>
    <row r="28" spans="1:5" x14ac:dyDescent="0.35">
      <c r="A28" s="28"/>
      <c r="B28" s="28"/>
    </row>
    <row r="29" spans="1:5" x14ac:dyDescent="0.35">
      <c r="A29" s="2" t="s">
        <v>411</v>
      </c>
      <c r="E29" s="5"/>
    </row>
    <row r="30" spans="1:5" x14ac:dyDescent="0.35">
      <c r="A30" s="2" t="s">
        <v>395</v>
      </c>
    </row>
    <row r="31" spans="1:5" x14ac:dyDescent="0.35">
      <c r="A31" s="191" t="s">
        <v>396</v>
      </c>
    </row>
    <row r="32" spans="1:5" x14ac:dyDescent="0.35">
      <c r="A32" s="191"/>
    </row>
    <row r="33" spans="1:9" x14ac:dyDescent="0.35">
      <c r="A33" s="191" t="s">
        <v>335</v>
      </c>
    </row>
    <row r="34" spans="1:9" s="17" customFormat="1" ht="12.75" x14ac:dyDescent="0.2"/>
    <row r="35" spans="1:9" x14ac:dyDescent="0.35">
      <c r="A35" s="53" t="s">
        <v>96</v>
      </c>
      <c r="E35" s="5"/>
    </row>
    <row r="36" spans="1:9" x14ac:dyDescent="0.35">
      <c r="E36"/>
      <c r="F36"/>
      <c r="G36"/>
      <c r="H36"/>
      <c r="I36"/>
    </row>
    <row r="37" spans="1:9" x14ac:dyDescent="0.35">
      <c r="D37" s="12"/>
      <c r="E37"/>
      <c r="F37"/>
      <c r="G37"/>
      <c r="H37"/>
      <c r="I37"/>
    </row>
    <row r="38" spans="1:9" x14ac:dyDescent="0.35">
      <c r="A38" s="53"/>
      <c r="B38" s="53" t="s">
        <v>259</v>
      </c>
      <c r="D38" s="12"/>
      <c r="E38"/>
      <c r="F38"/>
      <c r="G38"/>
      <c r="H38"/>
      <c r="I38"/>
    </row>
    <row r="39" spans="1:9" x14ac:dyDescent="0.35">
      <c r="B39" s="2" t="s">
        <v>258</v>
      </c>
      <c r="D39" s="12"/>
      <c r="E39"/>
      <c r="F39"/>
      <c r="G39"/>
      <c r="H39"/>
      <c r="I39"/>
    </row>
    <row r="40" spans="1:9" customFormat="1" ht="12.75" x14ac:dyDescent="0.2">
      <c r="A40" s="49"/>
      <c r="B40" s="49" t="s">
        <v>127</v>
      </c>
    </row>
    <row r="41" spans="1:9" s="17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topLeftCell="B28" zoomScale="80" zoomScaleSheetLayoutView="80" workbookViewId="0">
      <selection activeCell="G26" sqref="G26"/>
    </sheetView>
  </sheetViews>
  <sheetFormatPr defaultRowHeight="12.75" x14ac:dyDescent="0.2"/>
  <cols>
    <col min="1" max="1" width="5.42578125" style="161" customWidth="1"/>
    <col min="2" max="2" width="20.85546875" style="161" customWidth="1"/>
    <col min="3" max="3" width="26" style="161" customWidth="1"/>
    <col min="4" max="4" width="17" style="161" customWidth="1"/>
    <col min="5" max="5" width="18.140625" style="161" customWidth="1"/>
    <col min="6" max="6" width="14.7109375" style="161" customWidth="1"/>
    <col min="7" max="7" width="15.5703125" style="161" customWidth="1"/>
    <col min="8" max="8" width="14.7109375" style="161" customWidth="1"/>
    <col min="9" max="9" width="29.7109375" style="161" customWidth="1"/>
    <col min="10" max="10" width="0" style="161" hidden="1" customWidth="1"/>
    <col min="11" max="16384" width="9.140625" style="161"/>
  </cols>
  <sheetData>
    <row r="1" spans="1:10" ht="15.75" x14ac:dyDescent="0.35">
      <c r="A1" s="58" t="s">
        <v>443</v>
      </c>
      <c r="B1" s="58"/>
      <c r="C1" s="61"/>
      <c r="D1" s="61"/>
      <c r="E1" s="61"/>
      <c r="F1" s="61"/>
      <c r="G1" s="238"/>
      <c r="H1" s="238"/>
      <c r="I1" s="653" t="s">
        <v>97</v>
      </c>
      <c r="J1" s="653"/>
    </row>
    <row r="2" spans="1:10" ht="15.75" x14ac:dyDescent="0.35">
      <c r="A2" s="60" t="s">
        <v>128</v>
      </c>
      <c r="B2" s="58"/>
      <c r="C2" s="61"/>
      <c r="D2" s="61"/>
      <c r="E2" s="61"/>
      <c r="F2" s="61"/>
      <c r="G2" s="238"/>
      <c r="H2" s="238"/>
      <c r="I2" s="643" t="s">
        <v>850</v>
      </c>
      <c r="J2" s="644"/>
    </row>
    <row r="3" spans="1:10" ht="15.75" x14ac:dyDescent="0.35">
      <c r="A3" s="60"/>
      <c r="B3" s="60"/>
      <c r="C3" s="58"/>
      <c r="D3" s="58"/>
      <c r="E3" s="58"/>
      <c r="F3" s="58"/>
      <c r="G3" s="238"/>
      <c r="H3" s="238"/>
      <c r="I3" s="238"/>
    </row>
    <row r="4" spans="1:10" ht="15.75" x14ac:dyDescent="0.35">
      <c r="A4" s="61" t="s">
        <v>262</v>
      </c>
      <c r="B4" s="61"/>
      <c r="C4" s="61"/>
      <c r="D4" s="61"/>
      <c r="E4" s="61"/>
      <c r="F4" s="61"/>
      <c r="G4" s="60"/>
      <c r="H4" s="60"/>
      <c r="I4" s="60"/>
    </row>
    <row r="5" spans="1:10" ht="15.75" x14ac:dyDescent="0.35">
      <c r="A5" s="64"/>
      <c r="B5" s="21" t="s">
        <v>656</v>
      </c>
      <c r="C5" s="21"/>
      <c r="D5" s="64"/>
      <c r="E5" s="64"/>
      <c r="F5" s="64"/>
      <c r="G5" s="65"/>
      <c r="H5" s="65"/>
      <c r="I5" s="65"/>
    </row>
    <row r="6" spans="1:10" ht="15.75" x14ac:dyDescent="0.35">
      <c r="A6" s="61"/>
      <c r="B6" s="61"/>
      <c r="C6" s="61"/>
      <c r="D6" s="61"/>
      <c r="E6" s="61"/>
      <c r="F6" s="61"/>
      <c r="G6" s="60"/>
      <c r="H6" s="60"/>
      <c r="I6" s="60"/>
    </row>
    <row r="7" spans="1:10" ht="47.25" x14ac:dyDescent="0.2">
      <c r="A7" s="72" t="s">
        <v>64</v>
      </c>
      <c r="B7" s="72" t="s">
        <v>326</v>
      </c>
      <c r="C7" s="72" t="s">
        <v>327</v>
      </c>
      <c r="D7" s="72" t="s">
        <v>215</v>
      </c>
      <c r="E7" s="72" t="s">
        <v>331</v>
      </c>
      <c r="F7" s="72" t="s">
        <v>334</v>
      </c>
      <c r="G7" s="63" t="s">
        <v>10</v>
      </c>
      <c r="H7" s="63" t="s">
        <v>9</v>
      </c>
      <c r="I7" s="63" t="s">
        <v>377</v>
      </c>
      <c r="J7" s="200" t="s">
        <v>333</v>
      </c>
    </row>
    <row r="8" spans="1:10" ht="29.25" customHeight="1" x14ac:dyDescent="0.2">
      <c r="A8" s="80">
        <v>1</v>
      </c>
      <c r="B8" s="301" t="s">
        <v>591</v>
      </c>
      <c r="C8" s="301" t="s">
        <v>503</v>
      </c>
      <c r="D8" s="302" t="s">
        <v>501</v>
      </c>
      <c r="E8" s="303" t="s">
        <v>592</v>
      </c>
      <c r="F8" s="301" t="s">
        <v>333</v>
      </c>
      <c r="G8" s="304">
        <v>2200</v>
      </c>
      <c r="H8" s="304">
        <v>2200</v>
      </c>
      <c r="I8" s="305">
        <f t="shared" ref="I8:I31" si="0">H8*20%</f>
        <v>440</v>
      </c>
      <c r="J8" s="200" t="s">
        <v>0</v>
      </c>
    </row>
    <row r="9" spans="1:10" ht="29.25" customHeight="1" x14ac:dyDescent="0.2">
      <c r="A9" s="80">
        <v>2</v>
      </c>
      <c r="B9" s="301" t="s">
        <v>593</v>
      </c>
      <c r="C9" s="301" t="s">
        <v>594</v>
      </c>
      <c r="D9" s="302" t="s">
        <v>595</v>
      </c>
      <c r="E9" s="303" t="s">
        <v>592</v>
      </c>
      <c r="F9" s="301" t="s">
        <v>333</v>
      </c>
      <c r="G9" s="306">
        <v>1600</v>
      </c>
      <c r="H9" s="306">
        <v>1600</v>
      </c>
      <c r="I9" s="305">
        <f t="shared" si="0"/>
        <v>320</v>
      </c>
    </row>
    <row r="10" spans="1:10" ht="29.25" customHeight="1" x14ac:dyDescent="0.2">
      <c r="A10" s="80">
        <v>3</v>
      </c>
      <c r="B10" s="301" t="s">
        <v>530</v>
      </c>
      <c r="C10" s="301" t="s">
        <v>596</v>
      </c>
      <c r="D10" s="302" t="s">
        <v>597</v>
      </c>
      <c r="E10" s="303" t="s">
        <v>592</v>
      </c>
      <c r="F10" s="301" t="s">
        <v>333</v>
      </c>
      <c r="G10" s="306">
        <v>1600</v>
      </c>
      <c r="H10" s="304">
        <v>1600</v>
      </c>
      <c r="I10" s="305">
        <f t="shared" si="0"/>
        <v>320</v>
      </c>
    </row>
    <row r="11" spans="1:10" ht="29.25" customHeight="1" x14ac:dyDescent="0.2">
      <c r="A11" s="80">
        <v>4</v>
      </c>
      <c r="B11" s="301" t="s">
        <v>598</v>
      </c>
      <c r="C11" s="301" t="s">
        <v>599</v>
      </c>
      <c r="D11" s="301">
        <v>65002007395</v>
      </c>
      <c r="E11" s="303" t="s">
        <v>592</v>
      </c>
      <c r="F11" s="301" t="s">
        <v>333</v>
      </c>
      <c r="G11" s="306">
        <v>1600</v>
      </c>
      <c r="H11" s="306">
        <v>1600</v>
      </c>
      <c r="I11" s="305">
        <f t="shared" si="0"/>
        <v>320</v>
      </c>
    </row>
    <row r="12" spans="1:10" ht="29.25" customHeight="1" x14ac:dyDescent="0.2">
      <c r="A12" s="80">
        <v>5</v>
      </c>
      <c r="B12" s="301" t="s">
        <v>600</v>
      </c>
      <c r="C12" s="301" t="s">
        <v>601</v>
      </c>
      <c r="D12" s="295">
        <v>61001005366</v>
      </c>
      <c r="E12" s="303" t="s">
        <v>592</v>
      </c>
      <c r="F12" s="301" t="s">
        <v>333</v>
      </c>
      <c r="G12" s="306">
        <v>1600</v>
      </c>
      <c r="H12" s="304">
        <v>1600</v>
      </c>
      <c r="I12" s="305">
        <f t="shared" si="0"/>
        <v>320</v>
      </c>
    </row>
    <row r="13" spans="1:10" ht="29.25" customHeight="1" x14ac:dyDescent="0.2">
      <c r="A13" s="80">
        <v>6</v>
      </c>
      <c r="B13" s="301" t="s">
        <v>602</v>
      </c>
      <c r="C13" s="301" t="s">
        <v>509</v>
      </c>
      <c r="D13" s="302" t="s">
        <v>507</v>
      </c>
      <c r="E13" s="303" t="s">
        <v>592</v>
      </c>
      <c r="F13" s="301" t="s">
        <v>333</v>
      </c>
      <c r="G13" s="306">
        <v>1600</v>
      </c>
      <c r="H13" s="306">
        <v>1600</v>
      </c>
      <c r="I13" s="305">
        <f t="shared" si="0"/>
        <v>320</v>
      </c>
    </row>
    <row r="14" spans="1:10" ht="29.25" customHeight="1" x14ac:dyDescent="0.2">
      <c r="A14" s="80">
        <v>7</v>
      </c>
      <c r="B14" s="301" t="s">
        <v>603</v>
      </c>
      <c r="C14" s="301" t="s">
        <v>604</v>
      </c>
      <c r="D14" s="302" t="s">
        <v>605</v>
      </c>
      <c r="E14" s="303" t="s">
        <v>592</v>
      </c>
      <c r="F14" s="301" t="s">
        <v>333</v>
      </c>
      <c r="G14" s="306">
        <v>1400</v>
      </c>
      <c r="H14" s="306">
        <v>1400</v>
      </c>
      <c r="I14" s="305">
        <f t="shared" si="0"/>
        <v>280</v>
      </c>
    </row>
    <row r="15" spans="1:10" ht="29.25" customHeight="1" x14ac:dyDescent="0.2">
      <c r="A15" s="80">
        <v>8</v>
      </c>
      <c r="B15" s="301" t="s">
        <v>548</v>
      </c>
      <c r="C15" s="301" t="s">
        <v>606</v>
      </c>
      <c r="D15" s="302" t="s">
        <v>607</v>
      </c>
      <c r="E15" s="303" t="s">
        <v>592</v>
      </c>
      <c r="F15" s="301" t="s">
        <v>333</v>
      </c>
      <c r="G15" s="306">
        <v>1300</v>
      </c>
      <c r="H15" s="304">
        <v>1300</v>
      </c>
      <c r="I15" s="305">
        <f t="shared" si="0"/>
        <v>260</v>
      </c>
    </row>
    <row r="16" spans="1:10" ht="29.25" customHeight="1" x14ac:dyDescent="0.2">
      <c r="A16" s="80">
        <v>9</v>
      </c>
      <c r="B16" s="301" t="s">
        <v>608</v>
      </c>
      <c r="C16" s="301" t="s">
        <v>609</v>
      </c>
      <c r="D16" s="302" t="s">
        <v>610</v>
      </c>
      <c r="E16" s="303" t="s">
        <v>592</v>
      </c>
      <c r="F16" s="301" t="s">
        <v>333</v>
      </c>
      <c r="G16" s="306">
        <v>1200</v>
      </c>
      <c r="H16" s="306">
        <v>1200</v>
      </c>
      <c r="I16" s="305">
        <f t="shared" si="0"/>
        <v>240</v>
      </c>
    </row>
    <row r="17" spans="1:9" ht="29.25" customHeight="1" x14ac:dyDescent="0.2">
      <c r="A17" s="80">
        <v>10</v>
      </c>
      <c r="B17" s="409" t="s">
        <v>611</v>
      </c>
      <c r="C17" s="409" t="s">
        <v>612</v>
      </c>
      <c r="D17" s="302" t="s">
        <v>613</v>
      </c>
      <c r="E17" s="303" t="s">
        <v>592</v>
      </c>
      <c r="F17" s="301" t="s">
        <v>333</v>
      </c>
      <c r="G17" s="306">
        <v>900</v>
      </c>
      <c r="H17" s="304">
        <v>900</v>
      </c>
      <c r="I17" s="305">
        <f t="shared" si="0"/>
        <v>180</v>
      </c>
    </row>
    <row r="18" spans="1:9" ht="29.25" customHeight="1" x14ac:dyDescent="0.2">
      <c r="A18" s="80">
        <v>11</v>
      </c>
      <c r="B18" s="301" t="s">
        <v>518</v>
      </c>
      <c r="C18" s="301" t="s">
        <v>519</v>
      </c>
      <c r="D18" s="302" t="s">
        <v>517</v>
      </c>
      <c r="E18" s="303" t="s">
        <v>592</v>
      </c>
      <c r="F18" s="301" t="s">
        <v>333</v>
      </c>
      <c r="G18" s="306">
        <v>900</v>
      </c>
      <c r="H18" s="306">
        <v>900</v>
      </c>
      <c r="I18" s="305">
        <f t="shared" si="0"/>
        <v>180</v>
      </c>
    </row>
    <row r="19" spans="1:9" ht="29.25" customHeight="1" x14ac:dyDescent="0.2">
      <c r="A19" s="80">
        <v>12</v>
      </c>
      <c r="B19" s="301" t="s">
        <v>598</v>
      </c>
      <c r="C19" s="301" t="s">
        <v>614</v>
      </c>
      <c r="D19" s="302" t="s">
        <v>615</v>
      </c>
      <c r="E19" s="303" t="s">
        <v>592</v>
      </c>
      <c r="F19" s="301" t="s">
        <v>333</v>
      </c>
      <c r="G19" s="306">
        <v>1100</v>
      </c>
      <c r="H19" s="304">
        <v>1100</v>
      </c>
      <c r="I19" s="305">
        <f t="shared" si="0"/>
        <v>220</v>
      </c>
    </row>
    <row r="20" spans="1:9" ht="29.25" customHeight="1" x14ac:dyDescent="0.2">
      <c r="A20" s="80">
        <v>13</v>
      </c>
      <c r="B20" s="301" t="s">
        <v>513</v>
      </c>
      <c r="C20" s="301" t="s">
        <v>514</v>
      </c>
      <c r="D20" s="302" t="s">
        <v>616</v>
      </c>
      <c r="E20" s="303" t="s">
        <v>592</v>
      </c>
      <c r="F20" s="301" t="s">
        <v>333</v>
      </c>
      <c r="G20" s="306">
        <v>1100</v>
      </c>
      <c r="H20" s="306">
        <v>1100</v>
      </c>
      <c r="I20" s="305">
        <f t="shared" si="0"/>
        <v>220</v>
      </c>
    </row>
    <row r="21" spans="1:9" ht="29.25" customHeight="1" x14ac:dyDescent="0.2">
      <c r="A21" s="80">
        <v>14</v>
      </c>
      <c r="B21" s="301" t="s">
        <v>617</v>
      </c>
      <c r="C21" s="301" t="s">
        <v>618</v>
      </c>
      <c r="D21" s="302" t="s">
        <v>619</v>
      </c>
      <c r="E21" s="303" t="s">
        <v>592</v>
      </c>
      <c r="F21" s="301" t="s">
        <v>333</v>
      </c>
      <c r="G21" s="306">
        <v>250</v>
      </c>
      <c r="H21" s="304">
        <v>250</v>
      </c>
      <c r="I21" s="305">
        <f t="shared" si="0"/>
        <v>50</v>
      </c>
    </row>
    <row r="22" spans="1:9" ht="29.25" customHeight="1" x14ac:dyDescent="0.2">
      <c r="A22" s="80">
        <v>15</v>
      </c>
      <c r="B22" s="301" t="s">
        <v>620</v>
      </c>
      <c r="C22" s="301" t="s">
        <v>621</v>
      </c>
      <c r="D22" s="302" t="s">
        <v>622</v>
      </c>
      <c r="E22" s="303" t="s">
        <v>592</v>
      </c>
      <c r="F22" s="301" t="s">
        <v>333</v>
      </c>
      <c r="G22" s="306">
        <v>550</v>
      </c>
      <c r="H22" s="306">
        <v>550</v>
      </c>
      <c r="I22" s="305">
        <f t="shared" si="0"/>
        <v>110</v>
      </c>
    </row>
    <row r="23" spans="1:9" ht="29.25" customHeight="1" x14ac:dyDescent="0.2">
      <c r="A23" s="80">
        <v>16</v>
      </c>
      <c r="B23" s="301" t="s">
        <v>623</v>
      </c>
      <c r="C23" s="301" t="s">
        <v>624</v>
      </c>
      <c r="D23" s="294" t="s">
        <v>625</v>
      </c>
      <c r="E23" s="303" t="s">
        <v>592</v>
      </c>
      <c r="F23" s="301" t="s">
        <v>333</v>
      </c>
      <c r="G23" s="306">
        <v>2000</v>
      </c>
      <c r="H23" s="304">
        <v>2000</v>
      </c>
      <c r="I23" s="305">
        <f t="shared" si="0"/>
        <v>400</v>
      </c>
    </row>
    <row r="24" spans="1:9" ht="29.25" customHeight="1" x14ac:dyDescent="0.2">
      <c r="A24" s="80">
        <v>17</v>
      </c>
      <c r="B24" s="301" t="s">
        <v>626</v>
      </c>
      <c r="C24" s="301" t="s">
        <v>627</v>
      </c>
      <c r="D24" s="294" t="s">
        <v>628</v>
      </c>
      <c r="E24" s="303" t="s">
        <v>592</v>
      </c>
      <c r="F24" s="301" t="s">
        <v>333</v>
      </c>
      <c r="G24" s="306">
        <v>900</v>
      </c>
      <c r="H24" s="306">
        <v>900</v>
      </c>
      <c r="I24" s="305">
        <f t="shared" si="0"/>
        <v>180</v>
      </c>
    </row>
    <row r="25" spans="1:9" ht="29.25" customHeight="1" x14ac:dyDescent="0.2">
      <c r="A25" s="80">
        <v>18</v>
      </c>
      <c r="B25" s="301" t="s">
        <v>629</v>
      </c>
      <c r="C25" s="301" t="s">
        <v>630</v>
      </c>
      <c r="D25" s="294" t="s">
        <v>631</v>
      </c>
      <c r="E25" s="303" t="s">
        <v>592</v>
      </c>
      <c r="F25" s="301" t="s">
        <v>333</v>
      </c>
      <c r="G25" s="306">
        <v>900</v>
      </c>
      <c r="H25" s="304">
        <v>900</v>
      </c>
      <c r="I25" s="305">
        <f t="shared" si="0"/>
        <v>180</v>
      </c>
    </row>
    <row r="26" spans="1:9" ht="29.25" customHeight="1" x14ac:dyDescent="0.2">
      <c r="A26" s="80">
        <v>19</v>
      </c>
      <c r="B26" s="301" t="s">
        <v>598</v>
      </c>
      <c r="C26" s="301" t="s">
        <v>632</v>
      </c>
      <c r="D26" s="294" t="s">
        <v>633</v>
      </c>
      <c r="E26" s="303" t="s">
        <v>592</v>
      </c>
      <c r="F26" s="301" t="s">
        <v>333</v>
      </c>
      <c r="G26" s="304">
        <v>900</v>
      </c>
      <c r="H26" s="306">
        <v>900</v>
      </c>
      <c r="I26" s="305">
        <f t="shared" si="0"/>
        <v>180</v>
      </c>
    </row>
    <row r="27" spans="1:9" ht="29.25" customHeight="1" x14ac:dyDescent="0.2">
      <c r="A27" s="80">
        <v>20</v>
      </c>
      <c r="B27" s="301" t="s">
        <v>634</v>
      </c>
      <c r="C27" s="301" t="s">
        <v>635</v>
      </c>
      <c r="D27" s="294" t="s">
        <v>636</v>
      </c>
      <c r="E27" s="303" t="s">
        <v>592</v>
      </c>
      <c r="F27" s="301" t="s">
        <v>333</v>
      </c>
      <c r="G27" s="306">
        <v>900</v>
      </c>
      <c r="H27" s="304">
        <v>900</v>
      </c>
      <c r="I27" s="305">
        <f t="shared" si="0"/>
        <v>180</v>
      </c>
    </row>
    <row r="28" spans="1:9" ht="29.25" customHeight="1" x14ac:dyDescent="0.2">
      <c r="A28" s="80">
        <v>21</v>
      </c>
      <c r="B28" s="301" t="s">
        <v>623</v>
      </c>
      <c r="C28" s="301" t="s">
        <v>637</v>
      </c>
      <c r="D28" s="294" t="s">
        <v>638</v>
      </c>
      <c r="E28" s="303" t="s">
        <v>592</v>
      </c>
      <c r="F28" s="301" t="s">
        <v>333</v>
      </c>
      <c r="G28" s="304">
        <v>900</v>
      </c>
      <c r="H28" s="306">
        <v>900</v>
      </c>
      <c r="I28" s="305">
        <f t="shared" si="0"/>
        <v>180</v>
      </c>
    </row>
    <row r="29" spans="1:9" ht="29.25" customHeight="1" x14ac:dyDescent="0.2">
      <c r="A29" s="80">
        <v>22</v>
      </c>
      <c r="B29" s="307" t="s">
        <v>639</v>
      </c>
      <c r="C29" s="307" t="s">
        <v>640</v>
      </c>
      <c r="D29" s="308" t="s">
        <v>641</v>
      </c>
      <c r="E29" s="303" t="s">
        <v>592</v>
      </c>
      <c r="F29" s="301" t="s">
        <v>333</v>
      </c>
      <c r="G29" s="306">
        <v>900</v>
      </c>
      <c r="H29" s="304">
        <v>900</v>
      </c>
      <c r="I29" s="305">
        <f t="shared" si="0"/>
        <v>180</v>
      </c>
    </row>
    <row r="30" spans="1:9" ht="29.25" customHeight="1" x14ac:dyDescent="0.2">
      <c r="A30" s="80">
        <v>23</v>
      </c>
      <c r="B30" s="301" t="s">
        <v>556</v>
      </c>
      <c r="C30" s="301" t="s">
        <v>642</v>
      </c>
      <c r="D30" s="294" t="s">
        <v>643</v>
      </c>
      <c r="E30" s="303" t="s">
        <v>592</v>
      </c>
      <c r="F30" s="301" t="s">
        <v>333</v>
      </c>
      <c r="G30" s="304">
        <v>500</v>
      </c>
      <c r="H30" s="306">
        <v>500</v>
      </c>
      <c r="I30" s="305">
        <f t="shared" si="0"/>
        <v>100</v>
      </c>
    </row>
    <row r="31" spans="1:9" ht="29.25" customHeight="1" x14ac:dyDescent="0.2">
      <c r="A31" s="80">
        <v>24</v>
      </c>
      <c r="B31" s="301" t="s">
        <v>644</v>
      </c>
      <c r="C31" s="301" t="s">
        <v>645</v>
      </c>
      <c r="D31" s="294" t="s">
        <v>646</v>
      </c>
      <c r="E31" s="303" t="s">
        <v>592</v>
      </c>
      <c r="F31" s="301" t="s">
        <v>333</v>
      </c>
      <c r="G31" s="306">
        <v>500</v>
      </c>
      <c r="H31" s="304">
        <v>500</v>
      </c>
      <c r="I31" s="305">
        <f t="shared" si="0"/>
        <v>100</v>
      </c>
    </row>
    <row r="32" spans="1:9" ht="29.25" customHeight="1" x14ac:dyDescent="0.2">
      <c r="A32" s="80">
        <v>27</v>
      </c>
      <c r="B32" s="69"/>
      <c r="C32" s="69"/>
      <c r="D32" s="69"/>
      <c r="E32" s="69"/>
      <c r="F32" s="80"/>
      <c r="G32" s="4"/>
      <c r="H32" s="4"/>
      <c r="I32" s="4"/>
    </row>
    <row r="33" spans="1:9" ht="29.25" customHeight="1" x14ac:dyDescent="0.2">
      <c r="A33" s="69" t="s">
        <v>264</v>
      </c>
      <c r="B33" s="69"/>
      <c r="C33" s="69"/>
      <c r="D33" s="69"/>
      <c r="E33" s="69"/>
      <c r="F33" s="80"/>
      <c r="G33" s="4"/>
      <c r="H33" s="4"/>
      <c r="I33" s="4"/>
    </row>
    <row r="34" spans="1:9" ht="15.75" x14ac:dyDescent="0.35">
      <c r="A34" s="69"/>
      <c r="B34" s="81"/>
      <c r="C34" s="81"/>
      <c r="D34" s="81"/>
      <c r="E34" s="81"/>
      <c r="F34" s="69" t="s">
        <v>428</v>
      </c>
      <c r="G34" s="68">
        <f>SUM(G8:G33)</f>
        <v>27300</v>
      </c>
      <c r="H34" s="68">
        <f>SUM(H8:H33)</f>
        <v>27300</v>
      </c>
      <c r="I34" s="68">
        <f>SUM(I8:I33)</f>
        <v>5460</v>
      </c>
    </row>
    <row r="35" spans="1:9" ht="15.75" x14ac:dyDescent="0.35">
      <c r="A35" s="198"/>
      <c r="B35" s="198"/>
      <c r="C35" s="198"/>
      <c r="D35" s="198"/>
      <c r="E35" s="198"/>
      <c r="F35" s="198"/>
      <c r="G35" s="198"/>
      <c r="H35" s="160"/>
      <c r="I35" s="160"/>
    </row>
    <row r="36" spans="1:9" ht="15.75" x14ac:dyDescent="0.35">
      <c r="A36" s="199" t="s">
        <v>444</v>
      </c>
      <c r="B36" s="199"/>
      <c r="C36" s="198"/>
      <c r="D36" s="198"/>
      <c r="E36" s="198"/>
      <c r="F36" s="198"/>
      <c r="G36" s="198"/>
      <c r="H36" s="160"/>
      <c r="I36" s="160"/>
    </row>
    <row r="37" spans="1:9" ht="15.75" x14ac:dyDescent="0.35">
      <c r="A37" s="199"/>
      <c r="B37" s="199"/>
      <c r="C37" s="198"/>
      <c r="D37" s="198"/>
      <c r="E37" s="198"/>
      <c r="F37" s="198"/>
      <c r="G37" s="198"/>
      <c r="H37" s="160"/>
      <c r="I37" s="160"/>
    </row>
    <row r="38" spans="1:9" ht="15.75" x14ac:dyDescent="0.35">
      <c r="A38" s="199"/>
      <c r="B38" s="199"/>
      <c r="C38" s="160"/>
      <c r="D38" s="160"/>
      <c r="E38" s="160"/>
      <c r="F38" s="160"/>
      <c r="G38" s="160"/>
      <c r="H38" s="160"/>
      <c r="I38" s="160"/>
    </row>
    <row r="39" spans="1:9" ht="15.75" x14ac:dyDescent="0.35">
      <c r="A39" s="199"/>
      <c r="B39" s="199"/>
      <c r="C39" s="160"/>
      <c r="D39" s="160"/>
      <c r="E39" s="160"/>
      <c r="F39" s="160"/>
      <c r="G39" s="160"/>
      <c r="H39" s="160"/>
      <c r="I39" s="160"/>
    </row>
    <row r="40" spans="1:9" x14ac:dyDescent="0.2">
      <c r="A40" s="196"/>
      <c r="B40" s="196"/>
      <c r="C40" s="196"/>
      <c r="D40" s="196"/>
      <c r="E40" s="196"/>
      <c r="F40" s="196"/>
      <c r="G40" s="196"/>
      <c r="H40" s="196"/>
      <c r="I40" s="196"/>
    </row>
    <row r="41" spans="1:9" ht="15.75" x14ac:dyDescent="0.35">
      <c r="A41" s="166" t="s">
        <v>96</v>
      </c>
      <c r="B41" s="166"/>
      <c r="C41" s="160"/>
      <c r="D41" s="160"/>
      <c r="E41" s="160"/>
      <c r="F41" s="160"/>
      <c r="G41" s="160"/>
      <c r="H41" s="160"/>
      <c r="I41" s="160"/>
    </row>
    <row r="42" spans="1:9" ht="15.75" x14ac:dyDescent="0.35">
      <c r="A42" s="160"/>
      <c r="B42" s="160"/>
      <c r="C42" s="160"/>
      <c r="D42" s="160"/>
      <c r="E42" s="160"/>
      <c r="F42" s="160"/>
      <c r="G42" s="160"/>
      <c r="H42" s="160"/>
      <c r="I42" s="160"/>
    </row>
    <row r="43" spans="1:9" ht="15.75" x14ac:dyDescent="0.35">
      <c r="A43" s="160"/>
      <c r="B43" s="160"/>
      <c r="C43" s="160"/>
      <c r="D43" s="160"/>
      <c r="E43" s="164"/>
      <c r="F43" s="164"/>
      <c r="G43" s="164"/>
      <c r="H43" s="160"/>
      <c r="I43" s="160"/>
    </row>
    <row r="44" spans="1:9" ht="15.75" x14ac:dyDescent="0.35">
      <c r="A44" s="166"/>
      <c r="B44" s="166"/>
      <c r="C44" s="166" t="s">
        <v>376</v>
      </c>
      <c r="D44" s="166"/>
      <c r="E44" s="166"/>
      <c r="F44" s="166"/>
      <c r="G44" s="166"/>
      <c r="H44" s="160"/>
      <c r="I44" s="160"/>
    </row>
    <row r="45" spans="1:9" ht="15.75" x14ac:dyDescent="0.35">
      <c r="A45" s="160"/>
      <c r="B45" s="160"/>
      <c r="C45" s="160" t="s">
        <v>375</v>
      </c>
      <c r="D45" s="160"/>
      <c r="E45" s="160"/>
      <c r="F45" s="160"/>
      <c r="G45" s="160"/>
      <c r="H45" s="160"/>
      <c r="I45" s="160"/>
    </row>
    <row r="46" spans="1:9" x14ac:dyDescent="0.2">
      <c r="A46" s="168"/>
      <c r="B46" s="168"/>
      <c r="C46" s="168" t="s">
        <v>127</v>
      </c>
      <c r="D46" s="168"/>
      <c r="E46" s="168"/>
      <c r="F46" s="168"/>
      <c r="G46" s="168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3"/>
  <sheetViews>
    <sheetView view="pageBreakPreview" zoomScale="80" zoomScaleSheetLayoutView="80" workbookViewId="0">
      <selection activeCell="I71" sqref="I71"/>
    </sheetView>
  </sheetViews>
  <sheetFormatPr defaultRowHeight="12.75" x14ac:dyDescent="0.2"/>
  <cols>
    <col min="1" max="1" width="4.42578125" customWidth="1"/>
    <col min="2" max="2" width="14.5703125" customWidth="1"/>
    <col min="3" max="3" width="16.140625" customWidth="1"/>
    <col min="4" max="4" width="16.7109375" customWidth="1"/>
    <col min="5" max="5" width="20.140625" style="425" customWidth="1"/>
    <col min="6" max="6" width="19.42578125" style="352" customWidth="1"/>
    <col min="7" max="7" width="15" customWidth="1"/>
    <col min="8" max="8" width="12" customWidth="1"/>
  </cols>
  <sheetData>
    <row r="1" spans="1:10" ht="15.75" x14ac:dyDescent="0.35">
      <c r="A1" s="58" t="s">
        <v>445</v>
      </c>
      <c r="B1" s="61"/>
      <c r="C1" s="61"/>
      <c r="D1" s="61"/>
      <c r="E1" s="415"/>
      <c r="F1" s="258"/>
      <c r="G1" s="653" t="s">
        <v>97</v>
      </c>
      <c r="H1" s="653"/>
      <c r="I1" s="270"/>
    </row>
    <row r="2" spans="1:10" ht="15" customHeight="1" x14ac:dyDescent="0.35">
      <c r="A2" s="60" t="s">
        <v>128</v>
      </c>
      <c r="B2" s="61"/>
      <c r="C2" s="61"/>
      <c r="D2" s="61"/>
      <c r="E2" s="415"/>
      <c r="F2" s="258"/>
      <c r="G2" s="643" t="s">
        <v>850</v>
      </c>
      <c r="H2" s="644"/>
      <c r="I2" s="60"/>
    </row>
    <row r="3" spans="1:10" ht="15.75" x14ac:dyDescent="0.35">
      <c r="A3" s="60"/>
      <c r="B3" s="60"/>
      <c r="C3" s="60"/>
      <c r="D3" s="60"/>
      <c r="E3" s="416"/>
      <c r="F3" s="346"/>
      <c r="G3" s="238"/>
      <c r="H3" s="238"/>
      <c r="I3" s="270"/>
    </row>
    <row r="4" spans="1:10" ht="15.75" x14ac:dyDescent="0.35">
      <c r="A4" s="61" t="s">
        <v>262</v>
      </c>
      <c r="B4" s="61"/>
      <c r="C4" s="61"/>
      <c r="D4" s="61"/>
      <c r="E4" s="415"/>
      <c r="F4" s="258"/>
      <c r="G4" s="60"/>
      <c r="H4" s="60"/>
      <c r="I4" s="60"/>
    </row>
    <row r="5" spans="1:10" ht="15.75" x14ac:dyDescent="0.35">
      <c r="A5" s="64"/>
      <c r="B5" s="21" t="s">
        <v>656</v>
      </c>
      <c r="C5" s="64"/>
      <c r="D5" s="64"/>
      <c r="E5" s="417"/>
      <c r="F5" s="347"/>
      <c r="G5" s="65"/>
      <c r="H5" s="65"/>
      <c r="I5" s="65"/>
    </row>
    <row r="6" spans="1:10" ht="15.75" x14ac:dyDescent="0.35">
      <c r="A6" s="61"/>
      <c r="B6" s="61"/>
      <c r="C6" s="61"/>
      <c r="D6" s="61"/>
      <c r="E6" s="415"/>
      <c r="F6" s="258"/>
      <c r="G6" s="60"/>
      <c r="H6" s="60"/>
      <c r="I6" s="60"/>
    </row>
    <row r="7" spans="1:10" ht="15.75" x14ac:dyDescent="0.2">
      <c r="A7" s="237"/>
      <c r="B7" s="237"/>
      <c r="C7" s="237"/>
      <c r="D7" s="237"/>
      <c r="E7" s="418"/>
      <c r="F7" s="345"/>
      <c r="G7" s="62"/>
      <c r="H7" s="62"/>
      <c r="I7" s="270"/>
    </row>
    <row r="8" spans="1:10" ht="47.25" x14ac:dyDescent="0.2">
      <c r="A8" s="269" t="s">
        <v>64</v>
      </c>
      <c r="B8" s="63" t="s">
        <v>326</v>
      </c>
      <c r="C8" s="72" t="s">
        <v>327</v>
      </c>
      <c r="D8" s="72" t="s">
        <v>215</v>
      </c>
      <c r="E8" s="419" t="s">
        <v>330</v>
      </c>
      <c r="F8" s="72" t="s">
        <v>329</v>
      </c>
      <c r="G8" s="72" t="s">
        <v>371</v>
      </c>
      <c r="H8" s="63" t="s">
        <v>10</v>
      </c>
      <c r="I8" s="63" t="s">
        <v>9</v>
      </c>
    </row>
    <row r="9" spans="1:10" ht="67.5" customHeight="1" x14ac:dyDescent="0.2">
      <c r="A9" s="426">
        <v>1</v>
      </c>
      <c r="B9" s="301" t="s">
        <v>591</v>
      </c>
      <c r="C9" s="301" t="s">
        <v>503</v>
      </c>
      <c r="D9" s="302" t="s">
        <v>501</v>
      </c>
      <c r="E9" s="622" t="s">
        <v>984</v>
      </c>
      <c r="F9" s="622" t="s">
        <v>980</v>
      </c>
      <c r="G9" s="309">
        <v>2</v>
      </c>
      <c r="H9" s="413">
        <v>30</v>
      </c>
      <c r="I9" s="413">
        <v>30</v>
      </c>
      <c r="J9" s="92"/>
    </row>
    <row r="10" spans="1:10" ht="67.5" customHeight="1" x14ac:dyDescent="0.2">
      <c r="A10" s="426">
        <v>2</v>
      </c>
      <c r="B10" s="301" t="s">
        <v>840</v>
      </c>
      <c r="C10" s="301" t="s">
        <v>972</v>
      </c>
      <c r="D10" s="302" t="s">
        <v>595</v>
      </c>
      <c r="E10" s="622" t="s">
        <v>984</v>
      </c>
      <c r="F10" s="622" t="s">
        <v>980</v>
      </c>
      <c r="G10" s="309">
        <v>2</v>
      </c>
      <c r="H10" s="413">
        <v>30</v>
      </c>
      <c r="I10" s="413">
        <v>30</v>
      </c>
      <c r="J10" s="92"/>
    </row>
    <row r="11" spans="1:10" ht="67.5" customHeight="1" x14ac:dyDescent="0.2">
      <c r="A11" s="426">
        <v>3</v>
      </c>
      <c r="B11" s="301" t="s">
        <v>556</v>
      </c>
      <c r="C11" s="301" t="s">
        <v>973</v>
      </c>
      <c r="D11" s="302" t="s">
        <v>977</v>
      </c>
      <c r="E11" s="622" t="s">
        <v>984</v>
      </c>
      <c r="F11" s="622" t="s">
        <v>980</v>
      </c>
      <c r="G11" s="309">
        <v>2</v>
      </c>
      <c r="H11" s="413">
        <v>30</v>
      </c>
      <c r="I11" s="413">
        <v>30</v>
      </c>
      <c r="J11" s="92"/>
    </row>
    <row r="12" spans="1:10" ht="67.5" customHeight="1" x14ac:dyDescent="0.2">
      <c r="A12" s="426">
        <v>4</v>
      </c>
      <c r="B12" s="295" t="s">
        <v>728</v>
      </c>
      <c r="C12" s="295" t="s">
        <v>729</v>
      </c>
      <c r="D12" s="623" t="s">
        <v>733</v>
      </c>
      <c r="E12" s="622" t="s">
        <v>984</v>
      </c>
      <c r="F12" s="622" t="s">
        <v>980</v>
      </c>
      <c r="G12" s="309">
        <v>2</v>
      </c>
      <c r="H12" s="413">
        <v>30</v>
      </c>
      <c r="I12" s="413">
        <v>30</v>
      </c>
      <c r="J12" s="92"/>
    </row>
    <row r="13" spans="1:10" ht="77.25" customHeight="1" x14ac:dyDescent="0.35">
      <c r="A13" s="426">
        <v>5</v>
      </c>
      <c r="B13" s="301" t="s">
        <v>840</v>
      </c>
      <c r="C13" s="301" t="s">
        <v>972</v>
      </c>
      <c r="D13" s="302" t="s">
        <v>595</v>
      </c>
      <c r="E13" s="622" t="s">
        <v>984</v>
      </c>
      <c r="F13" s="624" t="s">
        <v>981</v>
      </c>
      <c r="G13" s="309">
        <v>2</v>
      </c>
      <c r="H13" s="413">
        <v>30</v>
      </c>
      <c r="I13" s="413">
        <v>30</v>
      </c>
      <c r="J13" s="92"/>
    </row>
    <row r="14" spans="1:10" ht="77.25" customHeight="1" x14ac:dyDescent="0.35">
      <c r="A14" s="426">
        <v>6</v>
      </c>
      <c r="B14" s="301" t="s">
        <v>974</v>
      </c>
      <c r="C14" s="301" t="s">
        <v>975</v>
      </c>
      <c r="D14" s="302" t="s">
        <v>978</v>
      </c>
      <c r="E14" s="622" t="s">
        <v>984</v>
      </c>
      <c r="F14" s="624" t="s">
        <v>981</v>
      </c>
      <c r="G14" s="309">
        <v>2</v>
      </c>
      <c r="H14" s="413">
        <v>30</v>
      </c>
      <c r="I14" s="413">
        <v>30</v>
      </c>
      <c r="J14" s="92"/>
    </row>
    <row r="15" spans="1:10" ht="77.25" customHeight="1" x14ac:dyDescent="0.35">
      <c r="A15" s="426">
        <v>7</v>
      </c>
      <c r="B15" s="301" t="s">
        <v>647</v>
      </c>
      <c r="C15" s="301" t="s">
        <v>624</v>
      </c>
      <c r="D15" s="302" t="s">
        <v>648</v>
      </c>
      <c r="E15" s="622" t="s">
        <v>984</v>
      </c>
      <c r="F15" s="624" t="s">
        <v>981</v>
      </c>
      <c r="G15" s="309">
        <v>2</v>
      </c>
      <c r="H15" s="413">
        <v>30</v>
      </c>
      <c r="I15" s="413">
        <v>30</v>
      </c>
      <c r="J15" s="92"/>
    </row>
    <row r="16" spans="1:10" ht="77.25" customHeight="1" x14ac:dyDescent="0.35">
      <c r="A16" s="426">
        <v>8</v>
      </c>
      <c r="B16" s="301" t="s">
        <v>602</v>
      </c>
      <c r="C16" s="301" t="s">
        <v>509</v>
      </c>
      <c r="D16" s="302" t="s">
        <v>507</v>
      </c>
      <c r="E16" s="622" t="s">
        <v>984</v>
      </c>
      <c r="F16" s="624" t="s">
        <v>981</v>
      </c>
      <c r="G16" s="309">
        <v>2</v>
      </c>
      <c r="H16" s="413">
        <v>30</v>
      </c>
      <c r="I16" s="413">
        <v>30</v>
      </c>
      <c r="J16" s="92"/>
    </row>
    <row r="17" spans="1:10" ht="77.25" customHeight="1" x14ac:dyDescent="0.35">
      <c r="A17" s="426">
        <v>9</v>
      </c>
      <c r="B17" s="301" t="s">
        <v>513</v>
      </c>
      <c r="C17" s="301" t="s">
        <v>514</v>
      </c>
      <c r="D17" s="302" t="s">
        <v>616</v>
      </c>
      <c r="E17" s="622" t="s">
        <v>984</v>
      </c>
      <c r="F17" s="624" t="s">
        <v>981</v>
      </c>
      <c r="G17" s="309">
        <v>2</v>
      </c>
      <c r="H17" s="413">
        <v>30</v>
      </c>
      <c r="I17" s="413">
        <v>30</v>
      </c>
      <c r="J17" s="92"/>
    </row>
    <row r="18" spans="1:10" ht="77.25" customHeight="1" x14ac:dyDescent="0.35">
      <c r="A18" s="426">
        <v>10</v>
      </c>
      <c r="B18" s="301" t="s">
        <v>591</v>
      </c>
      <c r="C18" s="301" t="s">
        <v>503</v>
      </c>
      <c r="D18" s="302" t="s">
        <v>501</v>
      </c>
      <c r="E18" s="622" t="s">
        <v>984</v>
      </c>
      <c r="F18" s="624" t="s">
        <v>981</v>
      </c>
      <c r="G18" s="309">
        <v>2</v>
      </c>
      <c r="H18" s="413">
        <v>30</v>
      </c>
      <c r="I18" s="413">
        <v>30</v>
      </c>
      <c r="J18" s="92"/>
    </row>
    <row r="19" spans="1:10" ht="77.25" customHeight="1" x14ac:dyDescent="0.35">
      <c r="A19" s="426">
        <v>11</v>
      </c>
      <c r="B19" s="301" t="s">
        <v>598</v>
      </c>
      <c r="C19" s="301" t="s">
        <v>599</v>
      </c>
      <c r="D19" s="302">
        <v>65002007395</v>
      </c>
      <c r="E19" s="622" t="s">
        <v>984</v>
      </c>
      <c r="F19" s="624" t="s">
        <v>981</v>
      </c>
      <c r="G19" s="309">
        <v>2</v>
      </c>
      <c r="H19" s="413">
        <v>30</v>
      </c>
      <c r="I19" s="413">
        <v>30</v>
      </c>
      <c r="J19" s="92"/>
    </row>
    <row r="20" spans="1:10" ht="77.25" customHeight="1" x14ac:dyDescent="0.35">
      <c r="A20" s="426">
        <v>12</v>
      </c>
      <c r="B20" s="301" t="s">
        <v>518</v>
      </c>
      <c r="C20" s="301" t="s">
        <v>519</v>
      </c>
      <c r="D20" s="302" t="s">
        <v>517</v>
      </c>
      <c r="E20" s="622" t="s">
        <v>984</v>
      </c>
      <c r="F20" s="624" t="s">
        <v>981</v>
      </c>
      <c r="G20" s="309">
        <v>2</v>
      </c>
      <c r="H20" s="413">
        <v>30</v>
      </c>
      <c r="I20" s="413">
        <v>30</v>
      </c>
      <c r="J20" s="92"/>
    </row>
    <row r="21" spans="1:10" ht="67.5" customHeight="1" x14ac:dyDescent="0.35">
      <c r="A21" s="426">
        <v>13</v>
      </c>
      <c r="B21" s="301" t="s">
        <v>974</v>
      </c>
      <c r="C21" s="301" t="s">
        <v>975</v>
      </c>
      <c r="D21" s="302" t="s">
        <v>978</v>
      </c>
      <c r="E21" s="622" t="s">
        <v>984</v>
      </c>
      <c r="F21" s="624" t="s">
        <v>982</v>
      </c>
      <c r="G21" s="309">
        <v>2</v>
      </c>
      <c r="H21" s="413">
        <v>30</v>
      </c>
      <c r="I21" s="413">
        <v>30</v>
      </c>
      <c r="J21" s="92"/>
    </row>
    <row r="22" spans="1:10" ht="67.5" customHeight="1" x14ac:dyDescent="0.35">
      <c r="A22" s="426">
        <v>14</v>
      </c>
      <c r="B22" s="301" t="s">
        <v>602</v>
      </c>
      <c r="C22" s="301" t="s">
        <v>509</v>
      </c>
      <c r="D22" s="302" t="s">
        <v>507</v>
      </c>
      <c r="E22" s="622" t="s">
        <v>984</v>
      </c>
      <c r="F22" s="624" t="s">
        <v>982</v>
      </c>
      <c r="G22" s="309">
        <v>2</v>
      </c>
      <c r="H22" s="413">
        <v>30</v>
      </c>
      <c r="I22" s="413">
        <v>30</v>
      </c>
      <c r="J22" s="92"/>
    </row>
    <row r="23" spans="1:10" ht="67.5" customHeight="1" x14ac:dyDescent="0.35">
      <c r="A23" s="426">
        <v>15</v>
      </c>
      <c r="B23" s="301" t="s">
        <v>647</v>
      </c>
      <c r="C23" s="301" t="s">
        <v>624</v>
      </c>
      <c r="D23" s="302" t="s">
        <v>648</v>
      </c>
      <c r="E23" s="622" t="s">
        <v>984</v>
      </c>
      <c r="F23" s="624" t="s">
        <v>982</v>
      </c>
      <c r="G23" s="309">
        <v>2</v>
      </c>
      <c r="H23" s="413">
        <v>30</v>
      </c>
      <c r="I23" s="413">
        <v>30</v>
      </c>
      <c r="J23" s="92"/>
    </row>
    <row r="24" spans="1:10" ht="67.5" customHeight="1" x14ac:dyDescent="0.35">
      <c r="A24" s="426">
        <v>16</v>
      </c>
      <c r="B24" s="301" t="s">
        <v>598</v>
      </c>
      <c r="C24" s="301" t="s">
        <v>614</v>
      </c>
      <c r="D24" s="302" t="s">
        <v>615</v>
      </c>
      <c r="E24" s="622" t="s">
        <v>984</v>
      </c>
      <c r="F24" s="624" t="s">
        <v>982</v>
      </c>
      <c r="G24" s="309">
        <v>2</v>
      </c>
      <c r="H24" s="413">
        <v>30</v>
      </c>
      <c r="I24" s="413">
        <v>30</v>
      </c>
      <c r="J24" s="92"/>
    </row>
    <row r="25" spans="1:10" ht="62.25" customHeight="1" x14ac:dyDescent="0.35">
      <c r="A25" s="426">
        <v>17</v>
      </c>
      <c r="B25" s="301" t="s">
        <v>513</v>
      </c>
      <c r="C25" s="301" t="s">
        <v>514</v>
      </c>
      <c r="D25" s="302" t="s">
        <v>616</v>
      </c>
      <c r="E25" s="622" t="s">
        <v>984</v>
      </c>
      <c r="F25" s="624" t="s">
        <v>982</v>
      </c>
      <c r="G25" s="309">
        <v>2</v>
      </c>
      <c r="H25" s="413">
        <v>30</v>
      </c>
      <c r="I25" s="413">
        <v>30</v>
      </c>
      <c r="J25" s="92"/>
    </row>
    <row r="26" spans="1:10" ht="51" customHeight="1" x14ac:dyDescent="0.35">
      <c r="A26" s="426">
        <v>18</v>
      </c>
      <c r="B26" s="301" t="s">
        <v>518</v>
      </c>
      <c r="C26" s="301" t="s">
        <v>519</v>
      </c>
      <c r="D26" s="302" t="s">
        <v>517</v>
      </c>
      <c r="E26" s="622" t="s">
        <v>984</v>
      </c>
      <c r="F26" s="624" t="s">
        <v>982</v>
      </c>
      <c r="G26" s="309">
        <v>2</v>
      </c>
      <c r="H26" s="413">
        <v>30</v>
      </c>
      <c r="I26" s="413">
        <v>30</v>
      </c>
      <c r="J26" s="92"/>
    </row>
    <row r="27" spans="1:10" ht="61.5" customHeight="1" x14ac:dyDescent="0.35">
      <c r="A27" s="426">
        <v>19</v>
      </c>
      <c r="B27" s="295" t="s">
        <v>728</v>
      </c>
      <c r="C27" s="295" t="s">
        <v>729</v>
      </c>
      <c r="D27" s="623" t="s">
        <v>733</v>
      </c>
      <c r="E27" s="622" t="s">
        <v>984</v>
      </c>
      <c r="F27" s="624" t="s">
        <v>982</v>
      </c>
      <c r="G27" s="309">
        <v>2</v>
      </c>
      <c r="H27" s="413">
        <v>30</v>
      </c>
      <c r="I27" s="413">
        <v>30</v>
      </c>
      <c r="J27" s="92"/>
    </row>
    <row r="28" spans="1:10" ht="61.5" customHeight="1" x14ac:dyDescent="0.35">
      <c r="A28" s="426">
        <v>20</v>
      </c>
      <c r="B28" s="295" t="s">
        <v>726</v>
      </c>
      <c r="C28" s="295" t="s">
        <v>727</v>
      </c>
      <c r="D28" s="623" t="s">
        <v>732</v>
      </c>
      <c r="E28" s="622" t="s">
        <v>984</v>
      </c>
      <c r="F28" s="624" t="s">
        <v>982</v>
      </c>
      <c r="G28" s="309">
        <v>2</v>
      </c>
      <c r="H28" s="413">
        <v>30</v>
      </c>
      <c r="I28" s="413">
        <v>30</v>
      </c>
      <c r="J28" s="92"/>
    </row>
    <row r="29" spans="1:10" ht="93.75" customHeight="1" x14ac:dyDescent="0.35">
      <c r="A29" s="426">
        <v>21</v>
      </c>
      <c r="B29" s="301" t="s">
        <v>840</v>
      </c>
      <c r="C29" s="301" t="s">
        <v>972</v>
      </c>
      <c r="D29" s="302" t="s">
        <v>595</v>
      </c>
      <c r="E29" s="622" t="s">
        <v>984</v>
      </c>
      <c r="F29" s="625" t="s">
        <v>983</v>
      </c>
      <c r="G29" s="309">
        <v>6</v>
      </c>
      <c r="H29" s="305">
        <f>90+121</f>
        <v>211</v>
      </c>
      <c r="I29" s="305">
        <f>90+121</f>
        <v>211</v>
      </c>
      <c r="J29" s="92"/>
    </row>
    <row r="30" spans="1:10" ht="93.75" customHeight="1" x14ac:dyDescent="0.35">
      <c r="A30" s="426">
        <v>22</v>
      </c>
      <c r="B30" s="301" t="s">
        <v>591</v>
      </c>
      <c r="C30" s="301" t="s">
        <v>503</v>
      </c>
      <c r="D30" s="302" t="s">
        <v>501</v>
      </c>
      <c r="E30" s="622" t="s">
        <v>984</v>
      </c>
      <c r="F30" s="625" t="s">
        <v>983</v>
      </c>
      <c r="G30" s="309">
        <v>6</v>
      </c>
      <c r="H30" s="305">
        <f>90+121</f>
        <v>211</v>
      </c>
      <c r="I30" s="305">
        <f>90+121</f>
        <v>211</v>
      </c>
      <c r="J30" s="92"/>
    </row>
    <row r="31" spans="1:10" ht="93.75" customHeight="1" x14ac:dyDescent="0.35">
      <c r="A31" s="426">
        <v>23</v>
      </c>
      <c r="B31" s="301" t="s">
        <v>974</v>
      </c>
      <c r="C31" s="301" t="s">
        <v>975</v>
      </c>
      <c r="D31" s="302" t="s">
        <v>978</v>
      </c>
      <c r="E31" s="622" t="s">
        <v>984</v>
      </c>
      <c r="F31" s="625" t="s">
        <v>983</v>
      </c>
      <c r="G31" s="309">
        <v>6</v>
      </c>
      <c r="H31" s="305">
        <f>90+121+100</f>
        <v>311</v>
      </c>
      <c r="I31" s="305">
        <f>90+121+100</f>
        <v>311</v>
      </c>
      <c r="J31" s="92"/>
    </row>
    <row r="32" spans="1:10" ht="93.75" customHeight="1" x14ac:dyDescent="0.35">
      <c r="A32" s="426">
        <v>24</v>
      </c>
      <c r="B32" s="301" t="s">
        <v>602</v>
      </c>
      <c r="C32" s="301" t="s">
        <v>509</v>
      </c>
      <c r="D32" s="302" t="s">
        <v>507</v>
      </c>
      <c r="E32" s="622" t="s">
        <v>984</v>
      </c>
      <c r="F32" s="625" t="s">
        <v>983</v>
      </c>
      <c r="G32" s="309">
        <v>6</v>
      </c>
      <c r="H32" s="305">
        <f>90+121+80</f>
        <v>291</v>
      </c>
      <c r="I32" s="305">
        <f>90+121+80</f>
        <v>291</v>
      </c>
      <c r="J32" s="92"/>
    </row>
    <row r="33" spans="1:10" ht="93.75" customHeight="1" x14ac:dyDescent="0.35">
      <c r="A33" s="426">
        <v>25</v>
      </c>
      <c r="B33" s="301" t="s">
        <v>684</v>
      </c>
      <c r="C33" s="301" t="s">
        <v>976</v>
      </c>
      <c r="D33" s="626" t="s">
        <v>979</v>
      </c>
      <c r="E33" s="622" t="s">
        <v>984</v>
      </c>
      <c r="F33" s="625" t="s">
        <v>983</v>
      </c>
      <c r="G33" s="309">
        <v>6</v>
      </c>
      <c r="H33" s="305">
        <f t="shared" ref="H33:I34" si="0">90+121</f>
        <v>211</v>
      </c>
      <c r="I33" s="305">
        <f t="shared" si="0"/>
        <v>211</v>
      </c>
      <c r="J33" s="92"/>
    </row>
    <row r="34" spans="1:10" ht="93.75" customHeight="1" x14ac:dyDescent="0.35">
      <c r="A34" s="426">
        <v>26</v>
      </c>
      <c r="B34" s="301" t="s">
        <v>556</v>
      </c>
      <c r="C34" s="301" t="s">
        <v>973</v>
      </c>
      <c r="D34" s="302" t="s">
        <v>977</v>
      </c>
      <c r="E34" s="622" t="s">
        <v>984</v>
      </c>
      <c r="F34" s="625" t="s">
        <v>983</v>
      </c>
      <c r="G34" s="309">
        <v>6</v>
      </c>
      <c r="H34" s="305">
        <f t="shared" si="0"/>
        <v>211</v>
      </c>
      <c r="I34" s="305">
        <f t="shared" si="0"/>
        <v>211</v>
      </c>
      <c r="J34" s="92"/>
    </row>
    <row r="35" spans="1:10" ht="93.75" customHeight="1" x14ac:dyDescent="0.35">
      <c r="A35" s="426">
        <v>27</v>
      </c>
      <c r="B35" s="301" t="s">
        <v>647</v>
      </c>
      <c r="C35" s="301" t="s">
        <v>624</v>
      </c>
      <c r="D35" s="302" t="s">
        <v>648</v>
      </c>
      <c r="E35" s="622" t="s">
        <v>984</v>
      </c>
      <c r="F35" s="625" t="s">
        <v>983</v>
      </c>
      <c r="G35" s="309">
        <v>6</v>
      </c>
      <c r="H35" s="305">
        <v>90</v>
      </c>
      <c r="I35" s="305">
        <v>90</v>
      </c>
      <c r="J35" s="92"/>
    </row>
    <row r="36" spans="1:10" ht="93.75" customHeight="1" x14ac:dyDescent="0.35">
      <c r="A36" s="426">
        <v>28</v>
      </c>
      <c r="B36" s="301" t="s">
        <v>513</v>
      </c>
      <c r="C36" s="301" t="s">
        <v>514</v>
      </c>
      <c r="D36" s="302" t="s">
        <v>616</v>
      </c>
      <c r="E36" s="622" t="s">
        <v>984</v>
      </c>
      <c r="F36" s="625" t="s">
        <v>983</v>
      </c>
      <c r="G36" s="309">
        <v>6</v>
      </c>
      <c r="H36" s="305">
        <v>90</v>
      </c>
      <c r="I36" s="305">
        <v>90</v>
      </c>
      <c r="J36" s="92"/>
    </row>
    <row r="37" spans="1:10" ht="93.75" customHeight="1" x14ac:dyDescent="0.35">
      <c r="A37" s="426">
        <v>29</v>
      </c>
      <c r="B37" s="301" t="s">
        <v>518</v>
      </c>
      <c r="C37" s="301" t="s">
        <v>519</v>
      </c>
      <c r="D37" s="302" t="s">
        <v>517</v>
      </c>
      <c r="E37" s="622" t="s">
        <v>984</v>
      </c>
      <c r="F37" s="625" t="s">
        <v>983</v>
      </c>
      <c r="G37" s="309">
        <v>6</v>
      </c>
      <c r="H37" s="305">
        <v>90</v>
      </c>
      <c r="I37" s="305">
        <v>90</v>
      </c>
      <c r="J37" s="92"/>
    </row>
    <row r="38" spans="1:10" ht="93.75" customHeight="1" x14ac:dyDescent="0.35">
      <c r="A38" s="426">
        <v>30</v>
      </c>
      <c r="B38" s="301" t="s">
        <v>598</v>
      </c>
      <c r="C38" s="301" t="s">
        <v>614</v>
      </c>
      <c r="D38" s="302" t="s">
        <v>615</v>
      </c>
      <c r="E38" s="622" t="s">
        <v>984</v>
      </c>
      <c r="F38" s="625" t="s">
        <v>983</v>
      </c>
      <c r="G38" s="309">
        <v>6</v>
      </c>
      <c r="H38" s="305">
        <v>90</v>
      </c>
      <c r="I38" s="305">
        <v>90</v>
      </c>
      <c r="J38" s="92"/>
    </row>
    <row r="39" spans="1:10" ht="93.75" customHeight="1" x14ac:dyDescent="0.35">
      <c r="A39" s="426">
        <v>31</v>
      </c>
      <c r="B39" s="295" t="s">
        <v>726</v>
      </c>
      <c r="C39" s="295" t="s">
        <v>727</v>
      </c>
      <c r="D39" s="623" t="s">
        <v>732</v>
      </c>
      <c r="E39" s="622" t="s">
        <v>984</v>
      </c>
      <c r="F39" s="625" t="s">
        <v>983</v>
      </c>
      <c r="G39" s="309">
        <v>6</v>
      </c>
      <c r="H39" s="305">
        <f>90+121</f>
        <v>211</v>
      </c>
      <c r="I39" s="305">
        <f>90+121</f>
        <v>211</v>
      </c>
      <c r="J39" s="92"/>
    </row>
    <row r="40" spans="1:10" ht="93.75" customHeight="1" x14ac:dyDescent="0.35">
      <c r="A40" s="426">
        <v>32</v>
      </c>
      <c r="B40" s="295" t="s">
        <v>730</v>
      </c>
      <c r="C40" s="295" t="s">
        <v>731</v>
      </c>
      <c r="D40" s="294" t="s">
        <v>734</v>
      </c>
      <c r="E40" s="622" t="s">
        <v>984</v>
      </c>
      <c r="F40" s="625" t="s">
        <v>983</v>
      </c>
      <c r="G40" s="309">
        <v>6</v>
      </c>
      <c r="H40" s="305">
        <v>90</v>
      </c>
      <c r="I40" s="305">
        <v>90</v>
      </c>
      <c r="J40" s="92"/>
    </row>
    <row r="41" spans="1:10" ht="93.75" customHeight="1" x14ac:dyDescent="0.35">
      <c r="A41" s="426">
        <v>33</v>
      </c>
      <c r="B41" s="295" t="s">
        <v>728</v>
      </c>
      <c r="C41" s="295" t="s">
        <v>729</v>
      </c>
      <c r="D41" s="623" t="s">
        <v>733</v>
      </c>
      <c r="E41" s="622" t="s">
        <v>984</v>
      </c>
      <c r="F41" s="625" t="s">
        <v>983</v>
      </c>
      <c r="G41" s="309">
        <v>6</v>
      </c>
      <c r="H41" s="305">
        <v>90</v>
      </c>
      <c r="I41" s="305">
        <v>90</v>
      </c>
      <c r="J41" s="92"/>
    </row>
    <row r="42" spans="1:10" ht="93.75" customHeight="1" x14ac:dyDescent="0.35">
      <c r="A42" s="426">
        <v>34</v>
      </c>
      <c r="B42" s="301" t="s">
        <v>598</v>
      </c>
      <c r="C42" s="301" t="s">
        <v>599</v>
      </c>
      <c r="D42" s="302">
        <v>65002007395</v>
      </c>
      <c r="E42" s="622" t="s">
        <v>984</v>
      </c>
      <c r="F42" s="625" t="s">
        <v>983</v>
      </c>
      <c r="G42" s="309">
        <v>6</v>
      </c>
      <c r="H42" s="305">
        <v>90</v>
      </c>
      <c r="I42" s="305">
        <v>90</v>
      </c>
      <c r="J42" s="92"/>
    </row>
    <row r="43" spans="1:10" ht="93.75" customHeight="1" x14ac:dyDescent="0.35">
      <c r="A43" s="426">
        <v>35</v>
      </c>
      <c r="B43" s="301" t="s">
        <v>649</v>
      </c>
      <c r="C43" s="301" t="s">
        <v>650</v>
      </c>
      <c r="D43" s="302" t="s">
        <v>613</v>
      </c>
      <c r="E43" s="622" t="s">
        <v>984</v>
      </c>
      <c r="F43" s="625" t="s">
        <v>983</v>
      </c>
      <c r="G43" s="309">
        <v>6</v>
      </c>
      <c r="H43" s="305">
        <v>90</v>
      </c>
      <c r="I43" s="305">
        <v>90</v>
      </c>
      <c r="J43" s="92"/>
    </row>
    <row r="44" spans="1:10" ht="63" x14ac:dyDescent="0.2">
      <c r="A44" s="426">
        <v>36</v>
      </c>
      <c r="B44" s="590" t="s">
        <v>840</v>
      </c>
      <c r="C44" s="590" t="s">
        <v>972</v>
      </c>
      <c r="D44" s="595" t="s">
        <v>595</v>
      </c>
      <c r="E44" s="622" t="s">
        <v>984</v>
      </c>
      <c r="F44" s="621" t="s">
        <v>992</v>
      </c>
      <c r="G44" s="309">
        <v>2</v>
      </c>
      <c r="H44" s="305">
        <f t="shared" ref="H44:I47" si="1">30+130</f>
        <v>160</v>
      </c>
      <c r="I44" s="305">
        <f t="shared" si="1"/>
        <v>160</v>
      </c>
    </row>
    <row r="45" spans="1:10" ht="63" x14ac:dyDescent="0.2">
      <c r="A45" s="426">
        <v>37</v>
      </c>
      <c r="B45" s="590" t="s">
        <v>974</v>
      </c>
      <c r="C45" s="590" t="s">
        <v>975</v>
      </c>
      <c r="D45" s="595" t="s">
        <v>978</v>
      </c>
      <c r="E45" s="622" t="s">
        <v>984</v>
      </c>
      <c r="F45" s="621" t="s">
        <v>992</v>
      </c>
      <c r="G45" s="309">
        <v>2</v>
      </c>
      <c r="H45" s="305">
        <f t="shared" si="1"/>
        <v>160</v>
      </c>
      <c r="I45" s="305">
        <f t="shared" si="1"/>
        <v>160</v>
      </c>
    </row>
    <row r="46" spans="1:10" ht="63" x14ac:dyDescent="0.2">
      <c r="A46" s="426">
        <v>38</v>
      </c>
      <c r="B46" s="590" t="s">
        <v>602</v>
      </c>
      <c r="C46" s="590" t="s">
        <v>509</v>
      </c>
      <c r="D46" s="595" t="s">
        <v>507</v>
      </c>
      <c r="E46" s="622" t="s">
        <v>984</v>
      </c>
      <c r="F46" s="621" t="s">
        <v>992</v>
      </c>
      <c r="G46" s="309">
        <v>2</v>
      </c>
      <c r="H46" s="305">
        <f t="shared" si="1"/>
        <v>160</v>
      </c>
      <c r="I46" s="305">
        <f t="shared" si="1"/>
        <v>160</v>
      </c>
    </row>
    <row r="47" spans="1:10" ht="63" x14ac:dyDescent="0.2">
      <c r="A47" s="426">
        <v>39</v>
      </c>
      <c r="B47" s="594" t="s">
        <v>726</v>
      </c>
      <c r="C47" s="594" t="s">
        <v>727</v>
      </c>
      <c r="D47" s="596" t="s">
        <v>732</v>
      </c>
      <c r="E47" s="622" t="s">
        <v>984</v>
      </c>
      <c r="F47" s="621" t="s">
        <v>992</v>
      </c>
      <c r="G47" s="309">
        <v>2</v>
      </c>
      <c r="H47" s="305">
        <f t="shared" si="1"/>
        <v>160</v>
      </c>
      <c r="I47" s="305">
        <f t="shared" si="1"/>
        <v>160</v>
      </c>
    </row>
    <row r="48" spans="1:10" ht="63" x14ac:dyDescent="0.2">
      <c r="A48" s="426">
        <v>40</v>
      </c>
      <c r="B48" s="590" t="s">
        <v>513</v>
      </c>
      <c r="C48" s="590" t="s">
        <v>514</v>
      </c>
      <c r="D48" s="595" t="s">
        <v>616</v>
      </c>
      <c r="E48" s="622" t="s">
        <v>984</v>
      </c>
      <c r="F48" s="621" t="s">
        <v>992</v>
      </c>
      <c r="G48" s="309">
        <v>2</v>
      </c>
      <c r="H48" s="305">
        <v>30</v>
      </c>
      <c r="I48" s="305">
        <v>30</v>
      </c>
    </row>
    <row r="49" spans="1:9" ht="63" x14ac:dyDescent="0.2">
      <c r="A49" s="426">
        <v>41</v>
      </c>
      <c r="B49" s="590" t="s">
        <v>598</v>
      </c>
      <c r="C49" s="590" t="s">
        <v>614</v>
      </c>
      <c r="D49" s="595" t="s">
        <v>615</v>
      </c>
      <c r="E49" s="622" t="s">
        <v>984</v>
      </c>
      <c r="F49" s="621" t="s">
        <v>992</v>
      </c>
      <c r="G49" s="309">
        <v>2</v>
      </c>
      <c r="H49" s="305">
        <v>30</v>
      </c>
      <c r="I49" s="305">
        <v>30</v>
      </c>
    </row>
    <row r="50" spans="1:9" ht="63" x14ac:dyDescent="0.2">
      <c r="A50" s="426">
        <v>42</v>
      </c>
      <c r="B50" s="594" t="s">
        <v>730</v>
      </c>
      <c r="C50" s="594" t="s">
        <v>731</v>
      </c>
      <c r="D50" s="597" t="s">
        <v>734</v>
      </c>
      <c r="E50" s="622" t="s">
        <v>984</v>
      </c>
      <c r="F50" s="621" t="s">
        <v>992</v>
      </c>
      <c r="G50" s="309">
        <v>2</v>
      </c>
      <c r="H50" s="305">
        <v>30</v>
      </c>
      <c r="I50" s="305">
        <v>30</v>
      </c>
    </row>
    <row r="51" spans="1:9" ht="63" x14ac:dyDescent="0.2">
      <c r="A51" s="426">
        <v>43</v>
      </c>
      <c r="B51" s="594" t="s">
        <v>728</v>
      </c>
      <c r="C51" s="594" t="s">
        <v>729</v>
      </c>
      <c r="D51" s="596" t="s">
        <v>733</v>
      </c>
      <c r="E51" s="622" t="s">
        <v>984</v>
      </c>
      <c r="F51" s="621" t="s">
        <v>992</v>
      </c>
      <c r="G51" s="309">
        <v>2</v>
      </c>
      <c r="H51" s="305">
        <v>30</v>
      </c>
      <c r="I51" s="305">
        <v>30</v>
      </c>
    </row>
    <row r="52" spans="1:9" ht="63" x14ac:dyDescent="0.2">
      <c r="A52" s="426">
        <v>44</v>
      </c>
      <c r="B52" s="590" t="s">
        <v>647</v>
      </c>
      <c r="C52" s="590" t="s">
        <v>624</v>
      </c>
      <c r="D52" s="595" t="s">
        <v>648</v>
      </c>
      <c r="E52" s="622" t="s">
        <v>984</v>
      </c>
      <c r="F52" s="621" t="s">
        <v>992</v>
      </c>
      <c r="G52" s="309">
        <v>2</v>
      </c>
      <c r="H52" s="305">
        <v>30</v>
      </c>
      <c r="I52" s="305">
        <v>30</v>
      </c>
    </row>
    <row r="53" spans="1:9" ht="63" x14ac:dyDescent="0.2">
      <c r="A53" s="426">
        <v>45</v>
      </c>
      <c r="B53" s="590" t="s">
        <v>518</v>
      </c>
      <c r="C53" s="590" t="s">
        <v>519</v>
      </c>
      <c r="D53" s="595" t="s">
        <v>517</v>
      </c>
      <c r="E53" s="622" t="s">
        <v>984</v>
      </c>
      <c r="F53" s="621" t="s">
        <v>992</v>
      </c>
      <c r="G53" s="309">
        <v>2</v>
      </c>
      <c r="H53" s="305">
        <v>30</v>
      </c>
      <c r="I53" s="305">
        <v>30</v>
      </c>
    </row>
    <row r="54" spans="1:9" ht="63" x14ac:dyDescent="0.2">
      <c r="A54" s="426">
        <v>46</v>
      </c>
      <c r="B54" s="590" t="s">
        <v>598</v>
      </c>
      <c r="C54" s="590" t="s">
        <v>599</v>
      </c>
      <c r="D54" s="595">
        <v>65002007395</v>
      </c>
      <c r="E54" s="622" t="s">
        <v>984</v>
      </c>
      <c r="F54" s="621" t="s">
        <v>992</v>
      </c>
      <c r="G54" s="309">
        <v>2</v>
      </c>
      <c r="H54" s="305">
        <v>30</v>
      </c>
      <c r="I54" s="305">
        <v>30</v>
      </c>
    </row>
    <row r="55" spans="1:9" ht="63" x14ac:dyDescent="0.2">
      <c r="A55" s="426">
        <v>47</v>
      </c>
      <c r="B55" s="590" t="s">
        <v>649</v>
      </c>
      <c r="C55" s="590" t="s">
        <v>650</v>
      </c>
      <c r="D55" s="595" t="s">
        <v>613</v>
      </c>
      <c r="E55" s="622" t="s">
        <v>984</v>
      </c>
      <c r="F55" s="621" t="s">
        <v>992</v>
      </c>
      <c r="G55" s="309">
        <v>2</v>
      </c>
      <c r="H55" s="305">
        <v>30</v>
      </c>
      <c r="I55" s="305">
        <v>30</v>
      </c>
    </row>
    <row r="56" spans="1:9" ht="63" x14ac:dyDescent="0.2">
      <c r="A56" s="426">
        <v>48</v>
      </c>
      <c r="B56" s="590" t="s">
        <v>840</v>
      </c>
      <c r="C56" s="590" t="s">
        <v>972</v>
      </c>
      <c r="D56" s="595" t="s">
        <v>595</v>
      </c>
      <c r="E56" s="622" t="s">
        <v>984</v>
      </c>
      <c r="F56" s="627" t="s">
        <v>993</v>
      </c>
      <c r="G56" s="309">
        <v>2</v>
      </c>
      <c r="H56" s="305">
        <f>30+100</f>
        <v>130</v>
      </c>
      <c r="I56" s="305">
        <v>30</v>
      </c>
    </row>
    <row r="57" spans="1:9" ht="63" x14ac:dyDescent="0.2">
      <c r="A57" s="426">
        <v>49</v>
      </c>
      <c r="B57" s="590" t="s">
        <v>974</v>
      </c>
      <c r="C57" s="590" t="s">
        <v>975</v>
      </c>
      <c r="D57" s="595" t="s">
        <v>978</v>
      </c>
      <c r="E57" s="622" t="s">
        <v>984</v>
      </c>
      <c r="F57" s="627" t="s">
        <v>993</v>
      </c>
      <c r="G57" s="309">
        <v>2</v>
      </c>
      <c r="H57" s="305">
        <v>30</v>
      </c>
      <c r="I57" s="305">
        <v>30</v>
      </c>
    </row>
    <row r="58" spans="1:9" ht="63" x14ac:dyDescent="0.2">
      <c r="A58" s="426">
        <v>50</v>
      </c>
      <c r="B58" s="590" t="s">
        <v>602</v>
      </c>
      <c r="C58" s="590" t="s">
        <v>509</v>
      </c>
      <c r="D58" s="595" t="s">
        <v>507</v>
      </c>
      <c r="E58" s="622" t="s">
        <v>984</v>
      </c>
      <c r="F58" s="627" t="s">
        <v>993</v>
      </c>
      <c r="G58" s="309">
        <v>2</v>
      </c>
      <c r="H58" s="305">
        <f>30+100</f>
        <v>130</v>
      </c>
      <c r="I58" s="305">
        <v>30</v>
      </c>
    </row>
    <row r="59" spans="1:9" ht="63" x14ac:dyDescent="0.2">
      <c r="A59" s="426">
        <v>51</v>
      </c>
      <c r="B59" s="594" t="s">
        <v>726</v>
      </c>
      <c r="C59" s="594" t="s">
        <v>727</v>
      </c>
      <c r="D59" s="596" t="s">
        <v>732</v>
      </c>
      <c r="E59" s="622" t="s">
        <v>984</v>
      </c>
      <c r="F59" s="627" t="s">
        <v>993</v>
      </c>
      <c r="G59" s="309">
        <v>2</v>
      </c>
      <c r="H59" s="305">
        <v>30</v>
      </c>
      <c r="I59" s="305">
        <v>30</v>
      </c>
    </row>
    <row r="60" spans="1:9" ht="63" x14ac:dyDescent="0.2">
      <c r="A60" s="426">
        <v>52</v>
      </c>
      <c r="B60" s="590" t="s">
        <v>513</v>
      </c>
      <c r="C60" s="590" t="s">
        <v>514</v>
      </c>
      <c r="D60" s="595" t="s">
        <v>616</v>
      </c>
      <c r="E60" s="622" t="s">
        <v>984</v>
      </c>
      <c r="F60" s="627" t="s">
        <v>993</v>
      </c>
      <c r="G60" s="309">
        <v>2</v>
      </c>
      <c r="H60" s="305">
        <f>30+100</f>
        <v>130</v>
      </c>
      <c r="I60" s="305">
        <v>30</v>
      </c>
    </row>
    <row r="61" spans="1:9" ht="63" x14ac:dyDescent="0.2">
      <c r="A61" s="426">
        <v>53</v>
      </c>
      <c r="B61" s="590" t="s">
        <v>598</v>
      </c>
      <c r="C61" s="590" t="s">
        <v>614</v>
      </c>
      <c r="D61" s="595" t="s">
        <v>615</v>
      </c>
      <c r="E61" s="622" t="s">
        <v>984</v>
      </c>
      <c r="F61" s="627" t="s">
        <v>993</v>
      </c>
      <c r="G61" s="309">
        <v>2</v>
      </c>
      <c r="H61" s="305">
        <v>30</v>
      </c>
      <c r="I61" s="305">
        <v>30</v>
      </c>
    </row>
    <row r="62" spans="1:9" ht="63" x14ac:dyDescent="0.2">
      <c r="A62" s="426">
        <v>54</v>
      </c>
      <c r="B62" s="594" t="s">
        <v>730</v>
      </c>
      <c r="C62" s="594" t="s">
        <v>731</v>
      </c>
      <c r="D62" s="597" t="s">
        <v>734</v>
      </c>
      <c r="E62" s="622" t="s">
        <v>984</v>
      </c>
      <c r="F62" s="627" t="s">
        <v>993</v>
      </c>
      <c r="G62" s="309">
        <v>2</v>
      </c>
      <c r="H62" s="305">
        <v>30</v>
      </c>
      <c r="I62" s="305">
        <v>30</v>
      </c>
    </row>
    <row r="63" spans="1:9" ht="63" x14ac:dyDescent="0.2">
      <c r="A63" s="426">
        <v>55</v>
      </c>
      <c r="B63" s="594" t="s">
        <v>728</v>
      </c>
      <c r="C63" s="594" t="s">
        <v>729</v>
      </c>
      <c r="D63" s="596" t="s">
        <v>733</v>
      </c>
      <c r="E63" s="622" t="s">
        <v>984</v>
      </c>
      <c r="F63" s="627" t="s">
        <v>993</v>
      </c>
      <c r="G63" s="309">
        <v>2</v>
      </c>
      <c r="H63" s="305">
        <v>30</v>
      </c>
      <c r="I63" s="305">
        <v>30</v>
      </c>
    </row>
    <row r="64" spans="1:9" ht="63" x14ac:dyDescent="0.2">
      <c r="A64" s="426">
        <v>56</v>
      </c>
      <c r="B64" s="590" t="s">
        <v>647</v>
      </c>
      <c r="C64" s="590" t="s">
        <v>624</v>
      </c>
      <c r="D64" s="595" t="s">
        <v>648</v>
      </c>
      <c r="E64" s="622" t="s">
        <v>984</v>
      </c>
      <c r="F64" s="627" t="s">
        <v>993</v>
      </c>
      <c r="G64" s="309">
        <v>2</v>
      </c>
      <c r="H64" s="305">
        <v>30</v>
      </c>
      <c r="I64" s="305">
        <v>30</v>
      </c>
    </row>
    <row r="65" spans="1:9" ht="63" x14ac:dyDescent="0.2">
      <c r="A65" s="426">
        <v>57</v>
      </c>
      <c r="B65" s="590" t="s">
        <v>518</v>
      </c>
      <c r="C65" s="590" t="s">
        <v>519</v>
      </c>
      <c r="D65" s="595" t="s">
        <v>517</v>
      </c>
      <c r="E65" s="622" t="s">
        <v>984</v>
      </c>
      <c r="F65" s="627" t="s">
        <v>993</v>
      </c>
      <c r="G65" s="309">
        <v>2</v>
      </c>
      <c r="H65" s="305">
        <v>30</v>
      </c>
      <c r="I65" s="305">
        <v>30</v>
      </c>
    </row>
    <row r="66" spans="1:9" ht="63" x14ac:dyDescent="0.2">
      <c r="A66" s="426">
        <v>58</v>
      </c>
      <c r="B66" s="590" t="s">
        <v>598</v>
      </c>
      <c r="C66" s="590" t="s">
        <v>599</v>
      </c>
      <c r="D66" s="595">
        <v>65002007395</v>
      </c>
      <c r="E66" s="622" t="s">
        <v>984</v>
      </c>
      <c r="F66" s="627" t="s">
        <v>993</v>
      </c>
      <c r="G66" s="309">
        <v>2</v>
      </c>
      <c r="H66" s="305">
        <v>30</v>
      </c>
      <c r="I66" s="305">
        <v>30</v>
      </c>
    </row>
    <row r="67" spans="1:9" ht="63" x14ac:dyDescent="0.2">
      <c r="A67" s="426">
        <v>59</v>
      </c>
      <c r="B67" s="590" t="s">
        <v>649</v>
      </c>
      <c r="C67" s="590" t="s">
        <v>650</v>
      </c>
      <c r="D67" s="595" t="s">
        <v>613</v>
      </c>
      <c r="E67" s="622" t="s">
        <v>984</v>
      </c>
      <c r="F67" s="627" t="s">
        <v>993</v>
      </c>
      <c r="G67" s="309">
        <v>2</v>
      </c>
      <c r="H67" s="305">
        <v>30</v>
      </c>
      <c r="I67" s="305">
        <v>30</v>
      </c>
    </row>
    <row r="68" spans="1:9" ht="15.75" x14ac:dyDescent="0.2">
      <c r="A68" s="589"/>
      <c r="B68" s="590"/>
      <c r="C68" s="590"/>
      <c r="D68" s="591"/>
      <c r="E68" s="592"/>
      <c r="F68" s="593"/>
      <c r="G68" s="591"/>
      <c r="H68" s="591"/>
      <c r="I68" s="591"/>
    </row>
    <row r="69" spans="1:9" ht="15.75" x14ac:dyDescent="0.2">
      <c r="A69" s="589"/>
      <c r="B69" s="590"/>
      <c r="C69" s="590"/>
      <c r="D69" s="591"/>
      <c r="E69" s="592"/>
      <c r="F69" s="593"/>
      <c r="G69" s="591"/>
      <c r="H69" s="591"/>
      <c r="I69" s="591"/>
    </row>
    <row r="70" spans="1:9" ht="15.75" x14ac:dyDescent="0.2">
      <c r="A70" s="426"/>
      <c r="B70" s="409"/>
      <c r="C70" s="409"/>
      <c r="D70" s="427"/>
      <c r="E70" s="428"/>
      <c r="F70" s="429"/>
      <c r="G70" s="427"/>
      <c r="H70" s="427"/>
      <c r="I70" s="427"/>
    </row>
    <row r="71" spans="1:9" ht="15.75" x14ac:dyDescent="0.35">
      <c r="A71" s="430"/>
      <c r="B71" s="414"/>
      <c r="C71" s="414"/>
      <c r="D71" s="431"/>
      <c r="E71" s="432"/>
      <c r="F71" s="433"/>
      <c r="G71" s="431" t="s">
        <v>325</v>
      </c>
      <c r="H71" s="434">
        <f>SUM(H9:H70)</f>
        <v>4517</v>
      </c>
      <c r="I71" s="434">
        <f>SUM(I9:I70)</f>
        <v>4217</v>
      </c>
    </row>
    <row r="72" spans="1:9" ht="15.75" x14ac:dyDescent="0.35">
      <c r="A72" s="28"/>
      <c r="B72" s="28"/>
      <c r="C72" s="28"/>
      <c r="D72" s="28"/>
      <c r="E72" s="420"/>
      <c r="F72" s="348"/>
      <c r="G72" s="2"/>
      <c r="H72" s="2"/>
    </row>
    <row r="73" spans="1:9" ht="15.75" x14ac:dyDescent="0.35">
      <c r="A73" s="191" t="s">
        <v>446</v>
      </c>
      <c r="B73" s="28"/>
      <c r="C73" s="28"/>
      <c r="D73" s="28"/>
      <c r="E73" s="420"/>
      <c r="F73" s="348"/>
      <c r="G73" s="2"/>
      <c r="H73" s="2"/>
    </row>
    <row r="74" spans="1:9" ht="15.75" x14ac:dyDescent="0.35">
      <c r="A74" s="191"/>
      <c r="B74" s="28"/>
      <c r="C74" s="28"/>
      <c r="D74" s="28"/>
      <c r="E74" s="420"/>
      <c r="F74" s="348"/>
      <c r="G74" s="2"/>
      <c r="H74" s="2"/>
    </row>
    <row r="75" spans="1:9" ht="15.75" x14ac:dyDescent="0.35">
      <c r="A75" s="191"/>
      <c r="B75" s="2"/>
      <c r="C75" s="2"/>
      <c r="D75" s="2"/>
      <c r="E75" s="421"/>
      <c r="F75" s="243"/>
      <c r="G75" s="2"/>
      <c r="H75" s="2"/>
    </row>
    <row r="76" spans="1:9" ht="15.75" x14ac:dyDescent="0.35">
      <c r="A76" s="191"/>
      <c r="B76" s="2"/>
      <c r="C76" s="2"/>
      <c r="D76" s="2"/>
      <c r="E76" s="421"/>
      <c r="F76" s="243"/>
      <c r="G76" s="2"/>
      <c r="H76" s="2"/>
    </row>
    <row r="77" spans="1:9" x14ac:dyDescent="0.2">
      <c r="A77" s="17"/>
      <c r="B77" s="17"/>
      <c r="C77" s="17"/>
      <c r="D77" s="17"/>
      <c r="E77" s="422"/>
      <c r="F77" s="349"/>
      <c r="G77" s="17"/>
      <c r="H77" s="17"/>
    </row>
    <row r="78" spans="1:9" ht="15.75" x14ac:dyDescent="0.35">
      <c r="A78" s="53" t="s">
        <v>96</v>
      </c>
      <c r="B78" s="2"/>
      <c r="C78" s="2"/>
      <c r="D78" s="2"/>
      <c r="E78" s="421"/>
      <c r="F78" s="243"/>
      <c r="G78" s="2"/>
      <c r="H78" s="2"/>
    </row>
    <row r="79" spans="1:9" ht="15.75" x14ac:dyDescent="0.35">
      <c r="A79" s="2"/>
      <c r="B79" s="2"/>
      <c r="C79" s="2"/>
      <c r="D79" s="2"/>
      <c r="E79" s="421"/>
      <c r="F79" s="243"/>
      <c r="G79" s="2"/>
      <c r="H79" s="2"/>
    </row>
    <row r="80" spans="1:9" ht="15.75" x14ac:dyDescent="0.35">
      <c r="A80" s="2"/>
      <c r="B80" s="2"/>
      <c r="C80" s="2"/>
      <c r="D80" s="2"/>
      <c r="E80" s="421"/>
      <c r="F80" s="243"/>
      <c r="G80" s="2"/>
      <c r="H80" s="12"/>
    </row>
    <row r="81" spans="1:8" ht="15.75" x14ac:dyDescent="0.35">
      <c r="A81" s="53"/>
      <c r="B81" s="53" t="s">
        <v>259</v>
      </c>
      <c r="C81" s="53"/>
      <c r="D81" s="53"/>
      <c r="E81" s="423"/>
      <c r="F81" s="350"/>
      <c r="G81" s="2"/>
      <c r="H81" s="12"/>
    </row>
    <row r="82" spans="1:8" ht="15.75" x14ac:dyDescent="0.35">
      <c r="A82" s="2"/>
      <c r="B82" s="2" t="s">
        <v>258</v>
      </c>
      <c r="C82" s="2"/>
      <c r="D82" s="2"/>
      <c r="E82" s="421"/>
      <c r="F82" s="243"/>
      <c r="G82" s="2"/>
      <c r="H82" s="12"/>
    </row>
    <row r="83" spans="1:8" x14ac:dyDescent="0.2">
      <c r="A83" s="49"/>
      <c r="B83" s="49" t="s">
        <v>127</v>
      </c>
      <c r="C83" s="49"/>
      <c r="D83" s="49"/>
      <c r="E83" s="424"/>
      <c r="F83" s="351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5.42578125" style="161" customWidth="1"/>
    <col min="2" max="2" width="13.140625" style="161" customWidth="1"/>
    <col min="3" max="3" width="15.140625" style="161" customWidth="1"/>
    <col min="4" max="4" width="18" style="161" customWidth="1"/>
    <col min="5" max="5" width="20.5703125" style="161" customWidth="1"/>
    <col min="6" max="6" width="21.28515625" style="161" customWidth="1"/>
    <col min="7" max="7" width="15.140625" style="161" customWidth="1"/>
    <col min="8" max="8" width="15.5703125" style="161" customWidth="1"/>
    <col min="9" max="9" width="13.42578125" style="161" customWidth="1"/>
    <col min="10" max="10" width="0" style="161" hidden="1" customWidth="1"/>
    <col min="11" max="16384" width="9.140625" style="161"/>
  </cols>
  <sheetData>
    <row r="1" spans="1:10" ht="15.75" x14ac:dyDescent="0.35">
      <c r="A1" s="58" t="s">
        <v>447</v>
      </c>
      <c r="B1" s="58"/>
      <c r="C1" s="61"/>
      <c r="D1" s="61"/>
      <c r="E1" s="61"/>
      <c r="F1" s="61"/>
      <c r="G1" s="653" t="s">
        <v>97</v>
      </c>
      <c r="H1" s="653"/>
    </row>
    <row r="2" spans="1:10" ht="15" customHeight="1" x14ac:dyDescent="0.35">
      <c r="A2" s="60" t="s">
        <v>128</v>
      </c>
      <c r="B2" s="58"/>
      <c r="C2" s="61"/>
      <c r="D2" s="61"/>
      <c r="E2" s="61"/>
      <c r="F2" s="61"/>
      <c r="G2" s="643" t="s">
        <v>850</v>
      </c>
      <c r="H2" s="644"/>
    </row>
    <row r="3" spans="1:10" ht="15.75" x14ac:dyDescent="0.35">
      <c r="A3" s="60"/>
      <c r="B3" s="60"/>
      <c r="C3" s="60"/>
      <c r="D3" s="60"/>
      <c r="E3" s="60"/>
      <c r="F3" s="60"/>
      <c r="G3" s="238"/>
      <c r="H3" s="238"/>
    </row>
    <row r="4" spans="1:10" ht="15.75" x14ac:dyDescent="0.35">
      <c r="A4" s="61" t="s">
        <v>262</v>
      </c>
      <c r="B4" s="61"/>
      <c r="C4" s="61"/>
      <c r="D4" s="61"/>
      <c r="E4" s="61"/>
      <c r="F4" s="61"/>
      <c r="G4" s="60"/>
      <c r="H4" s="60"/>
    </row>
    <row r="5" spans="1:10" ht="15.75" x14ac:dyDescent="0.35">
      <c r="A5" s="21" t="s">
        <v>656</v>
      </c>
      <c r="B5" s="64"/>
      <c r="C5" s="64"/>
      <c r="D5" s="64"/>
      <c r="E5" s="64"/>
      <c r="F5" s="64"/>
      <c r="G5" s="65"/>
      <c r="H5" s="65"/>
    </row>
    <row r="6" spans="1:10" ht="15.75" x14ac:dyDescent="0.35">
      <c r="A6" s="61"/>
      <c r="B6" s="61"/>
      <c r="C6" s="61"/>
      <c r="D6" s="61"/>
      <c r="E6" s="61"/>
      <c r="F6" s="61"/>
      <c r="G6" s="60"/>
      <c r="H6" s="60"/>
    </row>
    <row r="7" spans="1:10" ht="15.75" x14ac:dyDescent="0.2">
      <c r="A7" s="237"/>
      <c r="B7" s="237"/>
      <c r="C7" s="237"/>
      <c r="D7" s="237"/>
      <c r="E7" s="237"/>
      <c r="F7" s="237"/>
      <c r="G7" s="62"/>
      <c r="H7" s="62"/>
    </row>
    <row r="8" spans="1:10" ht="31.5" x14ac:dyDescent="0.2">
      <c r="A8" s="72" t="s">
        <v>64</v>
      </c>
      <c r="B8" s="72" t="s">
        <v>326</v>
      </c>
      <c r="C8" s="72" t="s">
        <v>327</v>
      </c>
      <c r="D8" s="72" t="s">
        <v>215</v>
      </c>
      <c r="E8" s="72" t="s">
        <v>334</v>
      </c>
      <c r="F8" s="72" t="s">
        <v>328</v>
      </c>
      <c r="G8" s="63" t="s">
        <v>10</v>
      </c>
      <c r="H8" s="63" t="s">
        <v>9</v>
      </c>
      <c r="J8" s="200" t="s">
        <v>333</v>
      </c>
    </row>
    <row r="9" spans="1:10" ht="15.75" x14ac:dyDescent="0.2">
      <c r="A9" s="80"/>
      <c r="B9" s="80"/>
      <c r="C9" s="80"/>
      <c r="D9" s="80"/>
      <c r="E9" s="80"/>
      <c r="F9" s="80"/>
      <c r="G9" s="4"/>
      <c r="H9" s="4"/>
      <c r="J9" s="200" t="s">
        <v>0</v>
      </c>
    </row>
    <row r="10" spans="1:10" ht="15.75" x14ac:dyDescent="0.2">
      <c r="A10" s="80"/>
      <c r="B10" s="80"/>
      <c r="C10" s="80"/>
      <c r="D10" s="80"/>
      <c r="E10" s="80"/>
      <c r="F10" s="80"/>
      <c r="G10" s="4"/>
      <c r="H10" s="4"/>
    </row>
    <row r="11" spans="1:10" ht="15.75" x14ac:dyDescent="0.2">
      <c r="A11" s="69"/>
      <c r="B11" s="69"/>
      <c r="C11" s="69"/>
      <c r="D11" s="69"/>
      <c r="E11" s="69"/>
      <c r="F11" s="69"/>
      <c r="G11" s="4"/>
      <c r="H11" s="4"/>
    </row>
    <row r="12" spans="1:10" ht="15.75" x14ac:dyDescent="0.2">
      <c r="A12" s="69"/>
      <c r="B12" s="69"/>
      <c r="C12" s="69"/>
      <c r="D12" s="69"/>
      <c r="E12" s="69"/>
      <c r="F12" s="69"/>
      <c r="G12" s="4"/>
      <c r="H12" s="4"/>
    </row>
    <row r="13" spans="1:10" ht="15.75" x14ac:dyDescent="0.2">
      <c r="A13" s="69"/>
      <c r="B13" s="69"/>
      <c r="C13" s="69"/>
      <c r="D13" s="69"/>
      <c r="E13" s="69"/>
      <c r="F13" s="69"/>
      <c r="G13" s="4"/>
      <c r="H13" s="4"/>
    </row>
    <row r="14" spans="1:10" ht="15.75" x14ac:dyDescent="0.2">
      <c r="A14" s="69"/>
      <c r="B14" s="69"/>
      <c r="C14" s="69"/>
      <c r="D14" s="69"/>
      <c r="E14" s="69"/>
      <c r="F14" s="69"/>
      <c r="G14" s="4"/>
      <c r="H14" s="4"/>
    </row>
    <row r="15" spans="1:10" ht="15.75" x14ac:dyDescent="0.2">
      <c r="A15" s="69"/>
      <c r="B15" s="69"/>
      <c r="C15" s="69"/>
      <c r="D15" s="69"/>
      <c r="E15" s="69"/>
      <c r="F15" s="69"/>
      <c r="G15" s="4"/>
      <c r="H15" s="4"/>
    </row>
    <row r="16" spans="1:10" ht="15.75" x14ac:dyDescent="0.2">
      <c r="A16" s="69"/>
      <c r="B16" s="69"/>
      <c r="C16" s="69"/>
      <c r="D16" s="69"/>
      <c r="E16" s="69"/>
      <c r="F16" s="69"/>
      <c r="G16" s="4"/>
      <c r="H16" s="4"/>
    </row>
    <row r="17" spans="1:8" ht="15.75" x14ac:dyDescent="0.2">
      <c r="A17" s="69"/>
      <c r="B17" s="69"/>
      <c r="C17" s="69"/>
      <c r="D17" s="69"/>
      <c r="E17" s="69"/>
      <c r="F17" s="69"/>
      <c r="G17" s="4"/>
      <c r="H17" s="4"/>
    </row>
    <row r="18" spans="1:8" ht="15.75" x14ac:dyDescent="0.2">
      <c r="A18" s="69"/>
      <c r="B18" s="69"/>
      <c r="C18" s="69"/>
      <c r="D18" s="69"/>
      <c r="E18" s="69"/>
      <c r="F18" s="69"/>
      <c r="G18" s="4"/>
      <c r="H18" s="4"/>
    </row>
    <row r="19" spans="1:8" ht="15.75" x14ac:dyDescent="0.2">
      <c r="A19" s="69"/>
      <c r="B19" s="69"/>
      <c r="C19" s="69"/>
      <c r="D19" s="69"/>
      <c r="E19" s="69"/>
      <c r="F19" s="69"/>
      <c r="G19" s="4"/>
      <c r="H19" s="4"/>
    </row>
    <row r="20" spans="1:8" ht="15.75" x14ac:dyDescent="0.2">
      <c r="A20" s="69"/>
      <c r="B20" s="69"/>
      <c r="C20" s="69"/>
      <c r="D20" s="69"/>
      <c r="E20" s="69"/>
      <c r="F20" s="69"/>
      <c r="G20" s="4"/>
      <c r="H20" s="4"/>
    </row>
    <row r="21" spans="1:8" ht="15.75" x14ac:dyDescent="0.2">
      <c r="A21" s="69"/>
      <c r="B21" s="69"/>
      <c r="C21" s="69"/>
      <c r="D21" s="69"/>
      <c r="E21" s="69"/>
      <c r="F21" s="69"/>
      <c r="G21" s="4"/>
      <c r="H21" s="4"/>
    </row>
    <row r="22" spans="1:8" ht="15.75" x14ac:dyDescent="0.2">
      <c r="A22" s="69"/>
      <c r="B22" s="69"/>
      <c r="C22" s="69"/>
      <c r="D22" s="69"/>
      <c r="E22" s="69"/>
      <c r="F22" s="69"/>
      <c r="G22" s="4"/>
      <c r="H22" s="4"/>
    </row>
    <row r="23" spans="1:8" ht="15.75" x14ac:dyDescent="0.2">
      <c r="A23" s="69"/>
      <c r="B23" s="69"/>
      <c r="C23" s="69"/>
      <c r="D23" s="69"/>
      <c r="E23" s="69"/>
      <c r="F23" s="69"/>
      <c r="G23" s="4"/>
      <c r="H23" s="4"/>
    </row>
    <row r="24" spans="1:8" ht="15.75" x14ac:dyDescent="0.2">
      <c r="A24" s="69"/>
      <c r="B24" s="69"/>
      <c r="C24" s="69"/>
      <c r="D24" s="69"/>
      <c r="E24" s="69"/>
      <c r="F24" s="69"/>
      <c r="G24" s="4"/>
      <c r="H24" s="4"/>
    </row>
    <row r="25" spans="1:8" ht="15.75" x14ac:dyDescent="0.2">
      <c r="A25" s="69"/>
      <c r="B25" s="69"/>
      <c r="C25" s="69"/>
      <c r="D25" s="69"/>
      <c r="E25" s="69"/>
      <c r="F25" s="69"/>
      <c r="G25" s="4"/>
      <c r="H25" s="4"/>
    </row>
    <row r="26" spans="1:8" ht="15.75" x14ac:dyDescent="0.2">
      <c r="A26" s="69"/>
      <c r="B26" s="69"/>
      <c r="C26" s="69"/>
      <c r="D26" s="69"/>
      <c r="E26" s="69"/>
      <c r="F26" s="69"/>
      <c r="G26" s="4"/>
      <c r="H26" s="4"/>
    </row>
    <row r="27" spans="1:8" ht="15.75" x14ac:dyDescent="0.2">
      <c r="A27" s="69"/>
      <c r="B27" s="69"/>
      <c r="C27" s="69"/>
      <c r="D27" s="69"/>
      <c r="E27" s="69"/>
      <c r="F27" s="69"/>
      <c r="G27" s="4"/>
      <c r="H27" s="4"/>
    </row>
    <row r="28" spans="1:8" ht="15.75" x14ac:dyDescent="0.2">
      <c r="A28" s="69"/>
      <c r="B28" s="69"/>
      <c r="C28" s="69"/>
      <c r="D28" s="69"/>
      <c r="E28" s="69"/>
      <c r="F28" s="69"/>
      <c r="G28" s="4"/>
      <c r="H28" s="4"/>
    </row>
    <row r="29" spans="1:8" ht="15.75" x14ac:dyDescent="0.2">
      <c r="A29" s="69"/>
      <c r="B29" s="69"/>
      <c r="C29" s="69"/>
      <c r="D29" s="69"/>
      <c r="E29" s="69"/>
      <c r="F29" s="69"/>
      <c r="G29" s="4"/>
      <c r="H29" s="4"/>
    </row>
    <row r="30" spans="1:8" ht="15.75" x14ac:dyDescent="0.2">
      <c r="A30" s="69"/>
      <c r="B30" s="69"/>
      <c r="C30" s="69"/>
      <c r="D30" s="69"/>
      <c r="E30" s="69"/>
      <c r="F30" s="69"/>
      <c r="G30" s="4"/>
      <c r="H30" s="4"/>
    </row>
    <row r="31" spans="1:8" ht="15.75" x14ac:dyDescent="0.2">
      <c r="A31" s="69"/>
      <c r="B31" s="69"/>
      <c r="C31" s="69"/>
      <c r="D31" s="69"/>
      <c r="E31" s="69"/>
      <c r="F31" s="69"/>
      <c r="G31" s="4"/>
      <c r="H31" s="4"/>
    </row>
    <row r="32" spans="1:8" ht="15.75" x14ac:dyDescent="0.2">
      <c r="A32" s="69"/>
      <c r="B32" s="69"/>
      <c r="C32" s="69"/>
      <c r="D32" s="69"/>
      <c r="E32" s="69"/>
      <c r="F32" s="69"/>
      <c r="G32" s="4"/>
      <c r="H32" s="4"/>
    </row>
    <row r="33" spans="1:9" ht="15.75" x14ac:dyDescent="0.2">
      <c r="A33" s="69"/>
      <c r="B33" s="69"/>
      <c r="C33" s="69"/>
      <c r="D33" s="69"/>
      <c r="E33" s="69"/>
      <c r="F33" s="69"/>
      <c r="G33" s="4"/>
      <c r="H33" s="4"/>
    </row>
    <row r="34" spans="1:9" ht="15.75" x14ac:dyDescent="0.35">
      <c r="A34" s="69"/>
      <c r="B34" s="81"/>
      <c r="C34" s="81"/>
      <c r="D34" s="81"/>
      <c r="E34" s="81"/>
      <c r="F34" s="81" t="s">
        <v>332</v>
      </c>
      <c r="G34" s="68">
        <f>SUM(G9:G33)</f>
        <v>0</v>
      </c>
      <c r="H34" s="68">
        <f>SUM(H9:H33)</f>
        <v>0</v>
      </c>
    </row>
    <row r="35" spans="1:9" ht="15.75" x14ac:dyDescent="0.35">
      <c r="A35" s="198"/>
      <c r="B35" s="198"/>
      <c r="C35" s="198"/>
      <c r="D35" s="198"/>
      <c r="E35" s="198"/>
      <c r="F35" s="198"/>
      <c r="G35" s="198"/>
      <c r="H35" s="160"/>
      <c r="I35" s="160"/>
    </row>
    <row r="36" spans="1:9" ht="15.75" x14ac:dyDescent="0.35">
      <c r="A36" s="199" t="s">
        <v>448</v>
      </c>
      <c r="B36" s="199"/>
      <c r="C36" s="198"/>
      <c r="D36" s="198"/>
      <c r="E36" s="198"/>
      <c r="F36" s="198"/>
      <c r="G36" s="198"/>
      <c r="H36" s="160"/>
      <c r="I36" s="160"/>
    </row>
    <row r="37" spans="1:9" ht="15.75" x14ac:dyDescent="0.35">
      <c r="A37" s="199"/>
      <c r="B37" s="199"/>
      <c r="C37" s="198"/>
      <c r="D37" s="198"/>
      <c r="E37" s="198"/>
      <c r="F37" s="198"/>
      <c r="G37" s="198"/>
      <c r="H37" s="160"/>
      <c r="I37" s="160"/>
    </row>
    <row r="38" spans="1:9" ht="15.75" x14ac:dyDescent="0.35">
      <c r="A38" s="199"/>
      <c r="B38" s="199"/>
      <c r="C38" s="160"/>
      <c r="D38" s="160"/>
      <c r="E38" s="160"/>
      <c r="F38" s="160"/>
      <c r="G38" s="160"/>
      <c r="H38" s="160"/>
      <c r="I38" s="160"/>
    </row>
    <row r="39" spans="1:9" ht="15.75" x14ac:dyDescent="0.35">
      <c r="A39" s="199"/>
      <c r="B39" s="199"/>
      <c r="C39" s="160"/>
      <c r="D39" s="160"/>
      <c r="E39" s="160"/>
      <c r="F39" s="160"/>
      <c r="G39" s="160"/>
      <c r="H39" s="160"/>
      <c r="I39" s="160"/>
    </row>
    <row r="40" spans="1:9" x14ac:dyDescent="0.2">
      <c r="A40" s="196"/>
      <c r="B40" s="196"/>
      <c r="C40" s="196"/>
      <c r="D40" s="196"/>
      <c r="E40" s="196"/>
      <c r="F40" s="196"/>
      <c r="G40" s="196"/>
      <c r="H40" s="196"/>
      <c r="I40" s="196"/>
    </row>
    <row r="41" spans="1:9" ht="15.75" x14ac:dyDescent="0.35">
      <c r="A41" s="166" t="s">
        <v>96</v>
      </c>
      <c r="B41" s="166"/>
      <c r="C41" s="160"/>
      <c r="D41" s="160"/>
      <c r="E41" s="160"/>
      <c r="F41" s="160"/>
      <c r="G41" s="160"/>
      <c r="H41" s="160"/>
      <c r="I41" s="160"/>
    </row>
    <row r="42" spans="1:9" ht="15.75" x14ac:dyDescent="0.35">
      <c r="A42" s="160"/>
      <c r="B42" s="160"/>
      <c r="C42" s="160"/>
      <c r="D42" s="160"/>
      <c r="E42" s="160"/>
      <c r="F42" s="160"/>
      <c r="G42" s="160"/>
      <c r="H42" s="160"/>
      <c r="I42" s="160"/>
    </row>
    <row r="43" spans="1:9" ht="15.75" x14ac:dyDescent="0.35">
      <c r="A43" s="160"/>
      <c r="B43" s="160"/>
      <c r="C43" s="160"/>
      <c r="D43" s="160"/>
      <c r="E43" s="160"/>
      <c r="F43" s="160"/>
      <c r="G43" s="160"/>
      <c r="H43" s="160"/>
      <c r="I43" s="167"/>
    </row>
    <row r="44" spans="1:9" ht="15.75" x14ac:dyDescent="0.35">
      <c r="A44" s="166"/>
      <c r="B44" s="166"/>
      <c r="C44" s="166" t="s">
        <v>410</v>
      </c>
      <c r="D44" s="166"/>
      <c r="E44" s="198"/>
      <c r="F44" s="166"/>
      <c r="G44" s="166"/>
      <c r="H44" s="160"/>
      <c r="I44" s="167"/>
    </row>
    <row r="45" spans="1:9" ht="15.75" x14ac:dyDescent="0.35">
      <c r="A45" s="160"/>
      <c r="B45" s="160"/>
      <c r="C45" s="160" t="s">
        <v>258</v>
      </c>
      <c r="D45" s="160"/>
      <c r="E45" s="160"/>
      <c r="F45" s="160"/>
      <c r="G45" s="160"/>
      <c r="H45" s="160"/>
      <c r="I45" s="167"/>
    </row>
    <row r="46" spans="1:9" x14ac:dyDescent="0.2">
      <c r="A46" s="168"/>
      <c r="B46" s="168"/>
      <c r="C46" s="168" t="s">
        <v>127</v>
      </c>
      <c r="D46" s="168"/>
      <c r="E46" s="168"/>
      <c r="F46" s="168"/>
      <c r="G46" s="168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21</vt:i4>
      </vt:variant>
    </vt:vector>
  </HeadingPairs>
  <TitlesOfParts>
    <vt:vector size="43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marina</cp:lastModifiedBy>
  <cp:lastPrinted>2016-10-13T14:29:13Z</cp:lastPrinted>
  <dcterms:created xsi:type="dcterms:W3CDTF">2011-12-27T13:20:18Z</dcterms:created>
  <dcterms:modified xsi:type="dcterms:W3CDTF">2016-10-17T06:46:14Z</dcterms:modified>
</cp:coreProperties>
</file>