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5725"/>
</workbook>
</file>

<file path=xl/calcChain.xml><?xml version="1.0" encoding="utf-8"?>
<calcChain xmlns="http://schemas.openxmlformats.org/spreadsheetml/2006/main">
  <c r="A4" i="33"/>
  <c r="A4" i="32" s="1"/>
  <c r="A4" i="39" s="1"/>
  <c r="A4" i="12"/>
  <c r="A4" i="9" s="1"/>
  <c r="A5" i="27"/>
  <c r="F13" i="46"/>
  <c r="K12"/>
  <c r="J12"/>
  <c r="K11"/>
  <c r="J11"/>
  <c r="J10"/>
  <c r="K10"/>
  <c r="I11" i="43"/>
  <c r="I9"/>
  <c r="G12"/>
  <c r="I12" s="1"/>
  <c r="G10"/>
  <c r="I10" s="1"/>
  <c r="G9"/>
  <c r="C62" i="47" l="1"/>
  <c r="C48"/>
  <c r="C41"/>
  <c r="C35"/>
  <c r="C18"/>
  <c r="C2" i="7"/>
  <c r="C2" i="47" s="1"/>
  <c r="A4" i="7"/>
  <c r="C12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/>
  <c r="D31" i="7" l="1"/>
  <c r="C31"/>
  <c r="D27"/>
  <c r="C27"/>
  <c r="C26" s="1"/>
  <c r="D26"/>
  <c r="D19"/>
  <c r="C19"/>
  <c r="D16"/>
  <c r="C16"/>
  <c r="D12"/>
  <c r="D10" s="1"/>
  <c r="D9" s="1"/>
  <c r="C10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25" i="43"/>
  <c r="H25"/>
  <c r="G25"/>
  <c r="A4" i="35" l="1"/>
  <c r="D25" i="27" l="1"/>
  <c r="C2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D45" l="1"/>
  <c r="C45"/>
  <c r="D34"/>
  <c r="C34"/>
  <c r="D11"/>
  <c r="C11"/>
  <c r="D10" l="1"/>
  <c r="D44"/>
  <c r="C10"/>
  <c r="C44"/>
</calcChain>
</file>

<file path=xl/sharedStrings.xml><?xml version="1.0" encoding="utf-8"?>
<sst xmlns="http://schemas.openxmlformats.org/spreadsheetml/2006/main" count="719" uniqueCount="487">
  <si>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</si>
  <si>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</si>
  <si>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</si>
  <si>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</si>
  <si>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</si>
  <si>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</si>
  <si>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</si>
  <si>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</si>
  <si>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</si>
  <si>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</si>
  <si>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</si>
  <si>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</si>
  <si>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</si>
  <si>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</si>
  <si>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</si>
  <si>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</si>
  <si>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</si>
  <si>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</si>
  <si>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</si>
  <si>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</si>
  <si>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</si>
  <si>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</si>
  <si>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</si>
  <si>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</si>
  <si>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</si>
  <si>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</si>
  <si>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</si>
  <si>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</si>
  <si>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</si>
  <si>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</si>
  <si>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</si>
  <si>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</si>
  <si>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</si>
  <si>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</si>
  <si>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</si>
  <si>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</si>
  <si>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</si>
  <si>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</si>
  <si>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</si>
  <si>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</si>
  <si>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</si>
  <si>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</si>
  <si>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</si>
  <si>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</si>
  <si>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</si>
  <si>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</si>
  <si>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</si>
  <si>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</si>
  <si>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</si>
  <si>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</si>
  <si>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</si>
  <si>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</si>
  <si>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</si>
  <si>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</si>
  <si>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</si>
  <si>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</si>
  <si>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</si>
  <si>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</si>
  <si>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</si>
  <si>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</si>
  <si>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</si>
  <si>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</si>
  <si>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</si>
  <si>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</si>
  <si>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</si>
  <si>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</si>
  <si>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</si>
  <si>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</si>
  <si>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</si>
  <si>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</si>
  <si>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</si>
  <si>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</si>
  <si>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</si>
  <si>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</si>
  <si>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</si>
  <si>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</si>
  <si>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</si>
  <si>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</si>
  <si>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</si>
  <si>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</si>
  <si>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</si>
  <si>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</si>
  <si>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</si>
  <si>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</si>
  <si>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</si>
  <si>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</si>
  <si>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</si>
  <si>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</si>
  <si>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</si>
  <si>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</si>
  <si>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</si>
  <si>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</si>
  <si>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</si>
  <si>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</si>
  <si>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</si>
  <si>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</si>
  <si>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</si>
  <si>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</si>
  <si>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</si>
  <si>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</si>
  <si>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</si>
  <si>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</si>
  <si>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</si>
  <si>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</si>
  <si>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</si>
  <si>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</si>
  <si>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</si>
  <si>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</si>
  <si>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</si>
  <si>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</si>
  <si>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</si>
  <si>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</si>
  <si>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</si>
  <si>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</si>
  <si>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</si>
  <si>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</si>
  <si>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</si>
  <si>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</si>
  <si>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</si>
  <si>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</si>
  <si>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</si>
  <si>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</si>
  <si>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</si>
  <si>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</si>
  <si>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</si>
  <si>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</si>
  <si>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</si>
  <si>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</si>
  <si>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</si>
  <si>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</si>
  <si>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</si>
  <si>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</si>
  <si>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</si>
  <si>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</si>
  <si>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</si>
  <si>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</si>
  <si>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</si>
  <si>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</si>
  <si>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</si>
  <si>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</si>
  <si>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</si>
  <si>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</si>
  <si>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</si>
  <si>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</si>
  <si>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</si>
  <si>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</si>
  <si>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</si>
  <si>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</si>
  <si>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</si>
  <si>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</si>
  <si>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</si>
  <si>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</si>
  <si>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</si>
  <si>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</si>
  <si>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</si>
  <si>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</si>
  <si>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</si>
  <si>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</si>
  <si>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</si>
  <si>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</si>
  <si>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</si>
  <si>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</si>
  <si>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</si>
  <si>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</si>
  <si>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</si>
  <si>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</si>
  <si>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</si>
  <si>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</si>
  <si>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</si>
  <si>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</si>
  <si>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</si>
  <si>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</si>
  <si>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</si>
  <si>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</si>
  <si>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</si>
  <si>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</si>
  <si>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</si>
  <si>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</si>
  <si>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</si>
  <si>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</si>
  <si>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</si>
  <si>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</si>
  <si>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</si>
  <si>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</si>
  <si>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</si>
  <si>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</si>
  <si>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</si>
  <si>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</si>
  <si>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</si>
  <si>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</si>
  <si>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</si>
  <si>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</si>
  <si>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</si>
  <si>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</si>
  <si>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</si>
  <si>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</si>
  <si>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</si>
  <si>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</si>
  <si>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</si>
  <si>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</si>
  <si>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</si>
  <si>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</si>
  <si>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</si>
  <si>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</si>
  <si>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</si>
  <si>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</si>
  <si>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</si>
  <si>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</si>
  <si>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</si>
  <si>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</si>
  <si>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</si>
  <si>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</si>
  <si>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</si>
  <si>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</si>
  <si>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</si>
  <si>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</si>
  <si>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</si>
  <si>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</si>
  <si>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</si>
  <si>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</si>
  <si>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</si>
  <si>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</si>
  <si>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</si>
  <si>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</si>
  <si>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</si>
  <si>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</si>
  <si>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</si>
  <si>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</si>
  <si>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</si>
  <si>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</si>
  <si>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</si>
  <si>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</si>
  <si>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</si>
  <si>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</si>
  <si>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</si>
  <si>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</si>
  <si>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</si>
  <si>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</si>
  <si>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</si>
  <si>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</si>
  <si>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</si>
  <si>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</si>
  <si>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</si>
  <si>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</si>
  <si>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</si>
  <si>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</si>
  <si>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</si>
  <si>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</si>
  <si>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</si>
  <si>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</si>
  <si>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</si>
  <si>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</si>
  <si>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</si>
  <si>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</si>
  <si>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</si>
  <si>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</si>
  <si>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</si>
  <si>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</si>
  <si>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</si>
  <si>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</si>
  <si>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</si>
  <si>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</si>
  <si>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</si>
  <si>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</si>
  <si>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</si>
  <si>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</si>
  <si>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</si>
  <si>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</si>
  <si>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</si>
  <si>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</si>
  <si>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</si>
  <si>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</si>
  <si>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</si>
  <si>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</si>
  <si>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</si>
  <si>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</si>
  <si>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</si>
  <si>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</si>
  <si>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</si>
  <si>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</si>
  <si>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</si>
  <si>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</si>
  <si>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</si>
  <si>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</si>
  <si>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</si>
  <si>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</si>
  <si>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</si>
  <si>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</si>
  <si>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</si>
  <si>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</si>
  <si>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</si>
  <si>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</si>
  <si>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</si>
  <si>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</si>
  <si>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</si>
  <si>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</si>
  <si>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</si>
  <si>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</si>
  <si>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</si>
  <si>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</si>
  <si>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</si>
  <si>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</si>
  <si>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</si>
  <si>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</si>
  <si>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</si>
  <si>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</si>
  <si>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</si>
  <si>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</si>
  <si>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</si>
  <si>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</si>
  <si>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</si>
  <si>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</si>
  <si>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</si>
  <si>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</si>
  <si>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</si>
  <si>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</si>
  <si>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</si>
  <si>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</si>
  <si>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</si>
  <si>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</si>
  <si>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</si>
  <si>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</si>
  <si>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</si>
  <si>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</si>
  <si>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</si>
  <si>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</si>
  <si>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</si>
  <si>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</si>
  <si>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</si>
  <si>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</si>
  <si>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</si>
  <si>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</si>
  <si>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</si>
  <si>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</si>
  <si>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</si>
  <si>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</si>
  <si>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</si>
  <si>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</si>
  <si>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</si>
  <si>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</si>
  <si>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</si>
  <si>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</si>
  <si>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</si>
  <si>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</si>
  <si>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</si>
  <si>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</si>
  <si>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</si>
  <si>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</si>
  <si>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</si>
  <si>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</si>
  <si>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</si>
  <si>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</si>
  <si>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</si>
  <si>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</si>
  <si>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</si>
  <si>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</si>
  <si>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</si>
  <si>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</si>
  <si>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</si>
  <si>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</si>
  <si>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</si>
  <si>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</si>
  <si>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</si>
  <si>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</si>
  <si>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</si>
  <si>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</si>
  <si>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</si>
  <si>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</si>
  <si>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</si>
  <si>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</si>
  <si>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</si>
  <si>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</si>
  <si>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</si>
  <si>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</si>
  <si>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</si>
  <si>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</si>
  <si>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</si>
  <si>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</si>
  <si>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</si>
  <si>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</si>
  <si>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</si>
  <si>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</si>
  <si>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</si>
  <si>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</si>
  <si>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</si>
  <si>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</si>
  <si>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</si>
  <si>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</si>
  <si>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</si>
  <si>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</si>
  <si>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</si>
  <si>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</si>
  <si>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</si>
  <si>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</si>
  <si>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</si>
  <si>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</si>
  <si>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</si>
  <si>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</si>
  <si>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</si>
  <si>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</si>
  <si>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</si>
  <si>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</si>
  <si>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</si>
  <si>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</si>
  <si>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</si>
  <si>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</si>
  <si>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</si>
  <si>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</si>
  <si>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</si>
  <si>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ქეთევან ლოლაძე</t>
  </si>
  <si>
    <t>01021001600</t>
  </si>
  <si>
    <t>GE75TB7075545066300002</t>
  </si>
  <si>
    <t>თი ბი სი</t>
  </si>
  <si>
    <t>გოჩა ხეცურიანი</t>
  </si>
  <si>
    <t>60001062553</t>
  </si>
  <si>
    <t>GE02TB7699945068100001</t>
  </si>
  <si>
    <t>მერაბ ემხვარი</t>
  </si>
  <si>
    <t>62014004108</t>
  </si>
  <si>
    <t>GE68TB7174945061100032</t>
  </si>
  <si>
    <t>ლალი დამენია</t>
  </si>
  <si>
    <t>62003011807</t>
  </si>
  <si>
    <t>GE07TB7879845061100029</t>
  </si>
  <si>
    <t>ირინე ვაშაკიძე</t>
  </si>
  <si>
    <t xml:space="preserve"> 01011064219</t>
  </si>
  <si>
    <t>GE59TB7892245061100025</t>
  </si>
  <si>
    <t>მერაბ ემუხვარი</t>
  </si>
  <si>
    <t>ბესარიონ კოწოლაძე</t>
  </si>
  <si>
    <t>01024007780</t>
  </si>
  <si>
    <t>GE91BR0000010975823582</t>
  </si>
  <si>
    <t>რესპუბლიკა ბანკი</t>
  </si>
  <si>
    <t>ლია ტაბატაძე</t>
  </si>
  <si>
    <t>62003004174</t>
  </si>
  <si>
    <t>GE51TB7000645061100032</t>
  </si>
  <si>
    <t>ზაზა ბულისკერია</t>
  </si>
  <si>
    <t>09/16/2016</t>
  </si>
  <si>
    <t>62005000706</t>
  </si>
  <si>
    <t>GE71TB1822736010300013</t>
  </si>
  <si>
    <t>ვასილ კეკელია</t>
  </si>
  <si>
    <t>09/26/2016</t>
  </si>
  <si>
    <t>62005024209</t>
  </si>
  <si>
    <t>GE78TB7328545061100029</t>
  </si>
  <si>
    <t>გიგა ჩხეტია</t>
  </si>
  <si>
    <t>09/29/2016</t>
  </si>
  <si>
    <t xml:space="preserve">არასწორად ჩარიცხული (შემოწირული) თანხა </t>
  </si>
  <si>
    <t>არასწორად ჩარიცხული (შმოწირული) თანხა</t>
  </si>
  <si>
    <t>რევაზ ჩხეტია</t>
  </si>
  <si>
    <t>62001004949</t>
  </si>
  <si>
    <t>GE63TB7387136010100022</t>
  </si>
  <si>
    <t>09/30/2016</t>
  </si>
  <si>
    <t xml:space="preserve">ზურაბ ჩიქოვანი </t>
  </si>
  <si>
    <t>06/08/2016-10/08/216</t>
  </si>
  <si>
    <t xml:space="preserve">დაცვის მომსახურების </t>
  </si>
  <si>
    <t>ანა</t>
  </si>
  <si>
    <t>ოთიაშვილი</t>
  </si>
  <si>
    <t>01024062356</t>
  </si>
  <si>
    <t>ბუღალტერი</t>
  </si>
  <si>
    <t>მარიამ</t>
  </si>
  <si>
    <t>ტყემალაძე</t>
  </si>
  <si>
    <t>კოორდინატორი</t>
  </si>
  <si>
    <t xml:space="preserve">ეკატერინე </t>
  </si>
  <si>
    <t>ირემაძე</t>
  </si>
  <si>
    <t>ეკატერინე</t>
  </si>
  <si>
    <t xml:space="preserve">კოპალიანი </t>
  </si>
  <si>
    <t>ოფის მენეჯერი</t>
  </si>
  <si>
    <t>ბეჭდური რეკლამი ხარჯი</t>
  </si>
  <si>
    <t>შპს "სტილი"</t>
  </si>
  <si>
    <t>დიღმის მასივი მე-4 კორ 7</t>
  </si>
  <si>
    <t>არასაცხოვრებელი ფართი</t>
  </si>
  <si>
    <t>2 თვე</t>
  </si>
  <si>
    <t>ია</t>
  </si>
  <si>
    <t>ფალიაშვილი</t>
  </si>
  <si>
    <t>შპს "იასთან"</t>
  </si>
  <si>
    <t>მსუბუქი ავტომობილი</t>
  </si>
  <si>
    <t>NISSAN</t>
  </si>
  <si>
    <t>MICRA</t>
  </si>
  <si>
    <t>DLD785</t>
  </si>
  <si>
    <t>თემურ</t>
  </si>
  <si>
    <t>ეთერია</t>
  </si>
  <si>
    <t>ზურაბ ჩიქოვანი</t>
  </si>
  <si>
    <t>ბილბორდი</t>
  </si>
  <si>
    <t>6*3</t>
  </si>
  <si>
    <t>8*4</t>
  </si>
  <si>
    <t>შპს "პრინტსერვისი"</t>
  </si>
  <si>
    <t xml:space="preserve">შპს "საგამომცემლო ცეტრი საერთო სიტყვა" </t>
  </si>
  <si>
    <t>თიბისი</t>
  </si>
  <si>
    <t>GE97TB7968636010100017</t>
  </si>
  <si>
    <t>GEL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</si>
</sst>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10"/>
      <color rgb="FF222222"/>
      <name val="Arial"/>
      <family val="2"/>
      <charset val="204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83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49" fontId="18" fillId="0" borderId="1" xfId="9" applyNumberFormat="1" applyFont="1" applyBorder="1" applyAlignment="1" applyProtection="1">
      <alignment vertical="center"/>
      <protection locked="0"/>
    </xf>
    <xf numFmtId="49" fontId="18" fillId="0" borderId="2" xfId="9" applyNumberFormat="1" applyFont="1" applyBorder="1" applyAlignment="1" applyProtection="1">
      <alignment vertical="center"/>
      <protection locked="0"/>
    </xf>
    <xf numFmtId="49" fontId="18" fillId="0" borderId="2" xfId="9" applyNumberFormat="1" applyFont="1" applyBorder="1" applyAlignment="1" applyProtection="1">
      <alignment vertical="center" wrapText="1"/>
      <protection locked="0"/>
    </xf>
    <xf numFmtId="0" fontId="18" fillId="0" borderId="18" xfId="9" applyFont="1" applyBorder="1" applyAlignment="1" applyProtection="1">
      <alignment horizontal="center" vertical="center"/>
      <protection locked="0"/>
    </xf>
    <xf numFmtId="14" fontId="18" fillId="0" borderId="2" xfId="9" applyNumberFormat="1" applyFont="1" applyBorder="1" applyAlignment="1" applyProtection="1">
      <alignment vertical="center" wrapText="1"/>
      <protection locked="0"/>
    </xf>
    <xf numFmtId="0" fontId="18" fillId="0" borderId="2" xfId="9" applyFont="1" applyBorder="1" applyAlignment="1" applyProtection="1">
      <alignment vertical="center" wrapText="1"/>
      <protection locked="0"/>
    </xf>
    <xf numFmtId="0" fontId="18" fillId="0" borderId="19" xfId="9" applyFont="1" applyBorder="1" applyAlignment="1" applyProtection="1">
      <alignment horizontal="right" vertical="center"/>
      <protection locked="0"/>
    </xf>
    <xf numFmtId="0" fontId="18" fillId="0" borderId="18" xfId="9" applyFont="1" applyBorder="1" applyAlignment="1" applyProtection="1">
      <alignment vertical="center" wrapText="1"/>
      <protection locked="0"/>
    </xf>
    <xf numFmtId="0" fontId="18" fillId="4" borderId="18" xfId="9" applyFont="1" applyFill="1" applyBorder="1" applyAlignment="1" applyProtection="1">
      <alignment vertical="center" wrapText="1"/>
      <protection locked="0"/>
    </xf>
    <xf numFmtId="0" fontId="18" fillId="4" borderId="2" xfId="9" applyFont="1" applyFill="1" applyBorder="1" applyAlignment="1" applyProtection="1">
      <alignment vertical="center" wrapText="1"/>
      <protection locked="0"/>
    </xf>
    <xf numFmtId="0" fontId="18" fillId="4" borderId="20" xfId="9" applyFont="1" applyFill="1" applyBorder="1" applyAlignment="1" applyProtection="1">
      <alignment vertical="center"/>
      <protection locked="0"/>
    </xf>
    <xf numFmtId="0" fontId="18" fillId="0" borderId="40" xfId="9" applyFont="1" applyBorder="1" applyAlignment="1" applyProtection="1">
      <alignment vertical="center" wrapText="1"/>
      <protection locked="0"/>
    </xf>
    <xf numFmtId="0" fontId="18" fillId="0" borderId="21" xfId="9" applyFont="1" applyBorder="1" applyAlignment="1" applyProtection="1">
      <alignment horizontal="center" vertical="center"/>
      <protection locked="0"/>
    </xf>
    <xf numFmtId="0" fontId="18" fillId="0" borderId="5" xfId="9" applyFont="1" applyBorder="1" applyAlignment="1" applyProtection="1">
      <alignment vertical="center"/>
      <protection locked="0"/>
    </xf>
    <xf numFmtId="0" fontId="18" fillId="0" borderId="21" xfId="9" applyFont="1" applyBorder="1" applyAlignment="1" applyProtection="1">
      <alignment vertical="center" wrapText="1"/>
      <protection locked="0"/>
    </xf>
    <xf numFmtId="0" fontId="18" fillId="4" borderId="21" xfId="9" applyFont="1" applyFill="1" applyBorder="1" applyAlignment="1" applyProtection="1">
      <alignment vertical="center" wrapText="1"/>
      <protection locked="0"/>
    </xf>
    <xf numFmtId="0" fontId="18" fillId="4" borderId="1" xfId="9" applyFont="1" applyFill="1" applyBorder="1" applyAlignment="1" applyProtection="1">
      <alignment vertical="center" wrapText="1"/>
      <protection locked="0"/>
    </xf>
    <xf numFmtId="0" fontId="18" fillId="4" borderId="22" xfId="9" applyFont="1" applyFill="1" applyBorder="1" applyAlignment="1" applyProtection="1">
      <alignment vertical="center"/>
      <protection locked="0"/>
    </xf>
    <xf numFmtId="0" fontId="18" fillId="0" borderId="39" xfId="9" applyFont="1" applyBorder="1" applyAlignment="1" applyProtection="1">
      <alignment vertical="center" wrapText="1"/>
      <protection locked="0"/>
    </xf>
    <xf numFmtId="0" fontId="16" fillId="0" borderId="1" xfId="1" applyFont="1" applyFill="1" applyBorder="1" applyAlignment="1" applyProtection="1">
      <alignment horizontal="center" vertical="center" wrapText="1"/>
    </xf>
    <xf numFmtId="49" fontId="16" fillId="0" borderId="1" xfId="1" applyNumberFormat="1" applyFont="1" applyFill="1" applyBorder="1" applyAlignment="1" applyProtection="1">
      <alignment horizontal="left" vertical="center" wrapText="1" indent="1"/>
    </xf>
    <xf numFmtId="0" fontId="33" fillId="0" borderId="0" xfId="0" applyFont="1" applyAlignment="1">
      <alignment horizontal="center"/>
    </xf>
    <xf numFmtId="0" fontId="34" fillId="0" borderId="1" xfId="1" applyFont="1" applyFill="1" applyBorder="1" applyAlignment="1" applyProtection="1">
      <alignment horizontal="center" vertical="center" wrapText="1"/>
    </xf>
    <xf numFmtId="0" fontId="34" fillId="0" borderId="1" xfId="1" applyFont="1" applyFill="1" applyBorder="1" applyAlignment="1" applyProtection="1">
      <alignment horizontal="left" vertical="center" wrapText="1" inden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horizontal="center" vertical="center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tabSelected="1" view="pageBreakPreview" zoomScale="80" zoomScaleSheetLayoutView="80" workbookViewId="0">
      <selection activeCell="L2" sqref="L2"/>
    </sheetView>
  </sheetViews>
  <sheetFormatPr defaultRowHeight="15"/>
  <cols>
    <col min="1" max="1" width="6.28515625" style="243" bestFit="1" customWidth="1"/>
    <col min="2" max="2" width="13.140625" style="243" customWidth="1"/>
    <col min="3" max="3" width="17.85546875" style="243" customWidth="1"/>
    <col min="4" max="4" width="15.140625" style="243" customWidth="1"/>
    <col min="5" max="5" width="24.5703125" style="243" customWidth="1"/>
    <col min="6" max="8" width="19.140625" style="244" customWidth="1"/>
    <col min="9" max="9" width="16.42578125" style="243" bestFit="1" customWidth="1"/>
    <col min="10" max="10" width="17.42578125" style="243" customWidth="1"/>
    <col min="11" max="11" width="13.140625" style="243" bestFit="1" customWidth="1"/>
    <col min="12" max="12" width="15.28515625" style="243" customWidth="1"/>
    <col min="13" max="16384" width="9.140625" style="243"/>
  </cols>
  <sheetData>
    <row r="1" spans="1:12" s="254" customFormat="1">
      <c r="A1" s="304" t="s">
        <v>245</v>
      </c>
      <c r="B1" s="289"/>
      <c r="C1" s="289"/>
      <c r="D1" s="289"/>
      <c r="E1" s="290"/>
      <c r="F1" s="284"/>
      <c r="G1" s="290"/>
      <c r="H1" s="303"/>
      <c r="I1" s="289"/>
      <c r="J1" s="290"/>
      <c r="K1" s="290"/>
      <c r="L1" s="302" t="s">
        <v>97</v>
      </c>
    </row>
    <row r="2" spans="1:12" s="254" customFormat="1">
      <c r="A2" s="301" t="s">
        <v>104</v>
      </c>
      <c r="B2" s="289"/>
      <c r="C2" s="289"/>
      <c r="D2" s="289"/>
      <c r="E2" s="290"/>
      <c r="F2" s="284"/>
      <c r="G2" s="290"/>
      <c r="H2" s="300"/>
      <c r="I2" s="289"/>
      <c r="J2" s="290"/>
      <c r="K2" s="290"/>
      <c r="L2" s="299" t="s">
        <v>450</v>
      </c>
    </row>
    <row r="3" spans="1:12" s="254" customFormat="1">
      <c r="A3" s="298"/>
      <c r="B3" s="289"/>
      <c r="C3" s="297"/>
      <c r="D3" s="296"/>
      <c r="E3" s="290"/>
      <c r="F3" s="295"/>
      <c r="G3" s="290"/>
      <c r="H3" s="290"/>
      <c r="I3" s="284"/>
      <c r="J3" s="289"/>
      <c r="K3" s="289"/>
      <c r="L3" s="288"/>
    </row>
    <row r="4" spans="1:12" s="254" customFormat="1">
      <c r="A4" s="329" t="s">
        <v>218</v>
      </c>
      <c r="B4" s="284"/>
      <c r="C4" s="284"/>
      <c r="D4" s="330" t="s">
        <v>449</v>
      </c>
      <c r="E4" s="321"/>
      <c r="F4" s="253"/>
      <c r="G4" s="246"/>
      <c r="H4" s="322"/>
      <c r="I4" s="321"/>
      <c r="J4" s="323"/>
      <c r="K4" s="246"/>
      <c r="L4" s="324"/>
    </row>
    <row r="5" spans="1:12" s="254" customFormat="1" ht="15.75" thickBot="1">
      <c r="A5" s="294"/>
      <c r="B5" s="290"/>
      <c r="C5" s="293"/>
      <c r="D5" s="292"/>
      <c r="E5" s="290"/>
      <c r="F5" s="291"/>
      <c r="G5" s="291"/>
      <c r="H5" s="291"/>
      <c r="I5" s="290"/>
      <c r="J5" s="289"/>
      <c r="K5" s="289"/>
      <c r="L5" s="288"/>
    </row>
    <row r="6" spans="1:12" ht="15.75" thickBot="1">
      <c r="A6" s="287"/>
      <c r="B6" s="286"/>
      <c r="C6" s="285"/>
      <c r="D6" s="285"/>
      <c r="E6" s="285"/>
      <c r="F6" s="284"/>
      <c r="G6" s="284"/>
      <c r="H6" s="284"/>
      <c r="I6" s="361" t="s">
        <v>370</v>
      </c>
      <c r="J6" s="362"/>
      <c r="K6" s="363"/>
      <c r="L6" s="283"/>
    </row>
    <row r="7" spans="1:12" s="271" customFormat="1" ht="51.75" thickBot="1">
      <c r="A7" s="282" t="s">
        <v>64</v>
      </c>
      <c r="B7" s="281" t="s">
        <v>105</v>
      </c>
      <c r="C7" s="281" t="s">
        <v>369</v>
      </c>
      <c r="D7" s="280" t="s">
        <v>224</v>
      </c>
      <c r="E7" s="279" t="s">
        <v>368</v>
      </c>
      <c r="F7" s="278" t="s">
        <v>367</v>
      </c>
      <c r="G7" s="277" t="s">
        <v>188</v>
      </c>
      <c r="H7" s="276" t="s">
        <v>185</v>
      </c>
      <c r="I7" s="275" t="s">
        <v>366</v>
      </c>
      <c r="J7" s="274" t="s">
        <v>221</v>
      </c>
      <c r="K7" s="273" t="s">
        <v>189</v>
      </c>
      <c r="L7" s="272" t="s">
        <v>190</v>
      </c>
    </row>
    <row r="8" spans="1:12" s="265" customFormat="1" ht="15.75" thickBot="1">
      <c r="A8" s="269">
        <v>1</v>
      </c>
      <c r="B8" s="268">
        <v>2</v>
      </c>
      <c r="C8" s="270">
        <v>3</v>
      </c>
      <c r="D8" s="270">
        <v>4</v>
      </c>
      <c r="E8" s="269">
        <v>5</v>
      </c>
      <c r="F8" s="268">
        <v>6</v>
      </c>
      <c r="G8" s="270">
        <v>7</v>
      </c>
      <c r="H8" s="268">
        <v>8</v>
      </c>
      <c r="I8" s="269">
        <v>9</v>
      </c>
      <c r="J8" s="268">
        <v>10</v>
      </c>
      <c r="K8" s="267">
        <v>11</v>
      </c>
      <c r="L8" s="266">
        <v>12</v>
      </c>
    </row>
    <row r="9" spans="1:12" s="254" customFormat="1" ht="60">
      <c r="A9" s="336">
        <v>1</v>
      </c>
      <c r="B9" s="337">
        <v>42621</v>
      </c>
      <c r="C9" s="338" t="s">
        <v>408</v>
      </c>
      <c r="D9" s="339">
        <v>4500</v>
      </c>
      <c r="E9" s="340" t="s">
        <v>409</v>
      </c>
      <c r="F9" s="333"/>
      <c r="G9" s="335"/>
      <c r="H9" s="334"/>
      <c r="I9" s="341"/>
      <c r="J9" s="342"/>
      <c r="K9" s="343"/>
      <c r="L9" s="344" t="s">
        <v>443</v>
      </c>
    </row>
    <row r="10" spans="1:12" s="254" customFormat="1" ht="30">
      <c r="A10" s="345">
        <v>2</v>
      </c>
      <c r="B10" s="337">
        <v>42529</v>
      </c>
      <c r="C10" s="338" t="s">
        <v>408</v>
      </c>
      <c r="D10" s="346">
        <v>2200</v>
      </c>
      <c r="E10" s="347" t="s">
        <v>413</v>
      </c>
      <c r="F10" s="333" t="s">
        <v>414</v>
      </c>
      <c r="G10" s="333" t="s">
        <v>415</v>
      </c>
      <c r="H10" s="334" t="s">
        <v>412</v>
      </c>
      <c r="I10" s="348"/>
      <c r="J10" s="349"/>
      <c r="K10" s="350"/>
      <c r="L10" s="351"/>
    </row>
    <row r="11" spans="1:12" s="254" customFormat="1" ht="30">
      <c r="A11" s="345">
        <v>3</v>
      </c>
      <c r="B11" s="337">
        <v>42529</v>
      </c>
      <c r="C11" s="338" t="s">
        <v>408</v>
      </c>
      <c r="D11" s="339">
        <v>2200</v>
      </c>
      <c r="E11" s="340" t="s">
        <v>409</v>
      </c>
      <c r="F11" s="333" t="s">
        <v>410</v>
      </c>
      <c r="G11" s="335" t="s">
        <v>411</v>
      </c>
      <c r="H11" s="334" t="s">
        <v>412</v>
      </c>
      <c r="I11" s="348"/>
      <c r="J11" s="349"/>
      <c r="K11" s="350"/>
      <c r="L11" s="351"/>
    </row>
    <row r="12" spans="1:12" s="254" customFormat="1" ht="30">
      <c r="A12" s="345">
        <v>4</v>
      </c>
      <c r="B12" s="337">
        <v>42895</v>
      </c>
      <c r="C12" s="338" t="s">
        <v>408</v>
      </c>
      <c r="D12" s="346">
        <v>1000</v>
      </c>
      <c r="E12" s="347" t="s">
        <v>413</v>
      </c>
      <c r="F12" s="333" t="s">
        <v>414</v>
      </c>
      <c r="G12" s="333" t="s">
        <v>415</v>
      </c>
      <c r="H12" s="334" t="s">
        <v>412</v>
      </c>
      <c r="I12" s="348"/>
      <c r="J12" s="349"/>
      <c r="K12" s="350"/>
      <c r="L12" s="351"/>
    </row>
    <row r="13" spans="1:12" s="254" customFormat="1" ht="30">
      <c r="A13" s="345">
        <v>5</v>
      </c>
      <c r="B13" s="337">
        <v>42560</v>
      </c>
      <c r="C13" s="338" t="s">
        <v>408</v>
      </c>
      <c r="D13" s="346">
        <v>3000</v>
      </c>
      <c r="E13" s="347" t="s">
        <v>416</v>
      </c>
      <c r="F13" s="333" t="s">
        <v>417</v>
      </c>
      <c r="G13" s="333" t="s">
        <v>418</v>
      </c>
      <c r="H13" s="333" t="s">
        <v>412</v>
      </c>
      <c r="I13" s="348"/>
      <c r="J13" s="349"/>
      <c r="K13" s="350"/>
      <c r="L13" s="351"/>
    </row>
    <row r="14" spans="1:12" s="254" customFormat="1" ht="30">
      <c r="A14" s="345">
        <v>6</v>
      </c>
      <c r="B14" s="337">
        <v>42560</v>
      </c>
      <c r="C14" s="338" t="s">
        <v>408</v>
      </c>
      <c r="D14" s="346">
        <v>1000</v>
      </c>
      <c r="E14" s="347" t="s">
        <v>419</v>
      </c>
      <c r="F14" s="333" t="s">
        <v>420</v>
      </c>
      <c r="G14" s="333" t="s">
        <v>421</v>
      </c>
      <c r="H14" s="333" t="s">
        <v>412</v>
      </c>
      <c r="I14" s="348"/>
      <c r="J14" s="349"/>
      <c r="K14" s="350"/>
      <c r="L14" s="351"/>
    </row>
    <row r="15" spans="1:12" s="254" customFormat="1" ht="30">
      <c r="A15" s="345">
        <v>7</v>
      </c>
      <c r="B15" s="337">
        <v>42560</v>
      </c>
      <c r="C15" s="338" t="s">
        <v>408</v>
      </c>
      <c r="D15" s="346">
        <v>3000</v>
      </c>
      <c r="E15" s="347" t="s">
        <v>422</v>
      </c>
      <c r="F15" s="333" t="s">
        <v>423</v>
      </c>
      <c r="G15" s="333" t="s">
        <v>424</v>
      </c>
      <c r="H15" s="333" t="s">
        <v>412</v>
      </c>
      <c r="I15" s="348"/>
      <c r="J15" s="349"/>
      <c r="K15" s="350"/>
      <c r="L15" s="351"/>
    </row>
    <row r="16" spans="1:12" s="254" customFormat="1" ht="30">
      <c r="A16" s="345">
        <v>8</v>
      </c>
      <c r="B16" s="337">
        <v>42560</v>
      </c>
      <c r="C16" s="338" t="s">
        <v>408</v>
      </c>
      <c r="D16" s="346">
        <v>2280</v>
      </c>
      <c r="E16" s="347" t="s">
        <v>425</v>
      </c>
      <c r="F16" s="333" t="s">
        <v>417</v>
      </c>
      <c r="G16" s="333" t="s">
        <v>418</v>
      </c>
      <c r="H16" s="333" t="s">
        <v>412</v>
      </c>
      <c r="I16" s="348"/>
      <c r="J16" s="349"/>
      <c r="K16" s="350"/>
      <c r="L16" s="351"/>
    </row>
    <row r="17" spans="1:12" s="254" customFormat="1" ht="30">
      <c r="A17" s="345">
        <v>9</v>
      </c>
      <c r="B17" s="337">
        <v>42591</v>
      </c>
      <c r="C17" s="338" t="s">
        <v>408</v>
      </c>
      <c r="D17" s="346">
        <v>1000</v>
      </c>
      <c r="E17" s="347" t="s">
        <v>426</v>
      </c>
      <c r="F17" s="333" t="s">
        <v>427</v>
      </c>
      <c r="G17" s="333" t="s">
        <v>428</v>
      </c>
      <c r="H17" s="333" t="s">
        <v>429</v>
      </c>
      <c r="I17" s="348"/>
      <c r="J17" s="349"/>
      <c r="K17" s="350"/>
      <c r="L17" s="351"/>
    </row>
    <row r="18" spans="1:12" s="254" customFormat="1" ht="30">
      <c r="A18" s="345">
        <v>10</v>
      </c>
      <c r="B18" s="337">
        <v>42713</v>
      </c>
      <c r="C18" s="338" t="s">
        <v>408</v>
      </c>
      <c r="D18" s="346">
        <v>2000</v>
      </c>
      <c r="E18" s="347" t="s">
        <v>430</v>
      </c>
      <c r="F18" s="333" t="s">
        <v>431</v>
      </c>
      <c r="G18" s="333" t="s">
        <v>432</v>
      </c>
      <c r="H18" s="333" t="s">
        <v>412</v>
      </c>
      <c r="I18" s="348"/>
      <c r="J18" s="349"/>
      <c r="K18" s="350"/>
      <c r="L18" s="351"/>
    </row>
    <row r="19" spans="1:12" s="254" customFormat="1" ht="30">
      <c r="A19" s="345">
        <v>11</v>
      </c>
      <c r="B19" s="337" t="s">
        <v>434</v>
      </c>
      <c r="C19" s="338" t="s">
        <v>408</v>
      </c>
      <c r="D19" s="346">
        <v>1100</v>
      </c>
      <c r="E19" s="347" t="s">
        <v>433</v>
      </c>
      <c r="F19" s="333" t="s">
        <v>435</v>
      </c>
      <c r="G19" s="333" t="s">
        <v>436</v>
      </c>
      <c r="H19" s="333" t="s">
        <v>412</v>
      </c>
      <c r="I19" s="348"/>
      <c r="J19" s="349"/>
      <c r="K19" s="350"/>
      <c r="L19" s="351"/>
    </row>
    <row r="20" spans="1:12" s="254" customFormat="1" ht="30">
      <c r="A20" s="345">
        <v>12</v>
      </c>
      <c r="B20" s="337" t="s">
        <v>438</v>
      </c>
      <c r="C20" s="338" t="s">
        <v>408</v>
      </c>
      <c r="D20" s="346">
        <v>2100</v>
      </c>
      <c r="E20" s="347" t="s">
        <v>437</v>
      </c>
      <c r="F20" s="333" t="s">
        <v>439</v>
      </c>
      <c r="G20" s="333" t="s">
        <v>440</v>
      </c>
      <c r="H20" s="333" t="s">
        <v>412</v>
      </c>
      <c r="I20" s="348"/>
      <c r="J20" s="349"/>
      <c r="K20" s="350"/>
      <c r="L20" s="351"/>
    </row>
    <row r="21" spans="1:12" s="254" customFormat="1" ht="30">
      <c r="A21" s="345">
        <v>13</v>
      </c>
      <c r="B21" s="337" t="s">
        <v>438</v>
      </c>
      <c r="C21" s="338" t="s">
        <v>408</v>
      </c>
      <c r="D21" s="346">
        <v>1000</v>
      </c>
      <c r="E21" s="347" t="s">
        <v>413</v>
      </c>
      <c r="F21" s="333" t="s">
        <v>414</v>
      </c>
      <c r="G21" s="333" t="s">
        <v>415</v>
      </c>
      <c r="H21" s="334" t="s">
        <v>412</v>
      </c>
      <c r="I21" s="348"/>
      <c r="J21" s="349"/>
      <c r="K21" s="350"/>
      <c r="L21" s="351"/>
    </row>
    <row r="22" spans="1:12" s="254" customFormat="1" ht="60">
      <c r="A22" s="345">
        <v>14</v>
      </c>
      <c r="B22" s="337" t="s">
        <v>442</v>
      </c>
      <c r="C22" s="338" t="s">
        <v>408</v>
      </c>
      <c r="D22" s="346">
        <v>1000</v>
      </c>
      <c r="E22" s="347" t="s">
        <v>441</v>
      </c>
      <c r="F22" s="333"/>
      <c r="G22" s="333"/>
      <c r="H22" s="333"/>
      <c r="I22" s="348"/>
      <c r="J22" s="349"/>
      <c r="K22" s="350"/>
      <c r="L22" s="351" t="s">
        <v>444</v>
      </c>
    </row>
    <row r="23" spans="1:12" s="254" customFormat="1" ht="30">
      <c r="A23" s="345">
        <v>15</v>
      </c>
      <c r="B23" s="337" t="s">
        <v>448</v>
      </c>
      <c r="C23" s="338" t="s">
        <v>408</v>
      </c>
      <c r="D23" s="346">
        <v>1000</v>
      </c>
      <c r="E23" s="347" t="s">
        <v>445</v>
      </c>
      <c r="F23" s="333" t="s">
        <v>446</v>
      </c>
      <c r="G23" s="333" t="s">
        <v>447</v>
      </c>
      <c r="H23" s="334" t="s">
        <v>412</v>
      </c>
      <c r="I23" s="348"/>
      <c r="J23" s="349"/>
      <c r="K23" s="350"/>
      <c r="L23" s="351"/>
    </row>
    <row r="24" spans="1:12" s="254" customFormat="1">
      <c r="A24" s="345">
        <v>16</v>
      </c>
      <c r="B24" s="337"/>
      <c r="C24" s="338"/>
      <c r="D24" s="346"/>
      <c r="E24" s="347"/>
      <c r="F24" s="333"/>
      <c r="G24" s="333"/>
      <c r="H24" s="333"/>
      <c r="I24" s="348"/>
      <c r="J24" s="349"/>
      <c r="K24" s="350"/>
      <c r="L24" s="351"/>
    </row>
    <row r="25" spans="1:12" s="254" customFormat="1">
      <c r="A25" s="345">
        <v>17</v>
      </c>
      <c r="B25" s="337"/>
      <c r="C25" s="338"/>
      <c r="D25" s="346"/>
      <c r="E25" s="347"/>
      <c r="F25" s="333"/>
      <c r="G25" s="333"/>
      <c r="H25" s="333"/>
      <c r="I25" s="348"/>
      <c r="J25" s="349"/>
      <c r="K25" s="350"/>
      <c r="L25" s="351"/>
    </row>
    <row r="26" spans="1:12" s="254" customFormat="1">
      <c r="A26" s="345">
        <v>18</v>
      </c>
      <c r="B26" s="337"/>
      <c r="C26" s="338"/>
      <c r="D26" s="346"/>
      <c r="E26" s="347"/>
      <c r="F26" s="333"/>
      <c r="G26" s="333"/>
      <c r="H26" s="333"/>
      <c r="I26" s="348"/>
      <c r="J26" s="349"/>
      <c r="K26" s="350"/>
      <c r="L26" s="351"/>
    </row>
    <row r="27" spans="1:12" s="254" customFormat="1">
      <c r="A27" s="345">
        <v>19</v>
      </c>
      <c r="B27" s="337"/>
      <c r="C27" s="338"/>
      <c r="D27" s="346"/>
      <c r="E27" s="347"/>
      <c r="F27" s="333"/>
      <c r="G27" s="333"/>
      <c r="H27" s="333"/>
      <c r="I27" s="348"/>
      <c r="J27" s="349"/>
      <c r="K27" s="350"/>
      <c r="L27" s="351"/>
    </row>
    <row r="28" spans="1:12" ht="15.75" thickBot="1">
      <c r="A28" s="264" t="s">
        <v>220</v>
      </c>
      <c r="B28" s="263"/>
      <c r="C28" s="338"/>
      <c r="D28" s="262"/>
      <c r="E28" s="261"/>
      <c r="F28" s="260"/>
      <c r="G28" s="260"/>
      <c r="H28" s="260"/>
      <c r="I28" s="259"/>
      <c r="J28" s="258"/>
      <c r="K28" s="257"/>
      <c r="L28" s="256"/>
    </row>
    <row r="29" spans="1:12">
      <c r="A29" s="246"/>
      <c r="B29" s="247"/>
      <c r="C29" s="246"/>
      <c r="D29" s="247"/>
      <c r="E29" s="246"/>
      <c r="F29" s="247"/>
      <c r="G29" s="246"/>
      <c r="H29" s="247"/>
      <c r="I29" s="246"/>
      <c r="J29" s="247"/>
      <c r="K29" s="246"/>
      <c r="L29" s="247"/>
    </row>
    <row r="30" spans="1:12">
      <c r="A30" s="246"/>
      <c r="B30" s="253"/>
      <c r="C30" s="246"/>
      <c r="D30" s="253"/>
      <c r="E30" s="246"/>
      <c r="F30" s="253"/>
      <c r="G30" s="246"/>
      <c r="H30" s="253"/>
      <c r="I30" s="246"/>
      <c r="J30" s="253"/>
      <c r="K30" s="246"/>
      <c r="L30" s="253"/>
    </row>
    <row r="31" spans="1:12" s="254" customFormat="1">
      <c r="A31" s="360" t="s">
        <v>339</v>
      </c>
      <c r="B31" s="360"/>
      <c r="C31" s="360"/>
      <c r="D31" s="360"/>
      <c r="E31" s="360"/>
      <c r="F31" s="360"/>
      <c r="G31" s="360"/>
      <c r="H31" s="360"/>
      <c r="I31" s="360"/>
      <c r="J31" s="360"/>
      <c r="K31" s="360"/>
      <c r="L31" s="360"/>
    </row>
    <row r="32" spans="1:12" s="255" customFormat="1" ht="12.75">
      <c r="A32" s="360" t="s">
        <v>365</v>
      </c>
      <c r="B32" s="360"/>
      <c r="C32" s="360"/>
      <c r="D32" s="360"/>
      <c r="E32" s="360"/>
      <c r="F32" s="360"/>
      <c r="G32" s="360"/>
      <c r="H32" s="360"/>
      <c r="I32" s="360"/>
      <c r="J32" s="360"/>
      <c r="K32" s="360"/>
      <c r="L32" s="360"/>
    </row>
    <row r="33" spans="1:12" s="255" customFormat="1" ht="12.75">
      <c r="A33" s="360"/>
      <c r="B33" s="360"/>
      <c r="C33" s="360"/>
      <c r="D33" s="360"/>
      <c r="E33" s="360"/>
      <c r="F33" s="360"/>
      <c r="G33" s="360"/>
      <c r="H33" s="360"/>
      <c r="I33" s="360"/>
      <c r="J33" s="360"/>
      <c r="K33" s="360"/>
      <c r="L33" s="360"/>
    </row>
    <row r="34" spans="1:12" s="254" customFormat="1">
      <c r="A34" s="360" t="s">
        <v>364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</row>
    <row r="35" spans="1:12" s="254" customFormat="1">
      <c r="A35" s="360"/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</row>
    <row r="36" spans="1:12" s="254" customFormat="1">
      <c r="A36" s="360" t="s">
        <v>363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</row>
    <row r="37" spans="1:12" s="254" customFormat="1">
      <c r="A37" s="246"/>
      <c r="B37" s="247"/>
      <c r="C37" s="246"/>
      <c r="D37" s="247"/>
      <c r="E37" s="246"/>
      <c r="F37" s="247"/>
      <c r="G37" s="246"/>
      <c r="H37" s="247"/>
      <c r="I37" s="246"/>
      <c r="J37" s="247"/>
      <c r="K37" s="246"/>
      <c r="L37" s="247"/>
    </row>
    <row r="38" spans="1:12" s="254" customFormat="1">
      <c r="A38" s="246"/>
      <c r="B38" s="253"/>
      <c r="C38" s="246"/>
      <c r="D38" s="253"/>
      <c r="E38" s="246"/>
      <c r="F38" s="253"/>
      <c r="G38" s="246"/>
      <c r="H38" s="253"/>
      <c r="I38" s="246"/>
      <c r="J38" s="253"/>
      <c r="K38" s="246"/>
      <c r="L38" s="253"/>
    </row>
    <row r="39" spans="1:12" s="254" customFormat="1">
      <c r="A39" s="246"/>
      <c r="B39" s="247"/>
      <c r="C39" s="246"/>
      <c r="D39" s="247"/>
      <c r="E39" s="246"/>
      <c r="F39" s="247"/>
      <c r="G39" s="246"/>
      <c r="H39" s="247"/>
      <c r="I39" s="246"/>
      <c r="J39" s="247"/>
      <c r="K39" s="246"/>
      <c r="L39" s="247"/>
    </row>
    <row r="40" spans="1:12">
      <c r="A40" s="246"/>
      <c r="B40" s="253"/>
      <c r="C40" s="246"/>
      <c r="D40" s="253"/>
      <c r="E40" s="246"/>
      <c r="F40" s="253"/>
      <c r="G40" s="246"/>
      <c r="H40" s="253"/>
      <c r="I40" s="246"/>
      <c r="J40" s="253"/>
      <c r="K40" s="246"/>
      <c r="L40" s="253"/>
    </row>
    <row r="41" spans="1:12" s="248" customFormat="1">
      <c r="A41" s="366" t="s">
        <v>96</v>
      </c>
      <c r="B41" s="366"/>
      <c r="C41" s="247"/>
      <c r="D41" s="246"/>
      <c r="E41" s="247"/>
      <c r="F41" s="247"/>
      <c r="G41" s="246"/>
      <c r="H41" s="247"/>
      <c r="I41" s="247"/>
      <c r="J41" s="246"/>
      <c r="K41" s="247"/>
      <c r="L41" s="246"/>
    </row>
    <row r="42" spans="1:12" s="248" customFormat="1">
      <c r="A42" s="247"/>
      <c r="B42" s="246"/>
      <c r="C42" s="251"/>
      <c r="D42" s="252"/>
      <c r="E42" s="251"/>
      <c r="F42" s="247"/>
      <c r="G42" s="246"/>
      <c r="H42" s="250"/>
      <c r="I42" s="247"/>
      <c r="J42" s="246"/>
      <c r="K42" s="247"/>
      <c r="L42" s="246"/>
    </row>
    <row r="43" spans="1:12" s="248" customFormat="1" ht="15" customHeight="1">
      <c r="A43" s="247"/>
      <c r="B43" s="246"/>
      <c r="C43" s="359" t="s">
        <v>212</v>
      </c>
      <c r="D43" s="359"/>
      <c r="E43" s="359"/>
      <c r="F43" s="247"/>
      <c r="G43" s="246"/>
      <c r="H43" s="364" t="s">
        <v>362</v>
      </c>
      <c r="I43" s="249"/>
      <c r="J43" s="246"/>
      <c r="K43" s="247"/>
      <c r="L43" s="246"/>
    </row>
    <row r="44" spans="1:12" s="248" customFormat="1">
      <c r="A44" s="247"/>
      <c r="B44" s="246"/>
      <c r="C44" s="247"/>
      <c r="D44" s="246"/>
      <c r="E44" s="247"/>
      <c r="F44" s="247"/>
      <c r="G44" s="246"/>
      <c r="H44" s="365"/>
      <c r="I44" s="249"/>
      <c r="J44" s="246"/>
      <c r="K44" s="247"/>
      <c r="L44" s="246"/>
    </row>
    <row r="45" spans="1:12" s="245" customFormat="1">
      <c r="A45" s="247"/>
      <c r="B45" s="246"/>
      <c r="C45" s="359" t="s">
        <v>103</v>
      </c>
      <c r="D45" s="359"/>
      <c r="E45" s="359"/>
      <c r="F45" s="247"/>
      <c r="G45" s="246"/>
      <c r="H45" s="247"/>
      <c r="I45" s="247"/>
      <c r="J45" s="246"/>
      <c r="K45" s="247"/>
      <c r="L45" s="246"/>
    </row>
    <row r="46" spans="1:12" s="245" customFormat="1">
      <c r="E46" s="243"/>
    </row>
    <row r="47" spans="1:12" s="245" customFormat="1">
      <c r="E47" s="243"/>
    </row>
    <row r="48" spans="1:12" s="245" customFormat="1">
      <c r="E48" s="243"/>
    </row>
    <row r="49" spans="5:5" s="245" customFormat="1">
      <c r="E49" s="243"/>
    </row>
    <row r="50" spans="5:5" s="245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A5" sqref="A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355</v>
      </c>
      <c r="B1" s="70"/>
      <c r="C1" s="70"/>
      <c r="D1" s="70"/>
      <c r="E1" s="70"/>
      <c r="F1" s="70"/>
      <c r="G1" s="70"/>
      <c r="H1" s="70"/>
      <c r="I1" s="367" t="s">
        <v>97</v>
      </c>
      <c r="J1" s="367"/>
      <c r="K1" s="98"/>
    </row>
    <row r="2" spans="1:11">
      <c r="A2" s="70" t="s">
        <v>104</v>
      </c>
      <c r="B2" s="70"/>
      <c r="C2" s="70"/>
      <c r="D2" s="70"/>
      <c r="E2" s="70"/>
      <c r="F2" s="70"/>
      <c r="G2" s="70"/>
      <c r="H2" s="70"/>
      <c r="I2" s="370" t="s">
        <v>450</v>
      </c>
      <c r="J2" s="371"/>
      <c r="K2" s="98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>
      <c r="A4" s="70" t="str">
        <f>'ფორმა N7'!A4</f>
        <v>ანგარიშვალდებული პირის დასახელება: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>
      <c r="A5" s="202" t="str">
        <f>'ფორმა N1'!D4</f>
        <v xml:space="preserve">ზურაბ ჩიქოვანი </v>
      </c>
      <c r="B5" s="327"/>
      <c r="C5" s="327"/>
      <c r="D5" s="327"/>
      <c r="E5" s="327"/>
      <c r="F5" s="328"/>
      <c r="G5" s="327"/>
      <c r="H5" s="327"/>
      <c r="I5" s="327"/>
      <c r="J5" s="327"/>
      <c r="K5" s="98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30">
      <c r="A10" s="138">
        <v>1</v>
      </c>
      <c r="B10" s="60" t="s">
        <v>484</v>
      </c>
      <c r="C10" s="139" t="s">
        <v>485</v>
      </c>
      <c r="D10" s="140" t="s">
        <v>486</v>
      </c>
      <c r="E10" s="136"/>
      <c r="F10" s="26">
        <v>0</v>
      </c>
      <c r="G10" s="26">
        <v>28510.98</v>
      </c>
      <c r="H10" s="26">
        <v>2831.48</v>
      </c>
      <c r="I10" s="26">
        <v>20.5</v>
      </c>
      <c r="J10" s="26"/>
      <c r="K10" s="98"/>
    </row>
    <row r="11" spans="1:1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13" t="s">
        <v>96</v>
      </c>
      <c r="C15" s="97"/>
      <c r="D15" s="97"/>
      <c r="E15" s="97"/>
      <c r="F15" s="214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>
      <c r="A17" s="97"/>
      <c r="B17" s="97"/>
      <c r="C17" s="238"/>
      <c r="D17" s="97"/>
      <c r="E17" s="97"/>
      <c r="F17" s="238"/>
      <c r="G17" s="239"/>
      <c r="H17" s="239"/>
      <c r="I17" s="95"/>
      <c r="J17" s="95"/>
    </row>
    <row r="18" spans="1:10">
      <c r="A18" s="95"/>
      <c r="B18" s="97"/>
      <c r="C18" s="215" t="s">
        <v>212</v>
      </c>
      <c r="D18" s="215"/>
      <c r="E18" s="97"/>
      <c r="F18" s="97" t="s">
        <v>217</v>
      </c>
      <c r="G18" s="95"/>
      <c r="H18" s="95"/>
      <c r="I18" s="95"/>
      <c r="J18" s="95"/>
    </row>
    <row r="19" spans="1:10">
      <c r="A19" s="95"/>
      <c r="B19" s="97"/>
      <c r="C19" s="216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>
      <c r="A20" s="95"/>
      <c r="B20" s="97"/>
      <c r="C20" s="97"/>
      <c r="D20" s="216"/>
      <c r="E20" s="95"/>
      <c r="F20" s="95"/>
      <c r="G20" s="95"/>
      <c r="H20" s="95"/>
      <c r="I20" s="95"/>
      <c r="J20" s="95"/>
    </row>
    <row r="21" spans="1:10" customFormat="1" ht="12.7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>
      <c r="A2" s="70" t="s">
        <v>104</v>
      </c>
      <c r="B2" s="70"/>
      <c r="C2" s="70"/>
      <c r="D2" s="70"/>
      <c r="E2" s="70"/>
      <c r="F2" s="70"/>
      <c r="G2" s="147" t="s">
        <v>450</v>
      </c>
      <c r="H2" s="146"/>
    </row>
    <row r="3" spans="1:8">
      <c r="A3" s="70"/>
      <c r="B3" s="70"/>
      <c r="C3" s="70"/>
      <c r="D3" s="70"/>
      <c r="E3" s="70"/>
      <c r="F3" s="70"/>
      <c r="G3" s="96"/>
      <c r="H3" s="146"/>
    </row>
    <row r="4" spans="1:8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>
      <c r="A5" s="202" t="str">
        <f>'ფორმა N1'!D4</f>
        <v xml:space="preserve">ზურაბ ჩიქოვანი </v>
      </c>
      <c r="B5" s="202"/>
      <c r="C5" s="202"/>
      <c r="D5" s="202"/>
      <c r="E5" s="202"/>
      <c r="F5" s="202"/>
      <c r="G5" s="202"/>
      <c r="H5" s="97"/>
    </row>
    <row r="6" spans="1:8">
      <c r="A6" s="71"/>
      <c r="B6" s="70"/>
      <c r="C6" s="70"/>
      <c r="D6" s="70"/>
      <c r="E6" s="70"/>
      <c r="F6" s="70"/>
      <c r="G6" s="70"/>
      <c r="H6" s="97"/>
    </row>
    <row r="7" spans="1:8">
      <c r="A7" s="70"/>
      <c r="B7" s="70"/>
      <c r="C7" s="70"/>
      <c r="D7" s="70"/>
      <c r="E7" s="70"/>
      <c r="F7" s="70"/>
      <c r="G7" s="70"/>
      <c r="H7" s="98"/>
    </row>
    <row r="8" spans="1:8" ht="45.75" customHeight="1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>
      <c r="B44" s="168" t="s">
        <v>96</v>
      </c>
      <c r="F44" s="169"/>
    </row>
    <row r="45" spans="1:10">
      <c r="F45" s="167"/>
      <c r="G45" s="167"/>
      <c r="H45" s="167"/>
      <c r="I45" s="167"/>
      <c r="J45" s="167"/>
    </row>
    <row r="46" spans="1:10">
      <c r="C46" s="170"/>
      <c r="F46" s="170"/>
      <c r="G46" s="171"/>
      <c r="H46" s="167"/>
      <c r="I46" s="167"/>
      <c r="J46" s="167"/>
    </row>
    <row r="47" spans="1:10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>
      <c r="B49" s="166"/>
    </row>
    <row r="50" spans="2:2" s="167" customFormat="1" ht="12.75"/>
    <row r="51" spans="2:2" s="167" customFormat="1" ht="12.75"/>
    <row r="52" spans="2:2" s="167" customFormat="1" ht="12.75"/>
    <row r="53" spans="2:2" s="167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>
      <c r="A2" s="180" t="s">
        <v>255</v>
      </c>
      <c r="B2" s="176"/>
      <c r="C2" s="176"/>
      <c r="D2" s="176"/>
      <c r="E2" s="177"/>
      <c r="F2" s="177"/>
      <c r="G2" s="178" t="s">
        <v>450</v>
      </c>
      <c r="H2" s="180"/>
    </row>
    <row r="3" spans="1:8" s="179" customFormat="1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>
      <c r="A5" s="182" t="str">
        <f>'ფორმა N1'!D4</f>
        <v xml:space="preserve">ზურაბ ჩიქოვანი </v>
      </c>
      <c r="B5" s="182"/>
      <c r="C5" s="182"/>
      <c r="D5" s="182"/>
      <c r="E5" s="182"/>
      <c r="F5" s="182"/>
      <c r="G5" s="183"/>
      <c r="H5" s="180"/>
    </row>
    <row r="6" spans="1:8" s="196" customFormat="1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>
      <c r="A7" s="212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/>
    <row r="23" spans="1:11" s="179" customFormat="1"/>
    <row r="24" spans="1:11" s="21" customFormat="1" ht="15">
      <c r="B24" s="190" t="s">
        <v>96</v>
      </c>
      <c r="C24" s="190"/>
    </row>
    <row r="25" spans="1:11" s="21" customFormat="1" ht="15">
      <c r="B25" s="190"/>
      <c r="C25" s="190"/>
    </row>
    <row r="26" spans="1:11" s="21" customFormat="1" ht="15">
      <c r="C26" s="192"/>
      <c r="F26" s="192"/>
      <c r="G26" s="192"/>
      <c r="H26" s="191"/>
    </row>
    <row r="27" spans="1:11" s="21" customFormat="1" ht="15">
      <c r="C27" s="193" t="s">
        <v>212</v>
      </c>
      <c r="F27" s="190" t="s">
        <v>257</v>
      </c>
      <c r="J27" s="191"/>
      <c r="K27" s="191"/>
    </row>
    <row r="28" spans="1:11" s="21" customFormat="1" ht="15">
      <c r="C28" s="193" t="s">
        <v>103</v>
      </c>
      <c r="F28" s="194" t="s">
        <v>213</v>
      </c>
      <c r="J28" s="191"/>
      <c r="K28" s="191"/>
    </row>
    <row r="29" spans="1:11" s="179" customFormat="1" ht="15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A5" sqref="A5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357" t="s">
        <v>450</v>
      </c>
    </row>
    <row r="3" spans="1:1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>
      <c r="A4" s="70" t="str">
        <f>'ფორმა 9.3'!A4</f>
        <v>ანგარიშვალდებული პირის დასახელება: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>
      <c r="A5" s="202" t="str">
        <f>'ფორმა N1'!D4</f>
        <v xml:space="preserve">ზურაბ ჩიქოვანი </v>
      </c>
      <c r="B5" s="74"/>
      <c r="C5" s="74"/>
      <c r="D5" s="74"/>
      <c r="E5" s="203"/>
      <c r="F5" s="204"/>
      <c r="G5" s="204"/>
      <c r="H5" s="204"/>
      <c r="I5" s="204"/>
      <c r="J5" s="204"/>
      <c r="K5" s="203"/>
    </row>
    <row r="6" spans="1:11" ht="13.5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45">
      <c r="A9" s="63">
        <v>1</v>
      </c>
      <c r="B9" s="63" t="s">
        <v>466</v>
      </c>
      <c r="C9" s="63" t="s">
        <v>467</v>
      </c>
      <c r="D9" s="63" t="s">
        <v>468</v>
      </c>
      <c r="E9" s="63">
        <v>60</v>
      </c>
      <c r="F9" s="63">
        <v>900</v>
      </c>
      <c r="G9" s="63">
        <v>1006003153</v>
      </c>
      <c r="H9" s="358" t="s">
        <v>469</v>
      </c>
      <c r="I9" s="358" t="s">
        <v>470</v>
      </c>
      <c r="J9" s="358">
        <v>401970453</v>
      </c>
      <c r="K9" s="63" t="s">
        <v>471</v>
      </c>
    </row>
    <row r="10" spans="1:11" ht="15">
      <c r="A10" s="63">
        <v>2</v>
      </c>
      <c r="B10" s="24"/>
      <c r="C10" s="24"/>
      <c r="D10" s="24"/>
      <c r="E10" s="24"/>
      <c r="F10" s="24"/>
      <c r="G10" s="24"/>
      <c r="H10" s="201"/>
      <c r="I10" s="201"/>
      <c r="J10" s="201"/>
      <c r="K10" s="24"/>
    </row>
    <row r="11" spans="1:11" ht="15">
      <c r="A11" s="63">
        <v>3</v>
      </c>
      <c r="B11" s="24"/>
      <c r="C11" s="24"/>
      <c r="D11" s="24"/>
      <c r="E11" s="24"/>
      <c r="F11" s="24"/>
      <c r="G11" s="24"/>
      <c r="H11" s="201"/>
      <c r="I11" s="201"/>
      <c r="J11" s="201"/>
      <c r="K11" s="24"/>
    </row>
    <row r="12" spans="1:11" ht="15">
      <c r="A12" s="63">
        <v>4</v>
      </c>
      <c r="B12" s="24"/>
      <c r="C12" s="24"/>
      <c r="D12" s="24"/>
      <c r="E12" s="24"/>
      <c r="F12" s="24"/>
      <c r="G12" s="24"/>
      <c r="H12" s="201"/>
      <c r="I12" s="201"/>
      <c r="J12" s="201"/>
      <c r="K12" s="24"/>
    </row>
    <row r="13" spans="1:11" ht="15">
      <c r="A13" s="63">
        <v>5</v>
      </c>
      <c r="B13" s="24"/>
      <c r="C13" s="24"/>
      <c r="D13" s="24"/>
      <c r="E13" s="24"/>
      <c r="F13" s="24"/>
      <c r="G13" s="24"/>
      <c r="H13" s="201"/>
      <c r="I13" s="201"/>
      <c r="J13" s="201"/>
      <c r="K13" s="24"/>
    </row>
    <row r="14" spans="1:11" ht="15">
      <c r="A14" s="63">
        <v>6</v>
      </c>
      <c r="B14" s="24"/>
      <c r="C14" s="24"/>
      <c r="D14" s="24"/>
      <c r="E14" s="24"/>
      <c r="F14" s="24"/>
      <c r="G14" s="24"/>
      <c r="H14" s="201"/>
      <c r="I14" s="201"/>
      <c r="J14" s="201"/>
      <c r="K14" s="24"/>
    </row>
    <row r="15" spans="1:11" ht="15">
      <c r="A15" s="63">
        <v>7</v>
      </c>
      <c r="B15" s="24"/>
      <c r="C15" s="24"/>
      <c r="D15" s="24"/>
      <c r="E15" s="24"/>
      <c r="F15" s="24"/>
      <c r="G15" s="24"/>
      <c r="H15" s="201"/>
      <c r="I15" s="201"/>
      <c r="J15" s="201"/>
      <c r="K15" s="24"/>
    </row>
    <row r="16" spans="1:11" ht="15">
      <c r="A16" s="63">
        <v>8</v>
      </c>
      <c r="B16" s="24"/>
      <c r="C16" s="24"/>
      <c r="D16" s="24"/>
      <c r="E16" s="24"/>
      <c r="F16" s="24"/>
      <c r="G16" s="24"/>
      <c r="H16" s="201"/>
      <c r="I16" s="201"/>
      <c r="J16" s="201"/>
      <c r="K16" s="24"/>
    </row>
    <row r="17" spans="1:11" ht="15">
      <c r="A17" s="63">
        <v>9</v>
      </c>
      <c r="B17" s="24"/>
      <c r="C17" s="24"/>
      <c r="D17" s="24"/>
      <c r="E17" s="24"/>
      <c r="F17" s="24"/>
      <c r="G17" s="24"/>
      <c r="H17" s="201"/>
      <c r="I17" s="201"/>
      <c r="J17" s="201"/>
      <c r="K17" s="24"/>
    </row>
    <row r="18" spans="1:11" ht="15">
      <c r="A18" s="63">
        <v>10</v>
      </c>
      <c r="B18" s="24"/>
      <c r="C18" s="24"/>
      <c r="D18" s="24"/>
      <c r="E18" s="24"/>
      <c r="F18" s="24"/>
      <c r="G18" s="24"/>
      <c r="H18" s="201"/>
      <c r="I18" s="201"/>
      <c r="J18" s="201"/>
      <c r="K18" s="24"/>
    </row>
    <row r="19" spans="1:11" ht="15">
      <c r="A19" s="63">
        <v>11</v>
      </c>
      <c r="B19" s="24"/>
      <c r="C19" s="24"/>
      <c r="D19" s="24"/>
      <c r="E19" s="24"/>
      <c r="F19" s="24"/>
      <c r="G19" s="24"/>
      <c r="H19" s="201"/>
      <c r="I19" s="201"/>
      <c r="J19" s="201"/>
      <c r="K19" s="24"/>
    </row>
    <row r="20" spans="1:11" ht="15">
      <c r="A20" s="63">
        <v>12</v>
      </c>
      <c r="B20" s="24"/>
      <c r="C20" s="24"/>
      <c r="D20" s="24"/>
      <c r="E20" s="24"/>
      <c r="F20" s="24"/>
      <c r="G20" s="24"/>
      <c r="H20" s="201"/>
      <c r="I20" s="201"/>
      <c r="J20" s="201"/>
      <c r="K20" s="24"/>
    </row>
    <row r="21" spans="1:11" ht="15">
      <c r="A21" s="63">
        <v>13</v>
      </c>
      <c r="B21" s="24"/>
      <c r="C21" s="24"/>
      <c r="D21" s="24"/>
      <c r="E21" s="24"/>
      <c r="F21" s="24"/>
      <c r="G21" s="24"/>
      <c r="H21" s="201"/>
      <c r="I21" s="201"/>
      <c r="J21" s="201"/>
      <c r="K21" s="24"/>
    </row>
    <row r="22" spans="1:11" ht="15">
      <c r="A22" s="63">
        <v>14</v>
      </c>
      <c r="B22" s="24"/>
      <c r="C22" s="24"/>
      <c r="D22" s="24"/>
      <c r="E22" s="24"/>
      <c r="F22" s="24"/>
      <c r="G22" s="24"/>
      <c r="H22" s="201"/>
      <c r="I22" s="201"/>
      <c r="J22" s="201"/>
      <c r="K22" s="24"/>
    </row>
    <row r="23" spans="1:11" ht="15">
      <c r="A23" s="63">
        <v>15</v>
      </c>
      <c r="B23" s="24"/>
      <c r="C23" s="24"/>
      <c r="D23" s="24"/>
      <c r="E23" s="24"/>
      <c r="F23" s="24"/>
      <c r="G23" s="24"/>
      <c r="H23" s="201"/>
      <c r="I23" s="201"/>
      <c r="J23" s="201"/>
      <c r="K23" s="24"/>
    </row>
    <row r="24" spans="1:11" ht="15">
      <c r="A24" s="63">
        <v>16</v>
      </c>
      <c r="B24" s="24"/>
      <c r="C24" s="24"/>
      <c r="D24" s="24"/>
      <c r="E24" s="24"/>
      <c r="F24" s="24"/>
      <c r="G24" s="24"/>
      <c r="H24" s="201"/>
      <c r="I24" s="201"/>
      <c r="J24" s="201"/>
      <c r="K24" s="24"/>
    </row>
    <row r="25" spans="1:11" ht="15">
      <c r="A25" s="63">
        <v>17</v>
      </c>
      <c r="B25" s="24"/>
      <c r="C25" s="24"/>
      <c r="D25" s="24"/>
      <c r="E25" s="24"/>
      <c r="F25" s="24"/>
      <c r="G25" s="24"/>
      <c r="H25" s="201"/>
      <c r="I25" s="201"/>
      <c r="J25" s="201"/>
      <c r="K25" s="24"/>
    </row>
    <row r="26" spans="1:11" ht="15">
      <c r="A26" s="63">
        <v>18</v>
      </c>
      <c r="B26" s="24"/>
      <c r="C26" s="24"/>
      <c r="D26" s="24"/>
      <c r="E26" s="24"/>
      <c r="F26" s="24"/>
      <c r="G26" s="24"/>
      <c r="H26" s="201"/>
      <c r="I26" s="201"/>
      <c r="J26" s="201"/>
      <c r="K26" s="24"/>
    </row>
    <row r="27" spans="1:11" ht="15">
      <c r="A27" s="63" t="s">
        <v>222</v>
      </c>
      <c r="B27" s="24"/>
      <c r="C27" s="24"/>
      <c r="D27" s="24"/>
      <c r="E27" s="24"/>
      <c r="F27" s="24"/>
      <c r="G27" s="24"/>
      <c r="H27" s="201"/>
      <c r="I27" s="201"/>
      <c r="J27" s="201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82"/>
      <c r="D32" s="382"/>
      <c r="F32" s="65"/>
      <c r="G32" s="67"/>
    </row>
    <row r="33" spans="2:6" ht="15">
      <c r="B33" s="2"/>
      <c r="C33" s="64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357" t="s">
        <v>450</v>
      </c>
    </row>
    <row r="3" spans="1:13" customFormat="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>
      <c r="A4" s="70" t="str">
        <f>'ფორმა 9.4'!A4</f>
        <v>ანგარიშვალდებული პირის დასახელება: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>
      <c r="A5" s="202" t="str">
        <f>'ფორმა N1'!D4</f>
        <v xml:space="preserve">ზურაბ ჩიქოვანი </v>
      </c>
      <c r="B5" s="202"/>
      <c r="C5" s="74"/>
      <c r="D5" s="74"/>
      <c r="E5" s="74"/>
      <c r="F5" s="203"/>
      <c r="G5" s="204"/>
      <c r="H5" s="204"/>
      <c r="I5" s="204"/>
      <c r="J5" s="204"/>
      <c r="K5" s="204"/>
      <c r="L5" s="203"/>
    </row>
    <row r="6" spans="1:13" customFormat="1" ht="13.5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>
      <c r="A9" s="63">
        <v>1</v>
      </c>
      <c r="B9" s="63" t="s">
        <v>472</v>
      </c>
      <c r="C9" s="24" t="s">
        <v>473</v>
      </c>
      <c r="D9" s="24" t="s">
        <v>474</v>
      </c>
      <c r="E9" s="24">
        <v>1995</v>
      </c>
      <c r="F9" s="24" t="s">
        <v>475</v>
      </c>
      <c r="G9" s="24">
        <v>200</v>
      </c>
      <c r="H9" s="24">
        <v>62005018541</v>
      </c>
      <c r="I9" s="201" t="s">
        <v>476</v>
      </c>
      <c r="J9" s="201" t="s">
        <v>477</v>
      </c>
      <c r="K9" s="201"/>
      <c r="L9" s="24"/>
    </row>
    <row r="10" spans="1:13" customFormat="1" ht="15">
      <c r="A10" s="63">
        <v>2</v>
      </c>
      <c r="B10" s="63"/>
      <c r="C10" s="24"/>
      <c r="D10" s="24"/>
      <c r="E10" s="24"/>
      <c r="F10" s="24"/>
      <c r="G10" s="24"/>
      <c r="H10" s="24"/>
      <c r="I10" s="201"/>
      <c r="J10" s="201"/>
      <c r="K10" s="201"/>
      <c r="L10" s="24"/>
    </row>
    <row r="11" spans="1:13" customFormat="1" ht="15">
      <c r="A11" s="63">
        <v>3</v>
      </c>
      <c r="B11" s="63"/>
      <c r="C11" s="24"/>
      <c r="D11" s="24"/>
      <c r="E11" s="24"/>
      <c r="F11" s="24"/>
      <c r="G11" s="24"/>
      <c r="H11" s="24"/>
      <c r="I11" s="201"/>
      <c r="J11" s="201"/>
      <c r="K11" s="201"/>
      <c r="L11" s="24"/>
    </row>
    <row r="12" spans="1:13" customFormat="1" ht="15">
      <c r="A12" s="63">
        <v>4</v>
      </c>
      <c r="B12" s="63"/>
      <c r="C12" s="24"/>
      <c r="D12" s="24"/>
      <c r="E12" s="24"/>
      <c r="F12" s="24"/>
      <c r="G12" s="24"/>
      <c r="H12" s="24"/>
      <c r="I12" s="201"/>
      <c r="J12" s="201"/>
      <c r="K12" s="201"/>
      <c r="L12" s="24"/>
    </row>
    <row r="13" spans="1:13" customFormat="1" ht="15">
      <c r="A13" s="63">
        <v>5</v>
      </c>
      <c r="B13" s="63"/>
      <c r="C13" s="24"/>
      <c r="D13" s="24"/>
      <c r="E13" s="24"/>
      <c r="F13" s="24"/>
      <c r="G13" s="24"/>
      <c r="H13" s="24"/>
      <c r="I13" s="201"/>
      <c r="J13" s="201"/>
      <c r="K13" s="201"/>
      <c r="L13" s="24"/>
    </row>
    <row r="14" spans="1:13" customFormat="1" ht="15">
      <c r="A14" s="63">
        <v>6</v>
      </c>
      <c r="B14" s="63"/>
      <c r="C14" s="24"/>
      <c r="D14" s="24"/>
      <c r="E14" s="24"/>
      <c r="F14" s="24"/>
      <c r="G14" s="24"/>
      <c r="H14" s="24"/>
      <c r="I14" s="201"/>
      <c r="J14" s="201"/>
      <c r="K14" s="201"/>
      <c r="L14" s="24"/>
    </row>
    <row r="15" spans="1:13" customFormat="1" ht="15">
      <c r="A15" s="63">
        <v>7</v>
      </c>
      <c r="B15" s="63"/>
      <c r="C15" s="24"/>
      <c r="D15" s="24"/>
      <c r="E15" s="24"/>
      <c r="F15" s="24"/>
      <c r="G15" s="24"/>
      <c r="H15" s="24"/>
      <c r="I15" s="201"/>
      <c r="J15" s="201"/>
      <c r="K15" s="201"/>
      <c r="L15" s="24"/>
    </row>
    <row r="16" spans="1:13" customFormat="1" ht="15">
      <c r="A16" s="63">
        <v>8</v>
      </c>
      <c r="B16" s="63"/>
      <c r="C16" s="24"/>
      <c r="D16" s="24"/>
      <c r="E16" s="24"/>
      <c r="F16" s="24"/>
      <c r="G16" s="24"/>
      <c r="H16" s="24"/>
      <c r="I16" s="201"/>
      <c r="J16" s="201"/>
      <c r="K16" s="201"/>
      <c r="L16" s="24"/>
    </row>
    <row r="17" spans="1:12" customFormat="1" ht="15">
      <c r="A17" s="63">
        <v>9</v>
      </c>
      <c r="B17" s="63"/>
      <c r="C17" s="24"/>
      <c r="D17" s="24"/>
      <c r="E17" s="24"/>
      <c r="F17" s="24"/>
      <c r="G17" s="24"/>
      <c r="H17" s="24"/>
      <c r="I17" s="201"/>
      <c r="J17" s="201"/>
      <c r="K17" s="201"/>
      <c r="L17" s="24"/>
    </row>
    <row r="18" spans="1:12" customFormat="1" ht="15">
      <c r="A18" s="63">
        <v>10</v>
      </c>
      <c r="B18" s="63"/>
      <c r="C18" s="24"/>
      <c r="D18" s="24"/>
      <c r="E18" s="24"/>
      <c r="F18" s="24"/>
      <c r="G18" s="24"/>
      <c r="H18" s="24"/>
      <c r="I18" s="201"/>
      <c r="J18" s="201"/>
      <c r="K18" s="201"/>
      <c r="L18" s="24"/>
    </row>
    <row r="19" spans="1:12" customFormat="1" ht="15">
      <c r="A19" s="63">
        <v>11</v>
      </c>
      <c r="B19" s="63"/>
      <c r="C19" s="24"/>
      <c r="D19" s="24"/>
      <c r="E19" s="24"/>
      <c r="F19" s="24"/>
      <c r="G19" s="24"/>
      <c r="H19" s="24"/>
      <c r="I19" s="201"/>
      <c r="J19" s="201"/>
      <c r="K19" s="201"/>
      <c r="L19" s="24"/>
    </row>
    <row r="20" spans="1:12" customFormat="1" ht="15">
      <c r="A20" s="63">
        <v>12</v>
      </c>
      <c r="B20" s="63"/>
      <c r="C20" s="24"/>
      <c r="D20" s="24"/>
      <c r="E20" s="24"/>
      <c r="F20" s="24"/>
      <c r="G20" s="24"/>
      <c r="H20" s="24"/>
      <c r="I20" s="201"/>
      <c r="J20" s="201"/>
      <c r="K20" s="201"/>
      <c r="L20" s="24"/>
    </row>
    <row r="21" spans="1:12" customFormat="1" ht="15">
      <c r="A21" s="63">
        <v>13</v>
      </c>
      <c r="B21" s="63"/>
      <c r="C21" s="24"/>
      <c r="D21" s="24"/>
      <c r="E21" s="24"/>
      <c r="F21" s="24"/>
      <c r="G21" s="24"/>
      <c r="H21" s="24"/>
      <c r="I21" s="201"/>
      <c r="J21" s="201"/>
      <c r="K21" s="201"/>
      <c r="L21" s="24"/>
    </row>
    <row r="22" spans="1:12" customFormat="1" ht="15">
      <c r="A22" s="63">
        <v>14</v>
      </c>
      <c r="B22" s="63"/>
      <c r="C22" s="24"/>
      <c r="D22" s="24"/>
      <c r="E22" s="24"/>
      <c r="F22" s="24"/>
      <c r="G22" s="24"/>
      <c r="H22" s="24"/>
      <c r="I22" s="201"/>
      <c r="J22" s="201"/>
      <c r="K22" s="201"/>
      <c r="L22" s="24"/>
    </row>
    <row r="23" spans="1:12" customFormat="1" ht="15">
      <c r="A23" s="63">
        <v>15</v>
      </c>
      <c r="B23" s="63"/>
      <c r="C23" s="24"/>
      <c r="D23" s="24"/>
      <c r="E23" s="24"/>
      <c r="F23" s="24"/>
      <c r="G23" s="24"/>
      <c r="H23" s="24"/>
      <c r="I23" s="201"/>
      <c r="J23" s="201"/>
      <c r="K23" s="201"/>
      <c r="L23" s="24"/>
    </row>
    <row r="24" spans="1:12" customFormat="1" ht="15">
      <c r="A24" s="63">
        <v>16</v>
      </c>
      <c r="B24" s="63"/>
      <c r="C24" s="24"/>
      <c r="D24" s="24"/>
      <c r="E24" s="24"/>
      <c r="F24" s="24"/>
      <c r="G24" s="24"/>
      <c r="H24" s="24"/>
      <c r="I24" s="201"/>
      <c r="J24" s="201"/>
      <c r="K24" s="201"/>
      <c r="L24" s="24"/>
    </row>
    <row r="25" spans="1:12" customFormat="1" ht="15">
      <c r="A25" s="63">
        <v>17</v>
      </c>
      <c r="B25" s="63"/>
      <c r="C25" s="24"/>
      <c r="D25" s="24"/>
      <c r="E25" s="24"/>
      <c r="F25" s="24"/>
      <c r="G25" s="24"/>
      <c r="H25" s="24"/>
      <c r="I25" s="201"/>
      <c r="J25" s="201"/>
      <c r="K25" s="201"/>
      <c r="L25" s="24"/>
    </row>
    <row r="26" spans="1:12" customFormat="1" ht="15">
      <c r="A26" s="63">
        <v>18</v>
      </c>
      <c r="B26" s="63"/>
      <c r="C26" s="24"/>
      <c r="D26" s="24"/>
      <c r="E26" s="24"/>
      <c r="F26" s="24"/>
      <c r="G26" s="24"/>
      <c r="H26" s="24"/>
      <c r="I26" s="201"/>
      <c r="J26" s="201"/>
      <c r="K26" s="201"/>
      <c r="L26" s="24"/>
    </row>
    <row r="27" spans="1:12" customFormat="1" ht="15">
      <c r="A27" s="63" t="s">
        <v>222</v>
      </c>
      <c r="B27" s="63"/>
      <c r="C27" s="24"/>
      <c r="D27" s="24"/>
      <c r="E27" s="24"/>
      <c r="F27" s="24"/>
      <c r="G27" s="24"/>
      <c r="H27" s="24"/>
      <c r="I27" s="201"/>
      <c r="J27" s="201"/>
      <c r="K27" s="201"/>
      <c r="L27" s="24"/>
    </row>
    <row r="28" spans="1:12">
      <c r="A28" s="206"/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</row>
    <row r="29" spans="1:12">
      <c r="A29" s="206"/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</row>
    <row r="30" spans="1:12">
      <c r="A30" s="207"/>
      <c r="B30" s="207"/>
      <c r="C30" s="206"/>
      <c r="D30" s="206"/>
      <c r="E30" s="206"/>
      <c r="F30" s="206"/>
      <c r="G30" s="206"/>
      <c r="H30" s="206"/>
      <c r="I30" s="206"/>
      <c r="J30" s="206"/>
      <c r="K30" s="206"/>
      <c r="L30" s="206"/>
    </row>
    <row r="31" spans="1:12" ht="15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>
      <c r="A32" s="166"/>
      <c r="B32" s="166"/>
      <c r="C32" s="166"/>
      <c r="D32" s="170"/>
      <c r="E32" s="166"/>
      <c r="G32" s="170"/>
      <c r="H32" s="211"/>
    </row>
    <row r="33" spans="3:7" ht="15">
      <c r="C33" s="166"/>
      <c r="D33" s="172" t="s">
        <v>212</v>
      </c>
      <c r="E33" s="166"/>
      <c r="G33" s="173" t="s">
        <v>217</v>
      </c>
    </row>
    <row r="34" spans="3:7" ht="15">
      <c r="C34" s="166"/>
      <c r="D34" s="174" t="s">
        <v>103</v>
      </c>
      <c r="E34" s="166"/>
      <c r="G34" s="166" t="s">
        <v>213</v>
      </c>
    </row>
    <row r="35" spans="3:7" ht="15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>
      <c r="A2" s="98" t="s">
        <v>104</v>
      </c>
      <c r="B2" s="126"/>
      <c r="C2" s="126"/>
      <c r="D2" s="126"/>
      <c r="E2" s="126"/>
      <c r="F2" s="126"/>
      <c r="G2" s="126"/>
      <c r="H2" s="130"/>
      <c r="I2" s="357" t="s">
        <v>450</v>
      </c>
    </row>
    <row r="3" spans="1:13" customFormat="1" ht="15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>
      <c r="A4" s="70" t="str">
        <f>'ფორმა 9.5'!A4</f>
        <v>ანგარიშვალდებული პირის დასახელება:</v>
      </c>
      <c r="B4" s="70"/>
      <c r="C4" s="70"/>
      <c r="D4" s="126"/>
      <c r="E4" s="126"/>
      <c r="F4" s="126"/>
      <c r="G4" s="126"/>
      <c r="H4" s="126"/>
      <c r="I4" s="131"/>
    </row>
    <row r="5" spans="1:13" ht="15">
      <c r="A5" s="202" t="str">
        <f>'ფორმა N1'!D4</f>
        <v xml:space="preserve">ზურაბ ჩიქოვანი </v>
      </c>
      <c r="B5" s="74"/>
      <c r="C5" s="74"/>
      <c r="D5" s="204"/>
      <c r="E5" s="204"/>
      <c r="F5" s="204"/>
      <c r="G5" s="204"/>
      <c r="H5" s="204"/>
      <c r="I5" s="203"/>
    </row>
    <row r="6" spans="1:13" customFormat="1" ht="13.5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>
      <c r="A9" s="63">
        <v>1</v>
      </c>
      <c r="B9" s="24"/>
      <c r="C9" s="24"/>
      <c r="D9" s="24"/>
      <c r="E9" s="24"/>
      <c r="F9" s="201"/>
      <c r="G9" s="201"/>
      <c r="H9" s="201"/>
      <c r="I9" s="24"/>
    </row>
    <row r="10" spans="1:13" customFormat="1" ht="15">
      <c r="A10" s="63">
        <v>2</v>
      </c>
      <c r="B10" s="24"/>
      <c r="C10" s="24"/>
      <c r="D10" s="24"/>
      <c r="E10" s="24"/>
      <c r="F10" s="201"/>
      <c r="G10" s="201"/>
      <c r="H10" s="201"/>
      <c r="I10" s="24"/>
    </row>
    <row r="11" spans="1:13" customFormat="1" ht="15">
      <c r="A11" s="63">
        <v>3</v>
      </c>
      <c r="B11" s="24"/>
      <c r="C11" s="24"/>
      <c r="D11" s="24"/>
      <c r="E11" s="24"/>
      <c r="F11" s="201"/>
      <c r="G11" s="201"/>
      <c r="H11" s="201"/>
      <c r="I11" s="24"/>
    </row>
    <row r="12" spans="1:13" customFormat="1" ht="15">
      <c r="A12" s="63">
        <v>4</v>
      </c>
      <c r="B12" s="24"/>
      <c r="C12" s="24"/>
      <c r="D12" s="24"/>
      <c r="E12" s="24"/>
      <c r="F12" s="201"/>
      <c r="G12" s="201"/>
      <c r="H12" s="201"/>
      <c r="I12" s="24"/>
    </row>
    <row r="13" spans="1:13" customFormat="1" ht="15">
      <c r="A13" s="63">
        <v>5</v>
      </c>
      <c r="B13" s="24"/>
      <c r="C13" s="24"/>
      <c r="D13" s="24"/>
      <c r="E13" s="24"/>
      <c r="F13" s="201"/>
      <c r="G13" s="201"/>
      <c r="H13" s="201"/>
      <c r="I13" s="24"/>
    </row>
    <row r="14" spans="1:13" customFormat="1" ht="15">
      <c r="A14" s="63">
        <v>6</v>
      </c>
      <c r="B14" s="24"/>
      <c r="C14" s="24"/>
      <c r="D14" s="24"/>
      <c r="E14" s="24"/>
      <c r="F14" s="201"/>
      <c r="G14" s="201"/>
      <c r="H14" s="201"/>
      <c r="I14" s="24"/>
    </row>
    <row r="15" spans="1:13" customFormat="1" ht="15">
      <c r="A15" s="63">
        <v>7</v>
      </c>
      <c r="B15" s="24"/>
      <c r="C15" s="24"/>
      <c r="D15" s="24"/>
      <c r="E15" s="24"/>
      <c r="F15" s="201"/>
      <c r="G15" s="201"/>
      <c r="H15" s="201"/>
      <c r="I15" s="24"/>
    </row>
    <row r="16" spans="1:13" customFormat="1" ht="15">
      <c r="A16" s="63">
        <v>8</v>
      </c>
      <c r="B16" s="24"/>
      <c r="C16" s="24"/>
      <c r="D16" s="24"/>
      <c r="E16" s="24"/>
      <c r="F16" s="201"/>
      <c r="G16" s="201"/>
      <c r="H16" s="201"/>
      <c r="I16" s="24"/>
    </row>
    <row r="17" spans="1:9" customFormat="1" ht="15">
      <c r="A17" s="63">
        <v>9</v>
      </c>
      <c r="B17" s="24"/>
      <c r="C17" s="24"/>
      <c r="D17" s="24"/>
      <c r="E17" s="24"/>
      <c r="F17" s="201"/>
      <c r="G17" s="201"/>
      <c r="H17" s="201"/>
      <c r="I17" s="24"/>
    </row>
    <row r="18" spans="1:9" customFormat="1" ht="15">
      <c r="A18" s="63">
        <v>10</v>
      </c>
      <c r="B18" s="24"/>
      <c r="C18" s="24"/>
      <c r="D18" s="24"/>
      <c r="E18" s="24"/>
      <c r="F18" s="201"/>
      <c r="G18" s="201"/>
      <c r="H18" s="201"/>
      <c r="I18" s="24"/>
    </row>
    <row r="19" spans="1:9" customFormat="1" ht="15">
      <c r="A19" s="63">
        <v>11</v>
      </c>
      <c r="B19" s="24"/>
      <c r="C19" s="24"/>
      <c r="D19" s="24"/>
      <c r="E19" s="24"/>
      <c r="F19" s="201"/>
      <c r="G19" s="201"/>
      <c r="H19" s="201"/>
      <c r="I19" s="24"/>
    </row>
    <row r="20" spans="1:9" customFormat="1" ht="15">
      <c r="A20" s="63">
        <v>12</v>
      </c>
      <c r="B20" s="24"/>
      <c r="C20" s="24"/>
      <c r="D20" s="24"/>
      <c r="E20" s="24"/>
      <c r="F20" s="201"/>
      <c r="G20" s="201"/>
      <c r="H20" s="201"/>
      <c r="I20" s="24"/>
    </row>
    <row r="21" spans="1:9" customFormat="1" ht="15">
      <c r="A21" s="63">
        <v>13</v>
      </c>
      <c r="B21" s="24"/>
      <c r="C21" s="24"/>
      <c r="D21" s="24"/>
      <c r="E21" s="24"/>
      <c r="F21" s="201"/>
      <c r="G21" s="201"/>
      <c r="H21" s="201"/>
      <c r="I21" s="24"/>
    </row>
    <row r="22" spans="1:9" customFormat="1" ht="15">
      <c r="A22" s="63">
        <v>14</v>
      </c>
      <c r="B22" s="24"/>
      <c r="C22" s="24"/>
      <c r="D22" s="24"/>
      <c r="E22" s="24"/>
      <c r="F22" s="201"/>
      <c r="G22" s="201"/>
      <c r="H22" s="201"/>
      <c r="I22" s="24"/>
    </row>
    <row r="23" spans="1:9" customFormat="1" ht="15">
      <c r="A23" s="63">
        <v>15</v>
      </c>
      <c r="B23" s="24"/>
      <c r="C23" s="24"/>
      <c r="D23" s="24"/>
      <c r="E23" s="24"/>
      <c r="F23" s="201"/>
      <c r="G23" s="201"/>
      <c r="H23" s="201"/>
      <c r="I23" s="24"/>
    </row>
    <row r="24" spans="1:9" customFormat="1" ht="15">
      <c r="A24" s="63">
        <v>16</v>
      </c>
      <c r="B24" s="24"/>
      <c r="C24" s="24"/>
      <c r="D24" s="24"/>
      <c r="E24" s="24"/>
      <c r="F24" s="201"/>
      <c r="G24" s="201"/>
      <c r="H24" s="201"/>
      <c r="I24" s="24"/>
    </row>
    <row r="25" spans="1:9" customFormat="1" ht="15">
      <c r="A25" s="63">
        <v>17</v>
      </c>
      <c r="B25" s="24"/>
      <c r="C25" s="24"/>
      <c r="D25" s="24"/>
      <c r="E25" s="24"/>
      <c r="F25" s="201"/>
      <c r="G25" s="201"/>
      <c r="H25" s="201"/>
      <c r="I25" s="24"/>
    </row>
    <row r="26" spans="1:9" customFormat="1" ht="15">
      <c r="A26" s="63">
        <v>18</v>
      </c>
      <c r="B26" s="24"/>
      <c r="C26" s="24"/>
      <c r="D26" s="24"/>
      <c r="E26" s="24"/>
      <c r="F26" s="201"/>
      <c r="G26" s="201"/>
      <c r="H26" s="201"/>
      <c r="I26" s="24"/>
    </row>
    <row r="27" spans="1:9" customFormat="1" ht="15">
      <c r="A27" s="63" t="s">
        <v>222</v>
      </c>
      <c r="B27" s="24"/>
      <c r="C27" s="24"/>
      <c r="D27" s="24"/>
      <c r="E27" s="24"/>
      <c r="F27" s="201"/>
      <c r="G27" s="201"/>
      <c r="H27" s="201"/>
      <c r="I27" s="24"/>
    </row>
    <row r="28" spans="1:9">
      <c r="A28" s="206"/>
      <c r="B28" s="206"/>
      <c r="C28" s="206"/>
      <c r="D28" s="206"/>
      <c r="E28" s="206"/>
      <c r="F28" s="206"/>
      <c r="G28" s="206"/>
      <c r="H28" s="206"/>
      <c r="I28" s="206"/>
    </row>
    <row r="29" spans="1:9">
      <c r="A29" s="206"/>
      <c r="B29" s="206"/>
      <c r="C29" s="206"/>
      <c r="D29" s="206"/>
      <c r="E29" s="206"/>
      <c r="F29" s="206"/>
      <c r="G29" s="206"/>
      <c r="H29" s="206"/>
      <c r="I29" s="206"/>
    </row>
    <row r="30" spans="1:9">
      <c r="A30" s="207"/>
      <c r="B30" s="206"/>
      <c r="C30" s="206"/>
      <c r="D30" s="206"/>
      <c r="E30" s="206"/>
      <c r="F30" s="206"/>
      <c r="G30" s="206"/>
      <c r="H30" s="206"/>
      <c r="I30" s="206"/>
    </row>
    <row r="31" spans="1:9" ht="15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>
      <c r="A32" s="166"/>
      <c r="B32" s="166"/>
      <c r="C32" s="170"/>
      <c r="D32" s="166"/>
      <c r="F32" s="170"/>
      <c r="G32" s="211"/>
    </row>
    <row r="33" spans="2:6" ht="15">
      <c r="B33" s="166"/>
      <c r="C33" s="172" t="s">
        <v>212</v>
      </c>
      <c r="D33" s="166"/>
      <c r="F33" s="173" t="s">
        <v>217</v>
      </c>
    </row>
    <row r="34" spans="2:6" ht="15">
      <c r="B34" s="166"/>
      <c r="C34" s="174" t="s">
        <v>103</v>
      </c>
      <c r="D34" s="166"/>
      <c r="F34" s="166" t="s">
        <v>213</v>
      </c>
    </row>
    <row r="35" spans="2:6" ht="15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>
      <c r="A2" s="70" t="s">
        <v>104</v>
      </c>
      <c r="B2" s="70"/>
      <c r="C2" s="70"/>
      <c r="D2" s="70"/>
      <c r="E2" s="70"/>
      <c r="F2" s="70"/>
      <c r="G2" s="70"/>
      <c r="H2" s="70"/>
      <c r="I2" s="147" t="s">
        <v>450</v>
      </c>
      <c r="J2" s="146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>
      <c r="A5" s="202" t="str">
        <f>'ფორმა N1'!D4</f>
        <v xml:space="preserve">ზურაბ ჩიქოვანი </v>
      </c>
      <c r="B5" s="202"/>
      <c r="C5" s="202"/>
      <c r="D5" s="202"/>
      <c r="E5" s="202"/>
      <c r="F5" s="202"/>
      <c r="G5" s="202"/>
      <c r="H5" s="202"/>
      <c r="I5" s="202"/>
      <c r="J5" s="173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>
      <c r="A8" s="148" t="s">
        <v>64</v>
      </c>
      <c r="B8" s="325" t="s">
        <v>308</v>
      </c>
      <c r="C8" s="326" t="s">
        <v>344</v>
      </c>
      <c r="D8" s="326" t="s">
        <v>345</v>
      </c>
      <c r="E8" s="326" t="s">
        <v>309</v>
      </c>
      <c r="F8" s="326" t="s">
        <v>326</v>
      </c>
      <c r="G8" s="326" t="s">
        <v>327</v>
      </c>
      <c r="H8" s="326" t="s">
        <v>346</v>
      </c>
      <c r="I8" s="149" t="s">
        <v>328</v>
      </c>
      <c r="J8" s="98"/>
    </row>
    <row r="9" spans="1:10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>
      <c r="A29" s="151">
        <v>21</v>
      </c>
      <c r="B29" s="189"/>
      <c r="C29" s="159"/>
      <c r="D29" s="159"/>
      <c r="E29" s="158"/>
      <c r="F29" s="158"/>
      <c r="G29" s="158"/>
      <c r="H29" s="228"/>
      <c r="I29" s="155"/>
      <c r="J29" s="98"/>
    </row>
    <row r="30" spans="1:10">
      <c r="A30" s="151">
        <v>22</v>
      </c>
      <c r="B30" s="189"/>
      <c r="C30" s="159"/>
      <c r="D30" s="159"/>
      <c r="E30" s="158"/>
      <c r="F30" s="158"/>
      <c r="G30" s="158"/>
      <c r="H30" s="228"/>
      <c r="I30" s="155"/>
      <c r="J30" s="98"/>
    </row>
    <row r="31" spans="1:10">
      <c r="A31" s="151">
        <v>23</v>
      </c>
      <c r="B31" s="189"/>
      <c r="C31" s="159"/>
      <c r="D31" s="159"/>
      <c r="E31" s="158"/>
      <c r="F31" s="158"/>
      <c r="G31" s="158"/>
      <c r="H31" s="228"/>
      <c r="I31" s="155"/>
      <c r="J31" s="98"/>
    </row>
    <row r="32" spans="1:10">
      <c r="A32" s="151">
        <v>24</v>
      </c>
      <c r="B32" s="189"/>
      <c r="C32" s="159"/>
      <c r="D32" s="159"/>
      <c r="E32" s="158"/>
      <c r="F32" s="158"/>
      <c r="G32" s="158"/>
      <c r="H32" s="228"/>
      <c r="I32" s="155"/>
      <c r="J32" s="98"/>
    </row>
    <row r="33" spans="1:12">
      <c r="A33" s="151">
        <v>25</v>
      </c>
      <c r="B33" s="189"/>
      <c r="C33" s="159"/>
      <c r="D33" s="159"/>
      <c r="E33" s="158"/>
      <c r="F33" s="158"/>
      <c r="G33" s="158"/>
      <c r="H33" s="228"/>
      <c r="I33" s="155"/>
      <c r="J33" s="98"/>
    </row>
    <row r="34" spans="1:12">
      <c r="A34" s="151">
        <v>26</v>
      </c>
      <c r="B34" s="189"/>
      <c r="C34" s="159"/>
      <c r="D34" s="159"/>
      <c r="E34" s="158"/>
      <c r="F34" s="158"/>
      <c r="G34" s="158"/>
      <c r="H34" s="228"/>
      <c r="I34" s="155"/>
      <c r="J34" s="98"/>
    </row>
    <row r="35" spans="1:12">
      <c r="A35" s="151">
        <v>27</v>
      </c>
      <c r="B35" s="189"/>
      <c r="C35" s="159"/>
      <c r="D35" s="159"/>
      <c r="E35" s="158"/>
      <c r="F35" s="158"/>
      <c r="G35" s="158"/>
      <c r="H35" s="228"/>
      <c r="I35" s="155"/>
      <c r="J35" s="98"/>
    </row>
    <row r="36" spans="1:12">
      <c r="A36" s="151">
        <v>28</v>
      </c>
      <c r="B36" s="189"/>
      <c r="C36" s="159"/>
      <c r="D36" s="159"/>
      <c r="E36" s="158"/>
      <c r="F36" s="158"/>
      <c r="G36" s="158"/>
      <c r="H36" s="228"/>
      <c r="I36" s="155"/>
      <c r="J36" s="98"/>
    </row>
    <row r="37" spans="1:12">
      <c r="A37" s="151">
        <v>29</v>
      </c>
      <c r="B37" s="189"/>
      <c r="C37" s="159"/>
      <c r="D37" s="159"/>
      <c r="E37" s="158"/>
      <c r="F37" s="158"/>
      <c r="G37" s="158"/>
      <c r="H37" s="228"/>
      <c r="I37" s="155"/>
      <c r="J37" s="98"/>
    </row>
    <row r="38" spans="1:12">
      <c r="A38" s="151" t="s">
        <v>222</v>
      </c>
      <c r="B38" s="189"/>
      <c r="C38" s="159"/>
      <c r="D38" s="159"/>
      <c r="E38" s="158"/>
      <c r="F38" s="158"/>
      <c r="G38" s="229"/>
      <c r="H38" s="237" t="s">
        <v>338</v>
      </c>
      <c r="I38" s="331">
        <f>SUM(I9:I37)</f>
        <v>0</v>
      </c>
      <c r="J38" s="98"/>
    </row>
    <row r="40" spans="1:12">
      <c r="A40" s="166" t="s">
        <v>361</v>
      </c>
    </row>
    <row r="42" spans="1:12">
      <c r="B42" s="168" t="s">
        <v>96</v>
      </c>
      <c r="F42" s="169"/>
    </row>
    <row r="43" spans="1:12">
      <c r="F43" s="167"/>
      <c r="I43" s="167"/>
      <c r="J43" s="167"/>
      <c r="K43" s="167"/>
      <c r="L43" s="167"/>
    </row>
    <row r="44" spans="1:12">
      <c r="C44" s="170"/>
      <c r="F44" s="170"/>
      <c r="G44" s="170"/>
      <c r="H44" s="173"/>
      <c r="I44" s="171"/>
      <c r="J44" s="167"/>
      <c r="K44" s="167"/>
      <c r="L44" s="167"/>
    </row>
    <row r="45" spans="1:12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>
      <c r="B47" s="166"/>
      <c r="C47" s="174"/>
      <c r="G47" s="174"/>
      <c r="H47" s="174"/>
    </row>
    <row r="48" spans="1:12" s="167" customFormat="1" ht="12.75"/>
    <row r="49" s="167" customFormat="1" ht="12.75"/>
    <row r="50" s="167" customFormat="1" ht="12.75"/>
    <row r="51" s="16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1" t="s">
        <v>196</v>
      </c>
    </row>
    <row r="3" spans="1:7" ht="15">
      <c r="A3" s="59">
        <v>40908</v>
      </c>
      <c r="C3" t="s">
        <v>165</v>
      </c>
      <c r="E3" t="s">
        <v>192</v>
      </c>
      <c r="G3" s="61" t="s">
        <v>197</v>
      </c>
    </row>
    <row r="4" spans="1:7" ht="15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13" sqref="C13"/>
    </sheetView>
  </sheetViews>
  <sheetFormatPr defaultRowHeight="15"/>
  <cols>
    <col min="1" max="1" width="14.28515625" style="21" bestFit="1" customWidth="1"/>
    <col min="2" max="2" width="80" style="22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216</v>
      </c>
      <c r="B1" s="219"/>
      <c r="C1" s="367" t="s">
        <v>97</v>
      </c>
      <c r="D1" s="367"/>
      <c r="E1" s="104"/>
    </row>
    <row r="2" spans="1:12" s="6" customFormat="1">
      <c r="A2" s="70" t="s">
        <v>104</v>
      </c>
      <c r="B2" s="219"/>
      <c r="C2" s="368" t="str">
        <f>'ფორმა N1'!L2</f>
        <v>06/08/2016-10/08/216</v>
      </c>
      <c r="D2" s="369"/>
      <c r="E2" s="104"/>
    </row>
    <row r="3" spans="1:12" s="6" customFormat="1">
      <c r="A3" s="70"/>
      <c r="B3" s="219"/>
      <c r="C3" s="69"/>
      <c r="D3" s="69"/>
      <c r="E3" s="104"/>
    </row>
    <row r="4" spans="1:12" s="2" customFormat="1">
      <c r="A4" s="71" t="str">
        <f>'ფორმა N1'!A4</f>
        <v>ანგარიშვალდებული პირის დასახელება:</v>
      </c>
      <c r="B4" s="220"/>
      <c r="C4" s="70"/>
      <c r="D4" s="70"/>
      <c r="E4" s="101"/>
      <c r="L4" s="6"/>
    </row>
    <row r="5" spans="1:12" s="2" customFormat="1">
      <c r="A5" s="110" t="str">
        <f>'ფორმა N1'!D4</f>
        <v xml:space="preserve">ზურაბ ჩიქოვანი </v>
      </c>
      <c r="B5" s="221"/>
      <c r="C5" s="58"/>
      <c r="D5" s="58"/>
      <c r="E5" s="101"/>
    </row>
    <row r="6" spans="1:12" s="2" customFormat="1">
      <c r="A6" s="71"/>
      <c r="B6" s="220"/>
      <c r="C6" s="70"/>
      <c r="D6" s="70"/>
      <c r="E6" s="101"/>
    </row>
    <row r="7" spans="1:12" s="6" customFormat="1" ht="18">
      <c r="A7" s="94"/>
      <c r="B7" s="103"/>
      <c r="C7" s="72"/>
      <c r="D7" s="72"/>
      <c r="E7" s="104"/>
    </row>
    <row r="8" spans="1:12" s="6" customFormat="1" ht="30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>
      <c r="A9" s="217">
        <v>1</v>
      </c>
      <c r="B9" s="217" t="s">
        <v>65</v>
      </c>
      <c r="C9" s="79">
        <f>SUM(C10,C26)</f>
        <v>28384</v>
      </c>
      <c r="D9" s="79">
        <f>SUM(D10,D26)</f>
        <v>0</v>
      </c>
      <c r="E9" s="104"/>
    </row>
    <row r="10" spans="1:12" s="7" customFormat="1">
      <c r="A10" s="81">
        <v>1.1000000000000001</v>
      </c>
      <c r="B10" s="81" t="s">
        <v>69</v>
      </c>
      <c r="C10" s="79">
        <f>SUM(C11,C12,C16,C19,C25,C26)</f>
        <v>28384</v>
      </c>
      <c r="D10" s="79">
        <f>SUM(D11,D12,D16,D19,D24,D25)</f>
        <v>0</v>
      </c>
      <c r="E10" s="104"/>
    </row>
    <row r="11" spans="1:12" s="9" customFormat="1" ht="18">
      <c r="A11" s="82" t="s">
        <v>30</v>
      </c>
      <c r="B11" s="82" t="s">
        <v>68</v>
      </c>
      <c r="C11" s="8"/>
      <c r="D11" s="8"/>
      <c r="E11" s="104"/>
    </row>
    <row r="12" spans="1:12" s="10" customFormat="1">
      <c r="A12" s="82" t="s">
        <v>31</v>
      </c>
      <c r="B12" s="82" t="s">
        <v>246</v>
      </c>
      <c r="C12" s="100">
        <f>C13</f>
        <v>28384</v>
      </c>
      <c r="D12" s="100">
        <f>SUM(D14:D15)</f>
        <v>0</v>
      </c>
      <c r="E12" s="104"/>
    </row>
    <row r="13" spans="1:12" s="3" customFormat="1">
      <c r="A13" s="91" t="s">
        <v>70</v>
      </c>
      <c r="B13" s="91" t="s">
        <v>249</v>
      </c>
      <c r="C13" s="8">
        <v>28384</v>
      </c>
      <c r="D13" s="8"/>
      <c r="E13" s="104"/>
    </row>
    <row r="14" spans="1:12" s="3" customFormat="1">
      <c r="A14" s="91" t="s">
        <v>402</v>
      </c>
      <c r="B14" s="91" t="s">
        <v>401</v>
      </c>
      <c r="C14" s="8"/>
      <c r="D14" s="8"/>
      <c r="E14" s="104"/>
    </row>
    <row r="15" spans="1:12" s="3" customFormat="1">
      <c r="A15" s="91" t="s">
        <v>403</v>
      </c>
      <c r="B15" s="91" t="s">
        <v>86</v>
      </c>
      <c r="C15" s="8"/>
      <c r="D15" s="8"/>
      <c r="E15" s="104"/>
    </row>
    <row r="16" spans="1:12" s="3" customFormat="1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>
      <c r="A17" s="91" t="s">
        <v>73</v>
      </c>
      <c r="B17" s="91" t="s">
        <v>75</v>
      </c>
      <c r="C17" s="8"/>
      <c r="D17" s="8"/>
      <c r="E17" s="104"/>
    </row>
    <row r="18" spans="1:5" s="3" customFormat="1" ht="30">
      <c r="A18" s="91" t="s">
        <v>74</v>
      </c>
      <c r="B18" s="91" t="s">
        <v>98</v>
      </c>
      <c r="C18" s="8"/>
      <c r="D18" s="8"/>
      <c r="E18" s="104"/>
    </row>
    <row r="19" spans="1:5" s="3" customFormat="1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>
      <c r="A20" s="91" t="s">
        <v>77</v>
      </c>
      <c r="B20" s="91" t="s">
        <v>78</v>
      </c>
      <c r="C20" s="8"/>
      <c r="D20" s="8"/>
      <c r="E20" s="104"/>
    </row>
    <row r="21" spans="1:5" s="3" customFormat="1" ht="30">
      <c r="A21" s="91" t="s">
        <v>81</v>
      </c>
      <c r="B21" s="91" t="s">
        <v>79</v>
      </c>
      <c r="C21" s="8"/>
      <c r="D21" s="8"/>
      <c r="E21" s="104"/>
    </row>
    <row r="22" spans="1:5" s="3" customFormat="1">
      <c r="A22" s="91" t="s">
        <v>82</v>
      </c>
      <c r="B22" s="91" t="s">
        <v>80</v>
      </c>
      <c r="C22" s="8"/>
      <c r="D22" s="8"/>
      <c r="E22" s="104"/>
    </row>
    <row r="23" spans="1:5" s="3" customFormat="1">
      <c r="A23" s="91" t="s">
        <v>83</v>
      </c>
      <c r="B23" s="91" t="s">
        <v>347</v>
      </c>
      <c r="C23" s="8"/>
      <c r="D23" s="8"/>
      <c r="E23" s="104"/>
    </row>
    <row r="24" spans="1:5" s="3" customFormat="1">
      <c r="A24" s="82" t="s">
        <v>84</v>
      </c>
      <c r="B24" s="82" t="s">
        <v>348</v>
      </c>
      <c r="C24" s="230"/>
      <c r="D24" s="8"/>
      <c r="E24" s="104"/>
    </row>
    <row r="25" spans="1:5" s="3" customFormat="1">
      <c r="A25" s="82" t="s">
        <v>205</v>
      </c>
      <c r="B25" s="82" t="s">
        <v>354</v>
      </c>
      <c r="C25" s="8"/>
      <c r="D25" s="8"/>
      <c r="E25" s="104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>
      <c r="A28" s="218" t="s">
        <v>87</v>
      </c>
      <c r="B28" s="218" t="s">
        <v>247</v>
      </c>
      <c r="C28" s="8"/>
      <c r="D28" s="8"/>
      <c r="E28" s="104"/>
    </row>
    <row r="29" spans="1:5">
      <c r="A29" s="218" t="s">
        <v>88</v>
      </c>
      <c r="B29" s="218" t="s">
        <v>250</v>
      </c>
      <c r="C29" s="8"/>
      <c r="D29" s="8"/>
      <c r="E29" s="104"/>
    </row>
    <row r="30" spans="1:5">
      <c r="A30" s="218" t="s">
        <v>356</v>
      </c>
      <c r="B30" s="218" t="s">
        <v>248</v>
      </c>
      <c r="C30" s="8"/>
      <c r="D30" s="8"/>
      <c r="E30" s="104"/>
    </row>
    <row r="31" spans="1:5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>
      <c r="A32" s="218" t="s">
        <v>12</v>
      </c>
      <c r="B32" s="218" t="s">
        <v>404</v>
      </c>
      <c r="C32" s="8"/>
      <c r="D32" s="8"/>
      <c r="E32" s="104"/>
    </row>
    <row r="33" spans="1:9">
      <c r="A33" s="218" t="s">
        <v>13</v>
      </c>
      <c r="B33" s="218" t="s">
        <v>405</v>
      </c>
      <c r="C33" s="8"/>
      <c r="D33" s="8"/>
      <c r="E33" s="104"/>
    </row>
    <row r="34" spans="1:9">
      <c r="A34" s="218" t="s">
        <v>225</v>
      </c>
      <c r="B34" s="218" t="s">
        <v>406</v>
      </c>
      <c r="C34" s="8"/>
      <c r="D34" s="8"/>
      <c r="E34" s="104"/>
    </row>
    <row r="35" spans="1:9" s="22" customFormat="1">
      <c r="A35" s="82" t="s">
        <v>34</v>
      </c>
      <c r="B35" s="227" t="s">
        <v>353</v>
      </c>
      <c r="C35" s="8"/>
      <c r="D35" s="8"/>
    </row>
    <row r="36" spans="1:9" s="2" customFormat="1">
      <c r="A36" s="1"/>
      <c r="B36" s="222"/>
      <c r="E36" s="5"/>
    </row>
    <row r="37" spans="1:9" s="2" customFormat="1">
      <c r="B37" s="222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22"/>
      <c r="E40" s="5"/>
    </row>
    <row r="41" spans="1:9" s="2" customFormat="1">
      <c r="B41" s="222"/>
      <c r="E41"/>
      <c r="F41"/>
      <c r="G41"/>
      <c r="H41"/>
      <c r="I41"/>
    </row>
    <row r="42" spans="1:9" s="2" customFormat="1">
      <c r="B42" s="222"/>
      <c r="D42" s="12"/>
      <c r="E42"/>
      <c r="F42"/>
      <c r="G42"/>
      <c r="H42"/>
      <c r="I42"/>
    </row>
    <row r="43" spans="1:9" s="2" customFormat="1">
      <c r="A43"/>
      <c r="B43" s="224" t="s">
        <v>351</v>
      </c>
      <c r="D43" s="12"/>
      <c r="E43"/>
      <c r="F43"/>
      <c r="G43"/>
      <c r="H43"/>
      <c r="I43"/>
    </row>
    <row r="44" spans="1:9" s="2" customFormat="1">
      <c r="A44"/>
      <c r="B44" s="222" t="s">
        <v>214</v>
      </c>
      <c r="D44" s="12"/>
      <c r="E44"/>
      <c r="F44"/>
      <c r="G44"/>
      <c r="H44"/>
      <c r="I44"/>
    </row>
    <row r="45" spans="1:9" customFormat="1" ht="12.75">
      <c r="B45" s="225" t="s">
        <v>103</v>
      </c>
    </row>
    <row r="46" spans="1:9" customFormat="1" ht="12.75">
      <c r="B46" s="22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A62" sqref="A62:XFD6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243</v>
      </c>
      <c r="B1" s="105"/>
      <c r="C1" s="367" t="s">
        <v>97</v>
      </c>
      <c r="D1" s="367"/>
      <c r="E1" s="133"/>
    </row>
    <row r="2" spans="1:12">
      <c r="A2" s="70" t="s">
        <v>104</v>
      </c>
      <c r="B2" s="105"/>
      <c r="C2" s="370" t="str">
        <f>'ფორმა N3'!C2:D2</f>
        <v>06/08/2016-10/08/216</v>
      </c>
      <c r="D2" s="371"/>
      <c r="E2" s="133"/>
    </row>
    <row r="3" spans="1:12">
      <c r="A3" s="70"/>
      <c r="B3" s="105"/>
      <c r="C3" s="306"/>
      <c r="D3" s="306"/>
      <c r="E3" s="133"/>
    </row>
    <row r="4" spans="1:12" s="2" customFormat="1">
      <c r="A4" s="71" t="s">
        <v>218</v>
      </c>
      <c r="B4" s="71"/>
      <c r="C4" s="70"/>
      <c r="D4" s="70"/>
      <c r="E4" s="101"/>
      <c r="L4" s="21"/>
    </row>
    <row r="5" spans="1:12" s="2" customFormat="1">
      <c r="A5" s="110" t="str">
        <f>'ფორმა N1'!D4</f>
        <v xml:space="preserve">ზურაბ ჩიქოვანი </v>
      </c>
      <c r="B5" s="102"/>
      <c r="C5" s="58"/>
      <c r="D5" s="58"/>
      <c r="E5" s="101"/>
    </row>
    <row r="6" spans="1:12" s="2" customFormat="1">
      <c r="A6" s="71"/>
      <c r="B6" s="71"/>
      <c r="C6" s="70"/>
      <c r="D6" s="70"/>
      <c r="E6" s="101"/>
    </row>
    <row r="7" spans="1:12" s="6" customFormat="1">
      <c r="A7" s="305"/>
      <c r="B7" s="305"/>
      <c r="C7" s="72"/>
      <c r="D7" s="72"/>
      <c r="E7" s="134"/>
    </row>
    <row r="8" spans="1:12" s="6" customFormat="1" ht="30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>
      <c r="A9" s="13">
        <v>1</v>
      </c>
      <c r="B9" s="13" t="s">
        <v>57</v>
      </c>
      <c r="C9" s="76">
        <f>SUM(C10,C13,C53,C56,C57,C58,C75)</f>
        <v>21620.79</v>
      </c>
      <c r="D9" s="76">
        <f>SUM(D10,D13,D53,D56,D57,D58,D64,D71,D72)</f>
        <v>0</v>
      </c>
      <c r="E9" s="135"/>
    </row>
    <row r="10" spans="1:12" s="9" customFormat="1" ht="18">
      <c r="A10" s="14">
        <v>1.1000000000000001</v>
      </c>
      <c r="B10" s="14" t="s">
        <v>58</v>
      </c>
      <c r="C10" s="78">
        <f>SUM(C11:C12)</f>
        <v>3438</v>
      </c>
      <c r="D10" s="78">
        <f>SUM(D11:D12)</f>
        <v>0</v>
      </c>
      <c r="E10" s="135"/>
    </row>
    <row r="11" spans="1:12" s="9" customFormat="1" ht="16.5" customHeight="1">
      <c r="A11" s="16" t="s">
        <v>30</v>
      </c>
      <c r="B11" s="16" t="s">
        <v>59</v>
      </c>
      <c r="C11" s="32">
        <v>3438</v>
      </c>
      <c r="D11" s="33"/>
      <c r="E11" s="135"/>
    </row>
    <row r="12" spans="1:12" ht="16.5" customHeight="1">
      <c r="A12" s="16" t="s">
        <v>31</v>
      </c>
      <c r="B12" s="16" t="s">
        <v>0</v>
      </c>
      <c r="C12" s="32"/>
      <c r="D12" s="33"/>
      <c r="E12" s="133"/>
    </row>
    <row r="13" spans="1:12">
      <c r="A13" s="14">
        <v>1.2</v>
      </c>
      <c r="B13" s="14" t="s">
        <v>60</v>
      </c>
      <c r="C13" s="78">
        <f>SUM(C14,C17,C29:C32,C35,C36,C43,C44,C45,C46,C47,C51,C52)</f>
        <v>18062.79</v>
      </c>
      <c r="D13" s="78">
        <f>SUM(D14,D17,D29:D32,D35,D36,D43,D44,D45,D46,D47,D51,D52)</f>
        <v>0</v>
      </c>
      <c r="E13" s="133"/>
    </row>
    <row r="14" spans="1:12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>
      <c r="A15" s="17" t="s">
        <v>87</v>
      </c>
      <c r="B15" s="17" t="s">
        <v>61</v>
      </c>
      <c r="C15" s="34"/>
      <c r="D15" s="35"/>
      <c r="E15" s="133"/>
    </row>
    <row r="16" spans="1:12" ht="17.25" customHeight="1">
      <c r="A16" s="17" t="s">
        <v>88</v>
      </c>
      <c r="B16" s="17" t="s">
        <v>62</v>
      </c>
      <c r="C16" s="34"/>
      <c r="D16" s="35"/>
      <c r="E16" s="133"/>
    </row>
    <row r="17" spans="1:5">
      <c r="A17" s="16" t="s">
        <v>33</v>
      </c>
      <c r="B17" s="16" t="s">
        <v>2</v>
      </c>
      <c r="C17" s="77">
        <f>SUM(C18:C23,C28)</f>
        <v>385</v>
      </c>
      <c r="D17" s="77">
        <f>SUM(D18:D23,D28)</f>
        <v>0</v>
      </c>
      <c r="E17" s="133"/>
    </row>
    <row r="18" spans="1:5" ht="30">
      <c r="A18" s="17" t="s">
        <v>12</v>
      </c>
      <c r="B18" s="17" t="s">
        <v>204</v>
      </c>
      <c r="C18" s="36">
        <f>300+85</f>
        <v>385</v>
      </c>
      <c r="D18" s="37"/>
      <c r="E18" s="133"/>
    </row>
    <row r="19" spans="1:5">
      <c r="A19" s="17" t="s">
        <v>13</v>
      </c>
      <c r="B19" s="17" t="s">
        <v>14</v>
      </c>
      <c r="C19" s="36"/>
      <c r="D19" s="38"/>
      <c r="E19" s="133"/>
    </row>
    <row r="20" spans="1:5" ht="30">
      <c r="A20" s="17" t="s">
        <v>225</v>
      </c>
      <c r="B20" s="17" t="s">
        <v>22</v>
      </c>
      <c r="C20" s="36"/>
      <c r="D20" s="39"/>
      <c r="E20" s="133"/>
    </row>
    <row r="21" spans="1:5">
      <c r="A21" s="17" t="s">
        <v>226</v>
      </c>
      <c r="B21" s="17" t="s">
        <v>15</v>
      </c>
      <c r="C21" s="36"/>
      <c r="D21" s="39"/>
      <c r="E21" s="133"/>
    </row>
    <row r="22" spans="1:5">
      <c r="A22" s="17" t="s">
        <v>227</v>
      </c>
      <c r="B22" s="17" t="s">
        <v>16</v>
      </c>
      <c r="C22" s="36"/>
      <c r="D22" s="39"/>
      <c r="E22" s="133"/>
    </row>
    <row r="23" spans="1:5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>
      <c r="A24" s="18" t="s">
        <v>229</v>
      </c>
      <c r="B24" s="18" t="s">
        <v>18</v>
      </c>
      <c r="C24" s="36"/>
      <c r="D24" s="39"/>
      <c r="E24" s="133"/>
    </row>
    <row r="25" spans="1:5" ht="16.5" customHeight="1">
      <c r="A25" s="18" t="s">
        <v>230</v>
      </c>
      <c r="B25" s="18" t="s">
        <v>19</v>
      </c>
      <c r="C25" s="36"/>
      <c r="D25" s="39"/>
      <c r="E25" s="133"/>
    </row>
    <row r="26" spans="1:5" ht="16.5" customHeight="1">
      <c r="A26" s="18" t="s">
        <v>231</v>
      </c>
      <c r="B26" s="18" t="s">
        <v>20</v>
      </c>
      <c r="C26" s="36"/>
      <c r="D26" s="39"/>
      <c r="E26" s="133"/>
    </row>
    <row r="27" spans="1:5" ht="16.5" customHeight="1">
      <c r="A27" s="18" t="s">
        <v>232</v>
      </c>
      <c r="B27" s="18" t="s">
        <v>23</v>
      </c>
      <c r="C27" s="36"/>
      <c r="D27" s="40"/>
      <c r="E27" s="133"/>
    </row>
    <row r="28" spans="1:5">
      <c r="A28" s="17" t="s">
        <v>233</v>
      </c>
      <c r="B28" s="17" t="s">
        <v>21</v>
      </c>
      <c r="C28" s="36"/>
      <c r="D28" s="40"/>
      <c r="E28" s="133"/>
    </row>
    <row r="29" spans="1:5">
      <c r="A29" s="16" t="s">
        <v>34</v>
      </c>
      <c r="B29" s="16" t="s">
        <v>3</v>
      </c>
      <c r="C29" s="32"/>
      <c r="D29" s="33"/>
      <c r="E29" s="133"/>
    </row>
    <row r="30" spans="1:5">
      <c r="A30" s="16" t="s">
        <v>35</v>
      </c>
      <c r="B30" s="16" t="s">
        <v>4</v>
      </c>
      <c r="C30" s="32"/>
      <c r="D30" s="33"/>
      <c r="E30" s="133"/>
    </row>
    <row r="31" spans="1:5">
      <c r="A31" s="16" t="s">
        <v>36</v>
      </c>
      <c r="B31" s="16" t="s">
        <v>5</v>
      </c>
      <c r="C31" s="32"/>
      <c r="D31" s="33"/>
      <c r="E31" s="133"/>
    </row>
    <row r="32" spans="1:5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>
      <c r="A33" s="17" t="s">
        <v>234</v>
      </c>
      <c r="B33" s="17" t="s">
        <v>56</v>
      </c>
      <c r="C33" s="32"/>
      <c r="D33" s="33"/>
      <c r="E33" s="133"/>
    </row>
    <row r="34" spans="1:5">
      <c r="A34" s="17" t="s">
        <v>235</v>
      </c>
      <c r="B34" s="17" t="s">
        <v>55</v>
      </c>
      <c r="C34" s="32"/>
      <c r="D34" s="33"/>
      <c r="E34" s="133"/>
    </row>
    <row r="35" spans="1:5">
      <c r="A35" s="16" t="s">
        <v>38</v>
      </c>
      <c r="B35" s="16" t="s">
        <v>49</v>
      </c>
      <c r="C35" s="32">
        <f>0.9+10+0.9+0.6+1+0.5+0.9+0.9+0.9+0.9+0.9+5.95+1.71+0.9+1.33+0.9+0.9+1.4+0.9+0.9+0.9+0.9+0.9+0.9+0.9</f>
        <v>37.789999999999985</v>
      </c>
      <c r="D35" s="33"/>
      <c r="E35" s="133"/>
    </row>
    <row r="36" spans="1:5">
      <c r="A36" s="16" t="s">
        <v>39</v>
      </c>
      <c r="B36" s="16" t="s">
        <v>290</v>
      </c>
      <c r="C36" s="77">
        <f>SUM(C37:C42)</f>
        <v>15840</v>
      </c>
      <c r="D36" s="77">
        <f>SUM(D37:D42)</f>
        <v>0</v>
      </c>
      <c r="E36" s="133"/>
    </row>
    <row r="37" spans="1:5">
      <c r="A37" s="17" t="s">
        <v>287</v>
      </c>
      <c r="B37" s="17" t="s">
        <v>291</v>
      </c>
      <c r="C37" s="32"/>
      <c r="D37" s="32"/>
      <c r="E37" s="133"/>
    </row>
    <row r="38" spans="1:5">
      <c r="A38" s="17" t="s">
        <v>288</v>
      </c>
      <c r="B38" s="17" t="s">
        <v>292</v>
      </c>
      <c r="C38" s="32">
        <v>1000</v>
      </c>
      <c r="D38" s="32"/>
      <c r="E38" s="133"/>
    </row>
    <row r="39" spans="1:5">
      <c r="A39" s="17" t="s">
        <v>289</v>
      </c>
      <c r="B39" s="17" t="s">
        <v>295</v>
      </c>
      <c r="C39" s="32"/>
      <c r="D39" s="33"/>
      <c r="E39" s="133"/>
    </row>
    <row r="40" spans="1:5">
      <c r="A40" s="17" t="s">
        <v>294</v>
      </c>
      <c r="B40" s="17" t="s">
        <v>296</v>
      </c>
      <c r="C40" s="32"/>
      <c r="D40" s="33"/>
      <c r="E40" s="133"/>
    </row>
    <row r="41" spans="1:5">
      <c r="A41" s="17" t="s">
        <v>297</v>
      </c>
      <c r="B41" s="17" t="s">
        <v>394</v>
      </c>
      <c r="C41" s="32">
        <f>8500+2440+1900+2000</f>
        <v>14840</v>
      </c>
      <c r="D41" s="33"/>
      <c r="E41" s="133"/>
    </row>
    <row r="42" spans="1:5">
      <c r="A42" s="17" t="s">
        <v>395</v>
      </c>
      <c r="B42" s="17" t="s">
        <v>293</v>
      </c>
      <c r="C42" s="32"/>
      <c r="D42" s="33"/>
      <c r="E42" s="133"/>
    </row>
    <row r="43" spans="1:5" ht="30">
      <c r="A43" s="16" t="s">
        <v>40</v>
      </c>
      <c r="B43" s="16" t="s">
        <v>28</v>
      </c>
      <c r="C43" s="32"/>
      <c r="D43" s="33"/>
      <c r="E43" s="133"/>
    </row>
    <row r="44" spans="1:5">
      <c r="A44" s="16" t="s">
        <v>41</v>
      </c>
      <c r="B44" s="16" t="s">
        <v>24</v>
      </c>
      <c r="C44" s="32"/>
      <c r="D44" s="33"/>
      <c r="E44" s="133"/>
    </row>
    <row r="45" spans="1:5">
      <c r="A45" s="16" t="s">
        <v>42</v>
      </c>
      <c r="B45" s="16" t="s">
        <v>25</v>
      </c>
      <c r="C45" s="32"/>
      <c r="D45" s="33"/>
      <c r="E45" s="133"/>
    </row>
    <row r="46" spans="1:5">
      <c r="A46" s="16" t="s">
        <v>43</v>
      </c>
      <c r="B46" s="16" t="s">
        <v>26</v>
      </c>
      <c r="C46" s="32"/>
      <c r="D46" s="33"/>
      <c r="E46" s="133"/>
    </row>
    <row r="47" spans="1:5">
      <c r="A47" s="16" t="s">
        <v>44</v>
      </c>
      <c r="B47" s="16" t="s">
        <v>238</v>
      </c>
      <c r="C47" s="77">
        <f>SUM(C48:C50)</f>
        <v>1800</v>
      </c>
      <c r="D47" s="77">
        <f>SUM(D48:D50)</f>
        <v>0</v>
      </c>
      <c r="E47" s="133"/>
    </row>
    <row r="48" spans="1:5">
      <c r="A48" s="91" t="s">
        <v>302</v>
      </c>
      <c r="B48" s="91" t="s">
        <v>305</v>
      </c>
      <c r="C48" s="32">
        <f>900+900</f>
        <v>1800</v>
      </c>
      <c r="D48" s="33"/>
      <c r="E48" s="133"/>
    </row>
    <row r="49" spans="1:5">
      <c r="A49" s="91" t="s">
        <v>303</v>
      </c>
      <c r="B49" s="91" t="s">
        <v>304</v>
      </c>
      <c r="C49" s="32"/>
      <c r="D49" s="33"/>
      <c r="E49" s="133"/>
    </row>
    <row r="50" spans="1:5">
      <c r="A50" s="91" t="s">
        <v>306</v>
      </c>
      <c r="B50" s="91" t="s">
        <v>307</v>
      </c>
      <c r="C50" s="32"/>
      <c r="D50" s="33"/>
      <c r="E50" s="133"/>
    </row>
    <row r="51" spans="1:5" ht="26.25" customHeight="1">
      <c r="A51" s="16" t="s">
        <v>45</v>
      </c>
      <c r="B51" s="16" t="s">
        <v>29</v>
      </c>
      <c r="C51" s="32"/>
      <c r="D51" s="33"/>
      <c r="E51" s="133"/>
    </row>
    <row r="52" spans="1:5">
      <c r="A52" s="16" t="s">
        <v>46</v>
      </c>
      <c r="B52" s="16" t="s">
        <v>6</v>
      </c>
      <c r="C52" s="32"/>
      <c r="D52" s="33"/>
      <c r="E52" s="133"/>
    </row>
    <row r="53" spans="1:5" ht="30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>
      <c r="A54" s="16" t="s">
        <v>50</v>
      </c>
      <c r="B54" s="16" t="s">
        <v>48</v>
      </c>
      <c r="C54" s="32"/>
      <c r="D54" s="33"/>
      <c r="E54" s="133"/>
    </row>
    <row r="55" spans="1:5">
      <c r="A55" s="16" t="s">
        <v>51</v>
      </c>
      <c r="B55" s="16" t="s">
        <v>47</v>
      </c>
      <c r="C55" s="32"/>
      <c r="D55" s="33"/>
      <c r="E55" s="133"/>
    </row>
    <row r="56" spans="1:5">
      <c r="A56" s="14">
        <v>1.4</v>
      </c>
      <c r="B56" s="14" t="s">
        <v>334</v>
      </c>
      <c r="C56" s="32"/>
      <c r="D56" s="33"/>
      <c r="E56" s="133"/>
    </row>
    <row r="57" spans="1:5">
      <c r="A57" s="14">
        <v>1.5</v>
      </c>
      <c r="B57" s="14" t="s">
        <v>7</v>
      </c>
      <c r="C57" s="36"/>
      <c r="D57" s="39"/>
      <c r="E57" s="133"/>
    </row>
    <row r="58" spans="1:5">
      <c r="A58" s="14">
        <v>1.6</v>
      </c>
      <c r="B58" s="44" t="s">
        <v>8</v>
      </c>
      <c r="C58" s="78">
        <f>SUM(C59:C63)</f>
        <v>120</v>
      </c>
      <c r="D58" s="78">
        <f>SUM(D59:D63)</f>
        <v>0</v>
      </c>
      <c r="E58" s="133"/>
    </row>
    <row r="59" spans="1:5">
      <c r="A59" s="16" t="s">
        <v>239</v>
      </c>
      <c r="B59" s="45" t="s">
        <v>52</v>
      </c>
      <c r="C59" s="36"/>
      <c r="D59" s="39"/>
      <c r="E59" s="133"/>
    </row>
    <row r="60" spans="1:5" ht="30">
      <c r="A60" s="16" t="s">
        <v>240</v>
      </c>
      <c r="B60" s="45" t="s">
        <v>54</v>
      </c>
      <c r="C60" s="36"/>
      <c r="D60" s="39"/>
      <c r="E60" s="133"/>
    </row>
    <row r="61" spans="1:5">
      <c r="A61" s="16" t="s">
        <v>241</v>
      </c>
      <c r="B61" s="45" t="s">
        <v>53</v>
      </c>
      <c r="C61" s="39"/>
      <c r="D61" s="39"/>
      <c r="E61" s="133"/>
    </row>
    <row r="62" spans="1:5">
      <c r="A62" s="16" t="s">
        <v>242</v>
      </c>
      <c r="B62" s="45" t="s">
        <v>27</v>
      </c>
      <c r="C62" s="36">
        <f>60+60</f>
        <v>120</v>
      </c>
      <c r="D62" s="39"/>
      <c r="E62" s="133"/>
    </row>
    <row r="63" spans="1:5">
      <c r="A63" s="16" t="s">
        <v>273</v>
      </c>
      <c r="B63" s="199" t="s">
        <v>274</v>
      </c>
      <c r="C63" s="36"/>
      <c r="D63" s="200"/>
      <c r="E63" s="133"/>
    </row>
    <row r="64" spans="1:5">
      <c r="A64" s="13">
        <v>2</v>
      </c>
      <c r="B64" s="46" t="s">
        <v>95</v>
      </c>
      <c r="C64" s="234"/>
      <c r="D64" s="109">
        <f>SUM(D65:D70)</f>
        <v>0</v>
      </c>
      <c r="E64" s="133"/>
    </row>
    <row r="65" spans="1:5">
      <c r="A65" s="15">
        <v>2.1</v>
      </c>
      <c r="B65" s="47" t="s">
        <v>89</v>
      </c>
      <c r="C65" s="234"/>
      <c r="D65" s="41"/>
      <c r="E65" s="133"/>
    </row>
    <row r="66" spans="1:5">
      <c r="A66" s="15">
        <v>2.2000000000000002</v>
      </c>
      <c r="B66" s="47" t="s">
        <v>93</v>
      </c>
      <c r="C66" s="236"/>
      <c r="D66" s="42"/>
      <c r="E66" s="133"/>
    </row>
    <row r="67" spans="1:5">
      <c r="A67" s="15">
        <v>2.2999999999999998</v>
      </c>
      <c r="B67" s="47" t="s">
        <v>92</v>
      </c>
      <c r="C67" s="236"/>
      <c r="D67" s="42"/>
      <c r="E67" s="133"/>
    </row>
    <row r="68" spans="1:5">
      <c r="A68" s="15">
        <v>2.4</v>
      </c>
      <c r="B68" s="47" t="s">
        <v>94</v>
      </c>
      <c r="C68" s="236"/>
      <c r="D68" s="42"/>
      <c r="E68" s="133"/>
    </row>
    <row r="69" spans="1:5">
      <c r="A69" s="15">
        <v>2.5</v>
      </c>
      <c r="B69" s="47" t="s">
        <v>90</v>
      </c>
      <c r="C69" s="236"/>
      <c r="D69" s="42"/>
      <c r="E69" s="133"/>
    </row>
    <row r="70" spans="1:5">
      <c r="A70" s="15">
        <v>2.6</v>
      </c>
      <c r="B70" s="47" t="s">
        <v>91</v>
      </c>
      <c r="C70" s="236"/>
      <c r="D70" s="42"/>
      <c r="E70" s="133"/>
    </row>
    <row r="71" spans="1:5" s="2" customFormat="1">
      <c r="A71" s="13">
        <v>3</v>
      </c>
      <c r="B71" s="232" t="s">
        <v>352</v>
      </c>
      <c r="C71" s="235"/>
      <c r="D71" s="233"/>
      <c r="E71" s="98"/>
    </row>
    <row r="72" spans="1:5" s="2" customFormat="1">
      <c r="A72" s="13">
        <v>4</v>
      </c>
      <c r="B72" s="13" t="s">
        <v>206</v>
      </c>
      <c r="C72" s="235">
        <f>SUM(C73:C74)</f>
        <v>0</v>
      </c>
      <c r="D72" s="79">
        <f>SUM(D73:D74)</f>
        <v>0</v>
      </c>
      <c r="E72" s="98"/>
    </row>
    <row r="73" spans="1:5" s="2" customFormat="1">
      <c r="A73" s="15">
        <v>4.0999999999999996</v>
      </c>
      <c r="B73" s="15" t="s">
        <v>207</v>
      </c>
      <c r="C73" s="8"/>
      <c r="D73" s="8"/>
      <c r="E73" s="98"/>
    </row>
    <row r="74" spans="1:5" s="2" customFormat="1">
      <c r="A74" s="15">
        <v>4.2</v>
      </c>
      <c r="B74" s="15" t="s">
        <v>208</v>
      </c>
      <c r="C74" s="8"/>
      <c r="D74" s="8"/>
      <c r="E74" s="98"/>
    </row>
    <row r="75" spans="1:5" s="2" customFormat="1">
      <c r="A75" s="13">
        <v>5</v>
      </c>
      <c r="B75" s="231" t="s">
        <v>223</v>
      </c>
      <c r="C75" s="8"/>
      <c r="D75" s="79"/>
      <c r="E75" s="98"/>
    </row>
    <row r="76" spans="1:5" s="2" customFormat="1">
      <c r="A76" s="315"/>
      <c r="B76" s="315"/>
      <c r="C76" s="12"/>
      <c r="D76" s="12"/>
      <c r="E76" s="98"/>
    </row>
    <row r="77" spans="1:5" s="2" customFormat="1">
      <c r="A77" s="372" t="s">
        <v>396</v>
      </c>
      <c r="B77" s="372"/>
      <c r="C77" s="372"/>
      <c r="D77" s="372"/>
      <c r="E77" s="98"/>
    </row>
    <row r="78" spans="1:5" s="2" customFormat="1">
      <c r="A78" s="315"/>
      <c r="B78" s="315"/>
      <c r="C78" s="12"/>
      <c r="D78" s="12"/>
      <c r="E78" s="98"/>
    </row>
    <row r="79" spans="1:5" s="22" customFormat="1" ht="12.75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73" t="s">
        <v>398</v>
      </c>
      <c r="C84" s="373"/>
      <c r="D84" s="373"/>
      <c r="E84"/>
      <c r="F84"/>
      <c r="G84"/>
      <c r="H84"/>
      <c r="I84"/>
    </row>
    <row r="85" spans="1:9" customFormat="1" ht="12.75">
      <c r="B85" s="62" t="s">
        <v>399</v>
      </c>
    </row>
    <row r="86" spans="1:9" s="2" customFormat="1">
      <c r="A86" s="11"/>
      <c r="B86" s="373" t="s">
        <v>400</v>
      </c>
      <c r="C86" s="373"/>
      <c r="D86" s="373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A6" sqref="A6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271</v>
      </c>
      <c r="B1" s="71"/>
      <c r="C1" s="367" t="s">
        <v>97</v>
      </c>
      <c r="D1" s="367"/>
      <c r="E1" s="85"/>
    </row>
    <row r="2" spans="1:5" s="6" customFormat="1">
      <c r="A2" s="68" t="s">
        <v>265</v>
      </c>
      <c r="B2" s="71"/>
      <c r="C2" s="370" t="s">
        <v>450</v>
      </c>
      <c r="D2" s="370"/>
      <c r="E2" s="85"/>
    </row>
    <row r="3" spans="1:5" s="6" customFormat="1">
      <c r="A3" s="70" t="s">
        <v>104</v>
      </c>
      <c r="B3" s="68"/>
      <c r="C3" s="144"/>
      <c r="D3" s="144"/>
      <c r="E3" s="85"/>
    </row>
    <row r="4" spans="1:5" s="6" customFormat="1">
      <c r="A4" s="70"/>
      <c r="B4" s="70"/>
      <c r="C4" s="144"/>
      <c r="D4" s="144"/>
      <c r="E4" s="85"/>
    </row>
    <row r="5" spans="1:5">
      <c r="A5" s="71" t="str">
        <f>'ფორმა N5'!A4</f>
        <v>ანგარიშვალდებული პირის დასახელება:</v>
      </c>
      <c r="B5" s="71"/>
      <c r="C5" s="70"/>
      <c r="D5" s="70"/>
      <c r="E5" s="86"/>
    </row>
    <row r="6" spans="1:5">
      <c r="A6" s="74" t="str">
        <f>'ფორმა N1'!D4</f>
        <v xml:space="preserve">ზურაბ ჩიქოვანი 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3"/>
      <c r="B8" s="143"/>
      <c r="C8" s="72"/>
      <c r="D8" s="72"/>
      <c r="E8" s="85"/>
    </row>
    <row r="9" spans="1:5" s="6" customFormat="1" ht="30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>
      <c r="A10" s="92" t="s">
        <v>266</v>
      </c>
      <c r="B10" s="92"/>
      <c r="C10" s="4"/>
      <c r="D10" s="4"/>
      <c r="E10" s="87"/>
    </row>
    <row r="11" spans="1:5" s="10" customFormat="1">
      <c r="A11" s="92" t="s">
        <v>267</v>
      </c>
      <c r="B11" s="92" t="s">
        <v>451</v>
      </c>
      <c r="C11" s="4">
        <v>120</v>
      </c>
      <c r="D11" s="4"/>
      <c r="E11" s="88"/>
    </row>
    <row r="12" spans="1:5" s="10" customFormat="1">
      <c r="A12" s="81" t="s">
        <v>222</v>
      </c>
      <c r="B12" s="81"/>
      <c r="C12" s="4"/>
      <c r="D12" s="4"/>
      <c r="E12" s="88"/>
    </row>
    <row r="13" spans="1:5" s="10" customFormat="1">
      <c r="A13" s="81" t="s">
        <v>222</v>
      </c>
      <c r="B13" s="81"/>
      <c r="C13" s="4"/>
      <c r="D13" s="4"/>
      <c r="E13" s="88"/>
    </row>
    <row r="14" spans="1:5" s="10" customFormat="1">
      <c r="A14" s="81" t="s">
        <v>222</v>
      </c>
      <c r="B14" s="81"/>
      <c r="C14" s="4"/>
      <c r="D14" s="4"/>
      <c r="E14" s="88"/>
    </row>
    <row r="15" spans="1:5" s="10" customFormat="1">
      <c r="A15" s="81" t="s">
        <v>222</v>
      </c>
      <c r="B15" s="81"/>
      <c r="C15" s="4"/>
      <c r="D15" s="4"/>
      <c r="E15" s="88"/>
    </row>
    <row r="16" spans="1:5" s="10" customFormat="1">
      <c r="A16" s="81" t="s">
        <v>222</v>
      </c>
      <c r="B16" s="81"/>
      <c r="C16" s="4"/>
      <c r="D16" s="4"/>
      <c r="E16" s="88"/>
    </row>
    <row r="17" spans="1:5" s="10" customFormat="1" ht="17.25" customHeight="1">
      <c r="A17" s="92" t="s">
        <v>268</v>
      </c>
      <c r="B17" s="81"/>
      <c r="C17" s="4"/>
      <c r="D17" s="4"/>
      <c r="E17" s="88"/>
    </row>
    <row r="18" spans="1:5" s="10" customFormat="1" ht="18" customHeight="1">
      <c r="A18" s="92" t="s">
        <v>269</v>
      </c>
      <c r="B18" s="81"/>
      <c r="C18" s="4"/>
      <c r="D18" s="4"/>
      <c r="E18" s="88"/>
    </row>
    <row r="19" spans="1:5" s="10" customFormat="1">
      <c r="A19" s="81" t="s">
        <v>222</v>
      </c>
      <c r="B19" s="81"/>
      <c r="C19" s="4"/>
      <c r="D19" s="4"/>
      <c r="E19" s="88"/>
    </row>
    <row r="20" spans="1:5" s="10" customFormat="1">
      <c r="A20" s="81" t="s">
        <v>222</v>
      </c>
      <c r="B20" s="81"/>
      <c r="C20" s="4"/>
      <c r="D20" s="4"/>
      <c r="E20" s="88"/>
    </row>
    <row r="21" spans="1:5" s="10" customFormat="1">
      <c r="A21" s="81" t="s">
        <v>222</v>
      </c>
      <c r="B21" s="81"/>
      <c r="C21" s="4"/>
      <c r="D21" s="4"/>
      <c r="E21" s="88"/>
    </row>
    <row r="22" spans="1:5" s="10" customFormat="1">
      <c r="A22" s="81" t="s">
        <v>222</v>
      </c>
      <c r="B22" s="81"/>
      <c r="C22" s="4"/>
      <c r="D22" s="4"/>
      <c r="E22" s="88"/>
    </row>
    <row r="23" spans="1:5" s="10" customFormat="1">
      <c r="A23" s="81" t="s">
        <v>222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272</v>
      </c>
      <c r="C25" s="80">
        <f>SUM(C10:C24)</f>
        <v>120</v>
      </c>
      <c r="D25" s="80">
        <f>SUM(D10:D24)</f>
        <v>0</v>
      </c>
      <c r="E25" s="90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8" t="s">
        <v>337</v>
      </c>
    </row>
    <row r="30" spans="1:5">
      <c r="A30" s="198"/>
    </row>
    <row r="31" spans="1:5">
      <c r="A31" s="198" t="s">
        <v>285</v>
      </c>
    </row>
    <row r="32" spans="1:5" s="22" customFormat="1" ht="12.75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2"/>
      <c r="B38" s="62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>
      <c r="A1" s="68" t="s">
        <v>371</v>
      </c>
      <c r="B1" s="68"/>
      <c r="C1" s="71"/>
      <c r="D1" s="71"/>
      <c r="E1" s="71"/>
      <c r="F1" s="71"/>
      <c r="G1" s="241"/>
      <c r="H1" s="241"/>
      <c r="I1" s="367" t="s">
        <v>97</v>
      </c>
      <c r="J1" s="367"/>
    </row>
    <row r="2" spans="1:10" ht="15">
      <c r="A2" s="70" t="s">
        <v>104</v>
      </c>
      <c r="B2" s="68"/>
      <c r="C2" s="71"/>
      <c r="D2" s="71"/>
      <c r="E2" s="71"/>
      <c r="F2" s="71"/>
      <c r="G2" s="241"/>
      <c r="H2" s="241"/>
      <c r="I2" s="370" t="s">
        <v>450</v>
      </c>
      <c r="J2" s="370"/>
    </row>
    <row r="3" spans="1:10" ht="15">
      <c r="A3" s="70"/>
      <c r="B3" s="70"/>
      <c r="C3" s="68"/>
      <c r="D3" s="68"/>
      <c r="E3" s="68"/>
      <c r="F3" s="68"/>
      <c r="G3" s="241"/>
      <c r="H3" s="241"/>
      <c r="I3" s="241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>
      <c r="A5" s="74" t="str">
        <f>'ფორმა N1'!D4</f>
        <v xml:space="preserve">ზურაბ ჩიქოვანი </v>
      </c>
      <c r="B5" s="74"/>
      <c r="C5" s="74"/>
      <c r="D5" s="74"/>
      <c r="E5" s="74"/>
      <c r="F5" s="74"/>
      <c r="G5" s="75"/>
      <c r="H5" s="75"/>
      <c r="I5" s="75"/>
    </row>
    <row r="6" spans="1:10" ht="15">
      <c r="A6" s="71"/>
      <c r="B6" s="71"/>
      <c r="C6" s="71"/>
      <c r="D6" s="71"/>
      <c r="E6" s="71"/>
      <c r="F6" s="71"/>
      <c r="G6" s="70"/>
      <c r="H6" s="70"/>
      <c r="I6" s="70"/>
    </row>
    <row r="7" spans="1:10" ht="15">
      <c r="A7" s="240"/>
      <c r="B7" s="240"/>
      <c r="C7" s="240"/>
      <c r="D7" s="240"/>
      <c r="E7" s="240"/>
      <c r="F7" s="240"/>
      <c r="G7" s="72"/>
      <c r="H7" s="72"/>
      <c r="I7" s="72"/>
    </row>
    <row r="8" spans="1:10" ht="45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0" t="s">
        <v>283</v>
      </c>
    </row>
    <row r="9" spans="1:10" ht="15">
      <c r="A9" s="92">
        <v>1</v>
      </c>
      <c r="B9" s="352" t="s">
        <v>452</v>
      </c>
      <c r="C9" s="352" t="s">
        <v>453</v>
      </c>
      <c r="D9" s="353" t="s">
        <v>454</v>
      </c>
      <c r="E9" s="92" t="s">
        <v>455</v>
      </c>
      <c r="F9" s="92" t="s">
        <v>283</v>
      </c>
      <c r="G9" s="4">
        <f>150+200</f>
        <v>350</v>
      </c>
      <c r="H9" s="4"/>
      <c r="I9" s="4">
        <f>G9/80*20</f>
        <v>87.5</v>
      </c>
      <c r="J9" s="210" t="s">
        <v>0</v>
      </c>
    </row>
    <row r="10" spans="1:10" ht="15">
      <c r="A10" s="92">
        <v>2</v>
      </c>
      <c r="B10" s="354" t="s">
        <v>456</v>
      </c>
      <c r="C10" s="352" t="s">
        <v>457</v>
      </c>
      <c r="D10" s="92">
        <v>43001032920</v>
      </c>
      <c r="E10" s="92" t="s">
        <v>458</v>
      </c>
      <c r="F10" s="92" t="s">
        <v>283</v>
      </c>
      <c r="G10" s="4">
        <f>500+600</f>
        <v>1100</v>
      </c>
      <c r="H10" s="4"/>
      <c r="I10" s="4">
        <f t="shared" ref="I10:I12" si="0">G10/80*20</f>
        <v>275</v>
      </c>
    </row>
    <row r="11" spans="1:10" ht="15">
      <c r="A11" s="92">
        <v>3</v>
      </c>
      <c r="B11" s="355" t="s">
        <v>459</v>
      </c>
      <c r="C11" s="355" t="s">
        <v>460</v>
      </c>
      <c r="D11" s="356">
        <v>61006004604</v>
      </c>
      <c r="E11" s="92" t="s">
        <v>458</v>
      </c>
      <c r="F11" s="92" t="s">
        <v>283</v>
      </c>
      <c r="G11" s="4">
        <v>500</v>
      </c>
      <c r="H11" s="4"/>
      <c r="I11" s="4">
        <f t="shared" si="0"/>
        <v>125</v>
      </c>
    </row>
    <row r="12" spans="1:10" ht="15">
      <c r="A12" s="92">
        <v>4</v>
      </c>
      <c r="B12" s="355" t="s">
        <v>461</v>
      </c>
      <c r="C12" s="355" t="s">
        <v>462</v>
      </c>
      <c r="D12" s="356">
        <v>62001002245</v>
      </c>
      <c r="E12" s="92" t="s">
        <v>463</v>
      </c>
      <c r="F12" s="92" t="s">
        <v>283</v>
      </c>
      <c r="G12" s="4">
        <f>600+200</f>
        <v>800</v>
      </c>
      <c r="H12" s="4"/>
      <c r="I12" s="4">
        <f t="shared" si="0"/>
        <v>200</v>
      </c>
    </row>
    <row r="13" spans="1:10" ht="15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>
      <c r="A25" s="81"/>
      <c r="B25" s="93"/>
      <c r="C25" s="93"/>
      <c r="D25" s="93"/>
      <c r="E25" s="93"/>
      <c r="F25" s="81" t="s">
        <v>357</v>
      </c>
      <c r="G25" s="80">
        <f>SUM(G9:G24)</f>
        <v>2750</v>
      </c>
      <c r="H25" s="80">
        <f>SUM(H9:H24)</f>
        <v>0</v>
      </c>
      <c r="I25" s="80">
        <f>SUM(I9:I24)</f>
        <v>687.5</v>
      </c>
    </row>
    <row r="26" spans="1:9" ht="15">
      <c r="A26" s="208"/>
      <c r="B26" s="208"/>
      <c r="C26" s="208"/>
      <c r="D26" s="208"/>
      <c r="E26" s="208"/>
      <c r="F26" s="208"/>
      <c r="G26" s="208"/>
      <c r="H26" s="166"/>
      <c r="I26" s="166"/>
    </row>
    <row r="27" spans="1:9" ht="15">
      <c r="A27" s="209" t="s">
        <v>372</v>
      </c>
      <c r="B27" s="209"/>
      <c r="C27" s="208"/>
      <c r="D27" s="208"/>
      <c r="E27" s="208"/>
      <c r="F27" s="208"/>
      <c r="G27" s="208"/>
      <c r="H27" s="166"/>
      <c r="I27" s="166"/>
    </row>
    <row r="28" spans="1:9" ht="15">
      <c r="A28" s="209"/>
      <c r="B28" s="209"/>
      <c r="C28" s="208"/>
      <c r="D28" s="208"/>
      <c r="E28" s="208"/>
      <c r="F28" s="208"/>
      <c r="G28" s="208"/>
      <c r="H28" s="166"/>
      <c r="I28" s="166"/>
    </row>
    <row r="29" spans="1:9" ht="15">
      <c r="A29" s="209"/>
      <c r="B29" s="209"/>
      <c r="C29" s="166"/>
      <c r="D29" s="166"/>
      <c r="E29" s="166"/>
      <c r="F29" s="166"/>
      <c r="G29" s="166"/>
      <c r="H29" s="166"/>
      <c r="I29" s="166"/>
    </row>
    <row r="30" spans="1:9" ht="15">
      <c r="A30" s="209"/>
      <c r="B30" s="209"/>
      <c r="C30" s="166"/>
      <c r="D30" s="166"/>
      <c r="E30" s="166"/>
      <c r="F30" s="166"/>
      <c r="G30" s="166"/>
      <c r="H30" s="166"/>
      <c r="I30" s="166"/>
    </row>
    <row r="31" spans="1:9">
      <c r="A31" s="206"/>
      <c r="B31" s="206"/>
      <c r="C31" s="206"/>
      <c r="D31" s="206"/>
      <c r="E31" s="206"/>
      <c r="F31" s="206"/>
      <c r="G31" s="206"/>
      <c r="H31" s="206"/>
      <c r="I31" s="206"/>
    </row>
    <row r="32" spans="1:9" ht="15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>
      <c r="A34" s="166"/>
      <c r="B34" s="166"/>
      <c r="C34" s="166"/>
      <c r="D34" s="166"/>
      <c r="E34" s="170"/>
      <c r="F34" s="170"/>
      <c r="G34" s="170"/>
      <c r="H34" s="166"/>
      <c r="I34" s="166"/>
    </row>
    <row r="35" spans="1:9" ht="15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373</v>
      </c>
      <c r="B1" s="71"/>
      <c r="C1" s="71"/>
      <c r="D1" s="71"/>
      <c r="E1" s="71"/>
      <c r="F1" s="71"/>
      <c r="G1" s="367" t="s">
        <v>97</v>
      </c>
      <c r="H1" s="367"/>
      <c r="I1" s="320"/>
    </row>
    <row r="2" spans="1:9" ht="15">
      <c r="A2" s="70" t="s">
        <v>104</v>
      </c>
      <c r="B2" s="71"/>
      <c r="C2" s="71"/>
      <c r="D2" s="71"/>
      <c r="E2" s="71"/>
      <c r="F2" s="71"/>
      <c r="G2" s="370" t="s">
        <v>450</v>
      </c>
      <c r="H2" s="370"/>
      <c r="I2" s="70"/>
    </row>
    <row r="3" spans="1:9" ht="15">
      <c r="A3" s="70"/>
      <c r="B3" s="70"/>
      <c r="C3" s="70"/>
      <c r="D3" s="70"/>
      <c r="E3" s="70"/>
      <c r="F3" s="70"/>
      <c r="G3" s="241"/>
      <c r="H3" s="241"/>
      <c r="I3" s="320"/>
    </row>
    <row r="4" spans="1:9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74" t="str">
        <f>'ფორმა N1'!D4</f>
        <v xml:space="preserve">ზურაბ ჩიქოვანი </v>
      </c>
      <c r="B5" s="74"/>
      <c r="C5" s="74"/>
      <c r="D5" s="74"/>
      <c r="E5" s="74"/>
      <c r="F5" s="74"/>
      <c r="G5" s="75"/>
      <c r="H5" s="75"/>
      <c r="I5" s="75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240"/>
      <c r="B7" s="240"/>
      <c r="C7" s="240"/>
      <c r="D7" s="240"/>
      <c r="E7" s="240"/>
      <c r="F7" s="240"/>
      <c r="G7" s="72"/>
      <c r="H7" s="72"/>
      <c r="I7" s="320"/>
    </row>
    <row r="8" spans="1:9" ht="45">
      <c r="A8" s="316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>
      <c r="A9" s="317"/>
      <c r="B9" s="318"/>
      <c r="C9" s="92"/>
      <c r="D9" s="92"/>
      <c r="E9" s="92"/>
      <c r="F9" s="92"/>
      <c r="G9" s="92"/>
      <c r="H9" s="4"/>
      <c r="I9" s="4"/>
    </row>
    <row r="10" spans="1:9" ht="15">
      <c r="A10" s="317"/>
      <c r="B10" s="318"/>
      <c r="C10" s="92"/>
      <c r="D10" s="92"/>
      <c r="E10" s="92"/>
      <c r="F10" s="92"/>
      <c r="G10" s="92"/>
      <c r="H10" s="4"/>
      <c r="I10" s="4"/>
    </row>
    <row r="11" spans="1:9" ht="15">
      <c r="A11" s="317"/>
      <c r="B11" s="318"/>
      <c r="C11" s="81"/>
      <c r="D11" s="81"/>
      <c r="E11" s="81"/>
      <c r="F11" s="81"/>
      <c r="G11" s="81"/>
      <c r="H11" s="4"/>
      <c r="I11" s="4"/>
    </row>
    <row r="12" spans="1:9" ht="15">
      <c r="A12" s="317"/>
      <c r="B12" s="318"/>
      <c r="C12" s="81"/>
      <c r="D12" s="81"/>
      <c r="E12" s="81"/>
      <c r="F12" s="81"/>
      <c r="G12" s="81"/>
      <c r="H12" s="4"/>
      <c r="I12" s="4"/>
    </row>
    <row r="13" spans="1:9" ht="15">
      <c r="A13" s="317"/>
      <c r="B13" s="318"/>
      <c r="C13" s="81"/>
      <c r="D13" s="81"/>
      <c r="E13" s="81"/>
      <c r="F13" s="81"/>
      <c r="G13" s="81"/>
      <c r="H13" s="4"/>
      <c r="I13" s="4"/>
    </row>
    <row r="14" spans="1:9" ht="15">
      <c r="A14" s="317"/>
      <c r="B14" s="318"/>
      <c r="C14" s="81"/>
      <c r="D14" s="81"/>
      <c r="E14" s="81"/>
      <c r="F14" s="81"/>
      <c r="G14" s="81"/>
      <c r="H14" s="4"/>
      <c r="I14" s="4"/>
    </row>
    <row r="15" spans="1:9" ht="15">
      <c r="A15" s="317"/>
      <c r="B15" s="318"/>
      <c r="C15" s="81"/>
      <c r="D15" s="81"/>
      <c r="E15" s="81"/>
      <c r="F15" s="81"/>
      <c r="G15" s="81"/>
      <c r="H15" s="4"/>
      <c r="I15" s="4"/>
    </row>
    <row r="16" spans="1:9" ht="15">
      <c r="A16" s="317"/>
      <c r="B16" s="318"/>
      <c r="C16" s="81"/>
      <c r="D16" s="81"/>
      <c r="E16" s="81"/>
      <c r="F16" s="81"/>
      <c r="G16" s="81"/>
      <c r="H16" s="4"/>
      <c r="I16" s="4"/>
    </row>
    <row r="17" spans="1:9" ht="15">
      <c r="A17" s="317"/>
      <c r="B17" s="318"/>
      <c r="C17" s="81"/>
      <c r="D17" s="81"/>
      <c r="E17" s="81"/>
      <c r="F17" s="81"/>
      <c r="G17" s="81"/>
      <c r="H17" s="4"/>
      <c r="I17" s="4"/>
    </row>
    <row r="18" spans="1:9" ht="15">
      <c r="A18" s="317"/>
      <c r="B18" s="318"/>
      <c r="C18" s="81"/>
      <c r="D18" s="81"/>
      <c r="E18" s="81"/>
      <c r="F18" s="81"/>
      <c r="G18" s="81"/>
      <c r="H18" s="4"/>
      <c r="I18" s="4"/>
    </row>
    <row r="19" spans="1:9" ht="15">
      <c r="A19" s="317"/>
      <c r="B19" s="318"/>
      <c r="C19" s="81"/>
      <c r="D19" s="81"/>
      <c r="E19" s="81"/>
      <c r="F19" s="81"/>
      <c r="G19" s="81"/>
      <c r="H19" s="4"/>
      <c r="I19" s="4"/>
    </row>
    <row r="20" spans="1:9" ht="15">
      <c r="A20" s="317"/>
      <c r="B20" s="318"/>
      <c r="C20" s="81"/>
      <c r="D20" s="81"/>
      <c r="E20" s="81"/>
      <c r="F20" s="81"/>
      <c r="G20" s="81"/>
      <c r="H20" s="4"/>
      <c r="I20" s="4"/>
    </row>
    <row r="21" spans="1:9" ht="15">
      <c r="A21" s="317"/>
      <c r="B21" s="318"/>
      <c r="C21" s="81"/>
      <c r="D21" s="81"/>
      <c r="E21" s="81"/>
      <c r="F21" s="81"/>
      <c r="G21" s="81"/>
      <c r="H21" s="4"/>
      <c r="I21" s="4"/>
    </row>
    <row r="22" spans="1:9" ht="15">
      <c r="A22" s="317"/>
      <c r="B22" s="318"/>
      <c r="C22" s="81"/>
      <c r="D22" s="81"/>
      <c r="E22" s="81"/>
      <c r="F22" s="81"/>
      <c r="G22" s="81"/>
      <c r="H22" s="4"/>
      <c r="I22" s="4"/>
    </row>
    <row r="23" spans="1:9" ht="15">
      <c r="A23" s="317"/>
      <c r="B23" s="318"/>
      <c r="C23" s="81"/>
      <c r="D23" s="81"/>
      <c r="E23" s="81"/>
      <c r="F23" s="81"/>
      <c r="G23" s="81"/>
      <c r="H23" s="4"/>
      <c r="I23" s="4"/>
    </row>
    <row r="24" spans="1:9" ht="15">
      <c r="A24" s="317"/>
      <c r="B24" s="318"/>
      <c r="C24" s="81"/>
      <c r="D24" s="81"/>
      <c r="E24" s="81"/>
      <c r="F24" s="81"/>
      <c r="G24" s="81"/>
      <c r="H24" s="4"/>
      <c r="I24" s="4"/>
    </row>
    <row r="25" spans="1:9" ht="15">
      <c r="A25" s="317"/>
      <c r="B25" s="318"/>
      <c r="C25" s="81"/>
      <c r="D25" s="81"/>
      <c r="E25" s="81"/>
      <c r="F25" s="81"/>
      <c r="G25" s="81"/>
      <c r="H25" s="4"/>
      <c r="I25" s="4"/>
    </row>
    <row r="26" spans="1:9" ht="15">
      <c r="A26" s="317"/>
      <c r="B26" s="318"/>
      <c r="C26" s="81"/>
      <c r="D26" s="81"/>
      <c r="E26" s="81"/>
      <c r="F26" s="81"/>
      <c r="G26" s="81"/>
      <c r="H26" s="4"/>
      <c r="I26" s="4"/>
    </row>
    <row r="27" spans="1:9" ht="15">
      <c r="A27" s="317"/>
      <c r="B27" s="318"/>
      <c r="C27" s="81"/>
      <c r="D27" s="81"/>
      <c r="E27" s="81"/>
      <c r="F27" s="81"/>
      <c r="G27" s="81"/>
      <c r="H27" s="4"/>
      <c r="I27" s="4"/>
    </row>
    <row r="28" spans="1:9" ht="15">
      <c r="A28" s="317"/>
      <c r="B28" s="318"/>
      <c r="C28" s="81"/>
      <c r="D28" s="81"/>
      <c r="E28" s="81"/>
      <c r="F28" s="81"/>
      <c r="G28" s="81"/>
      <c r="H28" s="4"/>
      <c r="I28" s="4"/>
    </row>
    <row r="29" spans="1:9" ht="15">
      <c r="A29" s="317"/>
      <c r="B29" s="318"/>
      <c r="C29" s="81"/>
      <c r="D29" s="81"/>
      <c r="E29" s="81"/>
      <c r="F29" s="81"/>
      <c r="G29" s="81"/>
      <c r="H29" s="4"/>
      <c r="I29" s="4"/>
    </row>
    <row r="30" spans="1:9" ht="15">
      <c r="A30" s="317"/>
      <c r="B30" s="318"/>
      <c r="C30" s="81"/>
      <c r="D30" s="81"/>
      <c r="E30" s="81"/>
      <c r="F30" s="81"/>
      <c r="G30" s="81"/>
      <c r="H30" s="4"/>
      <c r="I30" s="4"/>
    </row>
    <row r="31" spans="1:9" ht="15">
      <c r="A31" s="317"/>
      <c r="B31" s="318"/>
      <c r="C31" s="81"/>
      <c r="D31" s="81"/>
      <c r="E31" s="81"/>
      <c r="F31" s="81"/>
      <c r="G31" s="81"/>
      <c r="H31" s="4"/>
      <c r="I31" s="4"/>
    </row>
    <row r="32" spans="1:9" ht="15">
      <c r="A32" s="317"/>
      <c r="B32" s="318"/>
      <c r="C32" s="81"/>
      <c r="D32" s="81"/>
      <c r="E32" s="81"/>
      <c r="F32" s="81"/>
      <c r="G32" s="81"/>
      <c r="H32" s="4"/>
      <c r="I32" s="4"/>
    </row>
    <row r="33" spans="1:9" ht="15">
      <c r="A33" s="317"/>
      <c r="B33" s="318"/>
      <c r="C33" s="81"/>
      <c r="D33" s="81"/>
      <c r="E33" s="81"/>
      <c r="F33" s="81"/>
      <c r="G33" s="81"/>
      <c r="H33" s="4"/>
      <c r="I33" s="4"/>
    </row>
    <row r="34" spans="1:9" ht="15">
      <c r="A34" s="317"/>
      <c r="B34" s="319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>
      <c r="A37" s="198"/>
      <c r="B37" s="43"/>
      <c r="C37" s="43"/>
      <c r="D37" s="43"/>
      <c r="E37" s="43"/>
      <c r="F37" s="43"/>
      <c r="G37" s="2"/>
      <c r="H37" s="2"/>
    </row>
    <row r="38" spans="1:9" ht="15">
      <c r="A38" s="198"/>
      <c r="B38" s="2"/>
      <c r="C38" s="2"/>
      <c r="D38" s="2"/>
      <c r="E38" s="2"/>
      <c r="F38" s="2"/>
      <c r="G38" s="2"/>
      <c r="H38" s="2"/>
    </row>
    <row r="39" spans="1:9" ht="15">
      <c r="A39" s="198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>
      <c r="A1" s="68" t="s">
        <v>375</v>
      </c>
      <c r="B1" s="68"/>
      <c r="C1" s="71"/>
      <c r="D1" s="71"/>
      <c r="E1" s="71"/>
      <c r="F1" s="71"/>
      <c r="G1" s="367" t="s">
        <v>97</v>
      </c>
      <c r="H1" s="367"/>
    </row>
    <row r="2" spans="1:10" ht="15">
      <c r="A2" s="70" t="s">
        <v>104</v>
      </c>
      <c r="B2" s="68"/>
      <c r="C2" s="71"/>
      <c r="D2" s="71"/>
      <c r="E2" s="71"/>
      <c r="F2" s="71"/>
      <c r="G2" s="370" t="s">
        <v>450</v>
      </c>
      <c r="H2" s="370"/>
    </row>
    <row r="3" spans="1:10" ht="15">
      <c r="A3" s="70"/>
      <c r="B3" s="70"/>
      <c r="C3" s="70"/>
      <c r="D3" s="70"/>
      <c r="E3" s="70"/>
      <c r="F3" s="70"/>
      <c r="G3" s="241"/>
      <c r="H3" s="241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>
      <c r="A5" s="74" t="str">
        <f>'ფორმა N1'!D4</f>
        <v xml:space="preserve">ზურაბ ჩიქოვანი </v>
      </c>
      <c r="B5" s="74"/>
      <c r="C5" s="74"/>
      <c r="D5" s="74"/>
      <c r="E5" s="74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40"/>
      <c r="B7" s="240"/>
      <c r="C7" s="240"/>
      <c r="D7" s="240"/>
      <c r="E7" s="240"/>
      <c r="F7" s="240"/>
      <c r="G7" s="72"/>
      <c r="H7" s="72"/>
    </row>
    <row r="8" spans="1:10" ht="30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0" t="s">
        <v>283</v>
      </c>
    </row>
    <row r="9" spans="1:10" ht="15">
      <c r="A9" s="92"/>
      <c r="B9" s="92"/>
      <c r="C9" s="92"/>
      <c r="D9" s="92"/>
      <c r="E9" s="92"/>
      <c r="F9" s="92"/>
      <c r="G9" s="4"/>
      <c r="H9" s="4"/>
      <c r="J9" s="210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8" ht="15">
      <c r="A17" s="81"/>
      <c r="B17" s="81"/>
      <c r="C17" s="81"/>
      <c r="D17" s="81"/>
      <c r="E17" s="81"/>
      <c r="F17" s="81"/>
      <c r="G17" s="4"/>
      <c r="H17" s="4"/>
    </row>
    <row r="18" spans="1:8" ht="15">
      <c r="A18" s="81"/>
      <c r="B18" s="81"/>
      <c r="C18" s="81"/>
      <c r="D18" s="81"/>
      <c r="E18" s="81"/>
      <c r="F18" s="81"/>
      <c r="G18" s="4"/>
      <c r="H18" s="4"/>
    </row>
    <row r="19" spans="1:8" ht="15">
      <c r="A19" s="81"/>
      <c r="B19" s="81"/>
      <c r="C19" s="81"/>
      <c r="D19" s="81"/>
      <c r="E19" s="81"/>
      <c r="F19" s="81"/>
      <c r="G19" s="4"/>
      <c r="H19" s="4"/>
    </row>
    <row r="20" spans="1:8" ht="15">
      <c r="A20" s="81"/>
      <c r="B20" s="81"/>
      <c r="C20" s="81"/>
      <c r="D20" s="81"/>
      <c r="E20" s="81"/>
      <c r="F20" s="81"/>
      <c r="G20" s="4"/>
      <c r="H20" s="4"/>
    </row>
    <row r="21" spans="1:8" ht="15">
      <c r="A21" s="81"/>
      <c r="B21" s="81"/>
      <c r="C21" s="81"/>
      <c r="D21" s="81"/>
      <c r="E21" s="81"/>
      <c r="F21" s="81"/>
      <c r="G21" s="4"/>
      <c r="H21" s="4"/>
    </row>
    <row r="22" spans="1:8" ht="15">
      <c r="A22" s="81"/>
      <c r="B22" s="81"/>
      <c r="C22" s="81"/>
      <c r="D22" s="81"/>
      <c r="E22" s="81"/>
      <c r="F22" s="81"/>
      <c r="G22" s="4"/>
      <c r="H22" s="4"/>
    </row>
    <row r="23" spans="1:8" ht="15">
      <c r="A23" s="81"/>
      <c r="B23" s="81"/>
      <c r="C23" s="81"/>
      <c r="D23" s="81"/>
      <c r="E23" s="81"/>
      <c r="F23" s="81"/>
      <c r="G23" s="4"/>
      <c r="H23" s="4"/>
    </row>
    <row r="24" spans="1:8" ht="15">
      <c r="A24" s="81"/>
      <c r="B24" s="81"/>
      <c r="C24" s="81"/>
      <c r="D24" s="81"/>
      <c r="E24" s="81"/>
      <c r="F24" s="81"/>
      <c r="G24" s="4"/>
      <c r="H24" s="4"/>
    </row>
    <row r="25" spans="1:8" ht="15">
      <c r="A25" s="81"/>
      <c r="B25" s="81"/>
      <c r="C25" s="81"/>
      <c r="D25" s="81"/>
      <c r="E25" s="81"/>
      <c r="F25" s="81"/>
      <c r="G25" s="4"/>
      <c r="H25" s="4"/>
    </row>
    <row r="26" spans="1:8" ht="15">
      <c r="A26" s="81"/>
      <c r="B26" s="81"/>
      <c r="C26" s="81"/>
      <c r="D26" s="81"/>
      <c r="E26" s="81"/>
      <c r="F26" s="81"/>
      <c r="G26" s="4"/>
      <c r="H26" s="4"/>
    </row>
    <row r="27" spans="1:8" ht="15">
      <c r="A27" s="81"/>
      <c r="B27" s="81"/>
      <c r="C27" s="81"/>
      <c r="D27" s="81"/>
      <c r="E27" s="81"/>
      <c r="F27" s="81"/>
      <c r="G27" s="4"/>
      <c r="H27" s="4"/>
    </row>
    <row r="28" spans="1:8" ht="15">
      <c r="A28" s="81"/>
      <c r="B28" s="81"/>
      <c r="C28" s="81"/>
      <c r="D28" s="81"/>
      <c r="E28" s="81"/>
      <c r="F28" s="81"/>
      <c r="G28" s="4"/>
      <c r="H28" s="4"/>
    </row>
    <row r="29" spans="1:8" ht="15">
      <c r="A29" s="81"/>
      <c r="B29" s="81"/>
      <c r="C29" s="81"/>
      <c r="D29" s="81"/>
      <c r="E29" s="81"/>
      <c r="F29" s="81"/>
      <c r="G29" s="4"/>
      <c r="H29" s="4"/>
    </row>
    <row r="30" spans="1:8" ht="15">
      <c r="A30" s="81"/>
      <c r="B30" s="81"/>
      <c r="C30" s="81"/>
      <c r="D30" s="81"/>
      <c r="E30" s="81"/>
      <c r="F30" s="81"/>
      <c r="G30" s="4"/>
      <c r="H30" s="4"/>
    </row>
    <row r="31" spans="1:8" ht="15">
      <c r="A31" s="81"/>
      <c r="B31" s="81"/>
      <c r="C31" s="81"/>
      <c r="D31" s="81"/>
      <c r="E31" s="81"/>
      <c r="F31" s="81"/>
      <c r="G31" s="4"/>
      <c r="H31" s="4"/>
    </row>
    <row r="32" spans="1:8" ht="15">
      <c r="A32" s="81"/>
      <c r="B32" s="81"/>
      <c r="C32" s="81"/>
      <c r="D32" s="81"/>
      <c r="E32" s="81"/>
      <c r="F32" s="81"/>
      <c r="G32" s="4"/>
      <c r="H32" s="4"/>
    </row>
    <row r="33" spans="1:9" ht="15">
      <c r="A33" s="81"/>
      <c r="B33" s="81"/>
      <c r="C33" s="81"/>
      <c r="D33" s="81"/>
      <c r="E33" s="81"/>
      <c r="F33" s="81"/>
      <c r="G33" s="4"/>
      <c r="H33" s="4"/>
    </row>
    <row r="34" spans="1:9" ht="15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>
      <c r="A35" s="208"/>
      <c r="B35" s="208"/>
      <c r="C35" s="208"/>
      <c r="D35" s="208"/>
      <c r="E35" s="208"/>
      <c r="F35" s="208"/>
      <c r="G35" s="208"/>
      <c r="H35" s="166"/>
      <c r="I35" s="166"/>
    </row>
    <row r="36" spans="1:9" ht="15">
      <c r="A36" s="209" t="s">
        <v>376</v>
      </c>
      <c r="B36" s="209"/>
      <c r="C36" s="208"/>
      <c r="D36" s="208"/>
      <c r="E36" s="208"/>
      <c r="F36" s="208"/>
      <c r="G36" s="208"/>
      <c r="H36" s="166"/>
      <c r="I36" s="166"/>
    </row>
    <row r="37" spans="1:9" ht="15">
      <c r="A37" s="209"/>
      <c r="B37" s="209"/>
      <c r="C37" s="208"/>
      <c r="D37" s="208"/>
      <c r="E37" s="208"/>
      <c r="F37" s="208"/>
      <c r="G37" s="208"/>
      <c r="H37" s="166"/>
      <c r="I37" s="166"/>
    </row>
    <row r="38" spans="1:9" ht="15">
      <c r="A38" s="209"/>
      <c r="B38" s="209"/>
      <c r="C38" s="166"/>
      <c r="D38" s="166"/>
      <c r="E38" s="166"/>
      <c r="F38" s="166"/>
      <c r="G38" s="166"/>
      <c r="H38" s="166"/>
      <c r="I38" s="166"/>
    </row>
    <row r="39" spans="1:9" ht="15">
      <c r="A39" s="209"/>
      <c r="B39" s="209"/>
      <c r="C39" s="166"/>
      <c r="D39" s="166"/>
      <c r="E39" s="166"/>
      <c r="F39" s="166"/>
      <c r="G39" s="166"/>
      <c r="H39" s="166"/>
      <c r="I39" s="166"/>
    </row>
    <row r="40" spans="1:9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>
      <c r="A44" s="172"/>
      <c r="B44" s="172"/>
      <c r="C44" s="172" t="s">
        <v>340</v>
      </c>
      <c r="D44" s="172"/>
      <c r="E44" s="208"/>
      <c r="F44" s="172"/>
      <c r="G44" s="172"/>
      <c r="H44" s="166"/>
      <c r="I44" s="173"/>
    </row>
    <row r="45" spans="1:9" ht="15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>
      <c r="A2" s="375" t="s">
        <v>377</v>
      </c>
      <c r="B2" s="375"/>
      <c r="C2" s="375"/>
      <c r="D2" s="375"/>
      <c r="E2" s="307"/>
      <c r="F2" s="71"/>
      <c r="G2" s="71"/>
      <c r="H2" s="71"/>
      <c r="I2" s="71"/>
      <c r="J2" s="241"/>
      <c r="K2" s="242"/>
      <c r="L2" s="242" t="s">
        <v>97</v>
      </c>
    </row>
    <row r="3" spans="1:12" ht="15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1"/>
      <c r="K3" s="370" t="s">
        <v>450</v>
      </c>
      <c r="L3" s="370"/>
    </row>
    <row r="4" spans="1:12" ht="15">
      <c r="A4" s="70"/>
      <c r="B4" s="70"/>
      <c r="C4" s="68"/>
      <c r="D4" s="68"/>
      <c r="E4" s="68"/>
      <c r="F4" s="68"/>
      <c r="G4" s="68"/>
      <c r="H4" s="68"/>
      <c r="I4" s="68"/>
      <c r="J4" s="241"/>
      <c r="K4" s="241"/>
      <c r="L4" s="241"/>
    </row>
    <row r="5" spans="1:12" ht="15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>
      <c r="A6" s="74" t="str">
        <f>'ფორმა N1'!D4</f>
        <v xml:space="preserve">ზურაბ ჩიქოვანი 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>
      <c r="A8" s="240"/>
      <c r="B8" s="240"/>
      <c r="C8" s="240"/>
      <c r="D8" s="240"/>
      <c r="E8" s="240"/>
      <c r="F8" s="240"/>
      <c r="G8" s="240"/>
      <c r="H8" s="240"/>
      <c r="I8" s="240"/>
      <c r="J8" s="72"/>
      <c r="K8" s="72"/>
      <c r="L8" s="72"/>
    </row>
    <row r="9" spans="1:12" ht="45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30">
      <c r="A10" s="92">
        <v>1</v>
      </c>
      <c r="B10" s="308" t="s">
        <v>479</v>
      </c>
      <c r="C10" s="92" t="s">
        <v>465</v>
      </c>
      <c r="D10" s="92">
        <v>204958812</v>
      </c>
      <c r="E10" s="92" t="s">
        <v>478</v>
      </c>
      <c r="F10" s="92">
        <v>2</v>
      </c>
      <c r="G10" s="92">
        <v>36</v>
      </c>
      <c r="H10" s="92" t="s">
        <v>478</v>
      </c>
      <c r="I10" s="92" t="s">
        <v>480</v>
      </c>
      <c r="J10" s="4">
        <f>41.77*2.306</f>
        <v>96.32162000000001</v>
      </c>
      <c r="K10" s="4">
        <f>1504*2.306</f>
        <v>3468.2240000000002</v>
      </c>
      <c r="L10" s="92"/>
    </row>
    <row r="11" spans="1:12" ht="30">
      <c r="A11" s="92">
        <v>2</v>
      </c>
      <c r="B11" s="308" t="s">
        <v>479</v>
      </c>
      <c r="C11" s="92" t="s">
        <v>465</v>
      </c>
      <c r="D11" s="92">
        <v>204958813</v>
      </c>
      <c r="E11" s="92" t="s">
        <v>478</v>
      </c>
      <c r="F11" s="92">
        <v>1</v>
      </c>
      <c r="G11" s="92">
        <v>32</v>
      </c>
      <c r="H11" s="92" t="s">
        <v>478</v>
      </c>
      <c r="I11" s="92" t="s">
        <v>481</v>
      </c>
      <c r="J11" s="4">
        <f>33*2.306</f>
        <v>76.097999999999999</v>
      </c>
      <c r="K11" s="4">
        <f>1056*2.306</f>
        <v>2435.136</v>
      </c>
      <c r="L11" s="92"/>
    </row>
    <row r="12" spans="1:12" ht="30">
      <c r="A12" s="92">
        <v>3</v>
      </c>
      <c r="B12" s="308" t="s">
        <v>479</v>
      </c>
      <c r="C12" s="92" t="s">
        <v>465</v>
      </c>
      <c r="D12" s="92">
        <v>204958814</v>
      </c>
      <c r="E12" s="92" t="s">
        <v>478</v>
      </c>
      <c r="F12" s="81">
        <v>1</v>
      </c>
      <c r="G12" s="81">
        <v>18</v>
      </c>
      <c r="H12" s="92" t="s">
        <v>478</v>
      </c>
      <c r="I12" s="81" t="s">
        <v>480</v>
      </c>
      <c r="J12" s="4">
        <f>47.22*2.306</f>
        <v>108.88932</v>
      </c>
      <c r="K12" s="4">
        <f>850*2.306</f>
        <v>1960.1000000000001</v>
      </c>
      <c r="L12" s="81"/>
    </row>
    <row r="13" spans="1:12" ht="30">
      <c r="A13" s="92">
        <v>4</v>
      </c>
      <c r="B13" s="308" t="s">
        <v>464</v>
      </c>
      <c r="C13" s="81" t="s">
        <v>482</v>
      </c>
      <c r="D13" s="81">
        <v>416316249</v>
      </c>
      <c r="E13" s="92" t="s">
        <v>478</v>
      </c>
      <c r="F13" s="81">
        <f>5000+5000+5000</f>
        <v>15000</v>
      </c>
      <c r="G13" s="81"/>
      <c r="H13" s="81" t="s">
        <v>478</v>
      </c>
      <c r="I13" s="81"/>
      <c r="J13" s="4"/>
      <c r="K13" s="4">
        <v>3750</v>
      </c>
      <c r="L13" s="81"/>
    </row>
    <row r="14" spans="1:12" ht="60">
      <c r="A14" s="92">
        <v>5</v>
      </c>
      <c r="B14" s="308" t="s">
        <v>464</v>
      </c>
      <c r="C14" s="81" t="s">
        <v>483</v>
      </c>
      <c r="D14" s="81"/>
      <c r="E14" s="81" t="s">
        <v>478</v>
      </c>
      <c r="F14" s="81"/>
      <c r="G14" s="81"/>
      <c r="H14" s="81"/>
      <c r="I14" s="81"/>
      <c r="J14" s="4"/>
      <c r="K14" s="4">
        <v>1000</v>
      </c>
      <c r="L14" s="81"/>
    </row>
    <row r="15" spans="1:12" ht="15">
      <c r="A15" s="92">
        <v>6</v>
      </c>
      <c r="B15" s="308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>
      <c r="A16" s="92">
        <v>7</v>
      </c>
      <c r="B16" s="308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>
      <c r="A17" s="92">
        <v>8</v>
      </c>
      <c r="B17" s="308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>
      <c r="A18" s="92">
        <v>9</v>
      </c>
      <c r="B18" s="308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>
      <c r="A19" s="92">
        <v>10</v>
      </c>
      <c r="B19" s="308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>
      <c r="A20" s="92">
        <v>11</v>
      </c>
      <c r="B20" s="308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>
      <c r="A21" s="92">
        <v>12</v>
      </c>
      <c r="B21" s="308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>
      <c r="A22" s="92">
        <v>13</v>
      </c>
      <c r="B22" s="308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>
      <c r="A23" s="92">
        <v>14</v>
      </c>
      <c r="B23" s="308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>
      <c r="A24" s="92">
        <v>15</v>
      </c>
      <c r="B24" s="308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>
      <c r="A25" s="92">
        <v>16</v>
      </c>
      <c r="B25" s="308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>
      <c r="A26" s="92">
        <v>17</v>
      </c>
      <c r="B26" s="308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>
      <c r="A27" s="92">
        <v>18</v>
      </c>
      <c r="B27" s="308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>
      <c r="A28" s="92">
        <v>19</v>
      </c>
      <c r="B28" s="308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>
      <c r="A29" s="92">
        <v>20</v>
      </c>
      <c r="B29" s="308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>
      <c r="A30" s="92">
        <v>21</v>
      </c>
      <c r="B30" s="308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>
      <c r="A31" s="92">
        <v>22</v>
      </c>
      <c r="B31" s="308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>
      <c r="A32" s="92">
        <v>23</v>
      </c>
      <c r="B32" s="308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>
      <c r="A33" s="92">
        <v>24</v>
      </c>
      <c r="B33" s="308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>
      <c r="A34" s="81" t="s">
        <v>220</v>
      </c>
      <c r="B34" s="308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>
      <c r="A35" s="81"/>
      <c r="B35" s="308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12613.460000000001</v>
      </c>
      <c r="L35" s="81"/>
    </row>
    <row r="36" spans="1:12" ht="15">
      <c r="A36" s="208"/>
      <c r="B36" s="208"/>
      <c r="C36" s="208"/>
      <c r="D36" s="208"/>
      <c r="E36" s="208"/>
      <c r="F36" s="208"/>
      <c r="G36" s="208"/>
      <c r="H36" s="208"/>
      <c r="I36" s="208"/>
      <c r="J36" s="208"/>
      <c r="K36" s="166"/>
    </row>
    <row r="37" spans="1:12" ht="15">
      <c r="A37" s="209" t="s">
        <v>389</v>
      </c>
      <c r="B37" s="209"/>
      <c r="C37" s="208"/>
      <c r="D37" s="208"/>
      <c r="E37" s="208"/>
      <c r="F37" s="208"/>
      <c r="G37" s="208"/>
      <c r="H37" s="208"/>
      <c r="I37" s="208"/>
      <c r="J37" s="208"/>
      <c r="K37" s="166"/>
    </row>
    <row r="38" spans="1:12" ht="15">
      <c r="A38" s="209" t="s">
        <v>390</v>
      </c>
      <c r="B38" s="209"/>
      <c r="C38" s="208"/>
      <c r="D38" s="208"/>
      <c r="E38" s="208"/>
      <c r="F38" s="208"/>
      <c r="G38" s="208"/>
      <c r="H38" s="208"/>
      <c r="I38" s="208"/>
      <c r="J38" s="208"/>
      <c r="K38" s="166"/>
    </row>
    <row r="39" spans="1:12" ht="15">
      <c r="A39" s="198" t="s">
        <v>391</v>
      </c>
      <c r="B39" s="209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>
      <c r="A40" s="198" t="s">
        <v>392</v>
      </c>
      <c r="B40" s="209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>
      <c r="A41" s="380" t="s">
        <v>407</v>
      </c>
      <c r="B41" s="380"/>
      <c r="C41" s="380"/>
      <c r="D41" s="380"/>
      <c r="E41" s="380"/>
      <c r="F41" s="380"/>
      <c r="G41" s="380"/>
      <c r="H41" s="380"/>
      <c r="I41" s="380"/>
      <c r="J41" s="380"/>
      <c r="K41" s="380"/>
    </row>
    <row r="42" spans="1:12" ht="15" customHeight="1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</row>
    <row r="43" spans="1:12" ht="12.75" customHeight="1">
      <c r="A43" s="332"/>
      <c r="B43" s="332"/>
      <c r="C43" s="332"/>
      <c r="D43" s="332"/>
      <c r="E43" s="332"/>
      <c r="F43" s="332"/>
      <c r="G43" s="332"/>
      <c r="H43" s="332"/>
      <c r="I43" s="332"/>
      <c r="J43" s="332"/>
      <c r="K43" s="332"/>
    </row>
    <row r="44" spans="1:12" ht="15">
      <c r="A44" s="376" t="s">
        <v>96</v>
      </c>
      <c r="B44" s="376"/>
      <c r="C44" s="309"/>
      <c r="D44" s="310"/>
      <c r="E44" s="310"/>
      <c r="F44" s="309"/>
      <c r="G44" s="309"/>
      <c r="H44" s="309"/>
      <c r="I44" s="309"/>
      <c r="J44" s="309"/>
      <c r="K44" s="166"/>
    </row>
    <row r="45" spans="1:12" ht="15">
      <c r="A45" s="309"/>
      <c r="B45" s="310"/>
      <c r="C45" s="309"/>
      <c r="D45" s="310"/>
      <c r="E45" s="310"/>
      <c r="F45" s="309"/>
      <c r="G45" s="309"/>
      <c r="H45" s="309"/>
      <c r="I45" s="309"/>
      <c r="J45" s="311"/>
      <c r="K45" s="166"/>
    </row>
    <row r="46" spans="1:12" ht="15" customHeight="1">
      <c r="A46" s="309"/>
      <c r="B46" s="310"/>
      <c r="C46" s="377" t="s">
        <v>212</v>
      </c>
      <c r="D46" s="377"/>
      <c r="E46" s="312"/>
      <c r="F46" s="313"/>
      <c r="G46" s="378" t="s">
        <v>393</v>
      </c>
      <c r="H46" s="378"/>
      <c r="I46" s="378"/>
      <c r="J46" s="314"/>
      <c r="K46" s="166"/>
    </row>
    <row r="47" spans="1:12" ht="15">
      <c r="A47" s="309"/>
      <c r="B47" s="310"/>
      <c r="C47" s="309"/>
      <c r="D47" s="310"/>
      <c r="E47" s="310"/>
      <c r="F47" s="309"/>
      <c r="G47" s="379"/>
      <c r="H47" s="379"/>
      <c r="I47" s="379"/>
      <c r="J47" s="314"/>
      <c r="K47" s="166"/>
    </row>
    <row r="48" spans="1:12" ht="15">
      <c r="A48" s="309"/>
      <c r="B48" s="310"/>
      <c r="C48" s="374" t="s">
        <v>103</v>
      </c>
      <c r="D48" s="374"/>
      <c r="E48" s="312"/>
      <c r="F48" s="313"/>
      <c r="G48" s="309"/>
      <c r="H48" s="309"/>
      <c r="I48" s="309"/>
      <c r="J48" s="309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A5" sqref="A5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8" t="s">
        <v>184</v>
      </c>
      <c r="B1" s="112"/>
      <c r="C1" s="381" t="s">
        <v>162</v>
      </c>
      <c r="D1" s="381"/>
      <c r="E1" s="98"/>
    </row>
    <row r="2" spans="1:5">
      <c r="A2" s="70" t="s">
        <v>104</v>
      </c>
      <c r="B2" s="112"/>
      <c r="C2" s="71"/>
      <c r="D2" s="205" t="s">
        <v>450</v>
      </c>
      <c r="E2" s="98"/>
    </row>
    <row r="3" spans="1:5">
      <c r="A3" s="107"/>
      <c r="B3" s="112"/>
      <c r="C3" s="71"/>
      <c r="D3" s="71"/>
      <c r="E3" s="98"/>
    </row>
    <row r="4" spans="1:5">
      <c r="A4" s="70" t="str">
        <f>'ფორმა 5.5'!A5</f>
        <v>ანგარიშვალდებული პირის დასახელება:</v>
      </c>
      <c r="B4" s="70"/>
      <c r="C4" s="70"/>
      <c r="D4" s="70"/>
      <c r="E4" s="101"/>
    </row>
    <row r="5" spans="1:5">
      <c r="A5" s="110" t="str">
        <f>'ფორმა N1'!D4</f>
        <v xml:space="preserve">ზურაბ ჩიქოვანი </v>
      </c>
      <c r="B5" s="111"/>
      <c r="C5" s="111"/>
      <c r="D5" s="58"/>
      <c r="E5" s="101"/>
    </row>
    <row r="6" spans="1:5">
      <c r="A6" s="71"/>
      <c r="B6" s="70"/>
      <c r="C6" s="70"/>
      <c r="D6" s="70"/>
      <c r="E6" s="101"/>
    </row>
    <row r="7" spans="1:5">
      <c r="A7" s="106"/>
      <c r="B7" s="113"/>
      <c r="C7" s="114"/>
      <c r="D7" s="114"/>
      <c r="E7" s="98"/>
    </row>
    <row r="8" spans="1:5" ht="45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>
      <c r="A9" s="48"/>
      <c r="B9" s="49"/>
      <c r="C9" s="137"/>
      <c r="D9" s="137"/>
      <c r="E9" s="98"/>
    </row>
    <row r="10" spans="1:5">
      <c r="A10" s="50" t="s">
        <v>155</v>
      </c>
      <c r="B10" s="51"/>
      <c r="C10" s="116">
        <f>SUM(C11,C34)</f>
        <v>500</v>
      </c>
      <c r="D10" s="116">
        <f>SUM(D11,D34)</f>
        <v>0</v>
      </c>
      <c r="E10" s="98"/>
    </row>
    <row r="11" spans="1:5">
      <c r="A11" s="52" t="s">
        <v>156</v>
      </c>
      <c r="B11" s="53"/>
      <c r="C11" s="79">
        <f>SUM(C12:C32)</f>
        <v>500</v>
      </c>
      <c r="D11" s="79">
        <f>SUM(D12:D32)</f>
        <v>0</v>
      </c>
      <c r="E11" s="98"/>
    </row>
    <row r="12" spans="1:5">
      <c r="A12" s="56">
        <v>1110</v>
      </c>
      <c r="B12" s="55" t="s">
        <v>106</v>
      </c>
      <c r="C12" s="8">
        <v>500</v>
      </c>
      <c r="D12" s="8"/>
      <c r="E12" s="98"/>
    </row>
    <row r="13" spans="1:5">
      <c r="A13" s="56">
        <v>1120</v>
      </c>
      <c r="B13" s="55" t="s">
        <v>107</v>
      </c>
      <c r="C13" s="8"/>
      <c r="D13" s="8"/>
      <c r="E13" s="98"/>
    </row>
    <row r="14" spans="1:5">
      <c r="A14" s="56">
        <v>1211</v>
      </c>
      <c r="B14" s="55" t="s">
        <v>108</v>
      </c>
      <c r="C14" s="8"/>
      <c r="D14" s="8"/>
      <c r="E14" s="98"/>
    </row>
    <row r="15" spans="1:5">
      <c r="A15" s="56">
        <v>1212</v>
      </c>
      <c r="B15" s="55" t="s">
        <v>109</v>
      </c>
      <c r="C15" s="8"/>
      <c r="D15" s="8"/>
      <c r="E15" s="98"/>
    </row>
    <row r="16" spans="1:5">
      <c r="A16" s="56">
        <v>1213</v>
      </c>
      <c r="B16" s="55" t="s">
        <v>110</v>
      </c>
      <c r="C16" s="8"/>
      <c r="D16" s="8"/>
      <c r="E16" s="98"/>
    </row>
    <row r="17" spans="1:5">
      <c r="A17" s="56">
        <v>1214</v>
      </c>
      <c r="B17" s="55" t="s">
        <v>111</v>
      </c>
      <c r="C17" s="8"/>
      <c r="D17" s="8"/>
      <c r="E17" s="98"/>
    </row>
    <row r="18" spans="1:5">
      <c r="A18" s="56">
        <v>1215</v>
      </c>
      <c r="B18" s="55" t="s">
        <v>112</v>
      </c>
      <c r="C18" s="8"/>
      <c r="D18" s="8"/>
      <c r="E18" s="98"/>
    </row>
    <row r="19" spans="1:5">
      <c r="A19" s="56">
        <v>1300</v>
      </c>
      <c r="B19" s="55" t="s">
        <v>113</v>
      </c>
      <c r="C19" s="8"/>
      <c r="D19" s="8"/>
      <c r="E19" s="98"/>
    </row>
    <row r="20" spans="1:5">
      <c r="A20" s="56">
        <v>1410</v>
      </c>
      <c r="B20" s="55" t="s">
        <v>114</v>
      </c>
      <c r="C20" s="8"/>
      <c r="D20" s="8"/>
      <c r="E20" s="98"/>
    </row>
    <row r="21" spans="1:5">
      <c r="A21" s="56">
        <v>1421</v>
      </c>
      <c r="B21" s="55" t="s">
        <v>115</v>
      </c>
      <c r="C21" s="8"/>
      <c r="D21" s="8"/>
      <c r="E21" s="98"/>
    </row>
    <row r="22" spans="1:5">
      <c r="A22" s="56">
        <v>1422</v>
      </c>
      <c r="B22" s="55" t="s">
        <v>116</v>
      </c>
      <c r="C22" s="8"/>
      <c r="D22" s="8"/>
      <c r="E22" s="98"/>
    </row>
    <row r="23" spans="1:5">
      <c r="A23" s="56">
        <v>1423</v>
      </c>
      <c r="B23" s="55" t="s">
        <v>117</v>
      </c>
      <c r="C23" s="8"/>
      <c r="D23" s="8"/>
      <c r="E23" s="98"/>
    </row>
    <row r="24" spans="1:5">
      <c r="A24" s="56">
        <v>1431</v>
      </c>
      <c r="B24" s="55" t="s">
        <v>118</v>
      </c>
      <c r="C24" s="8"/>
      <c r="D24" s="8"/>
      <c r="E24" s="98"/>
    </row>
    <row r="25" spans="1:5">
      <c r="A25" s="56">
        <v>1432</v>
      </c>
      <c r="B25" s="55" t="s">
        <v>119</v>
      </c>
      <c r="C25" s="8"/>
      <c r="D25" s="8"/>
      <c r="E25" s="98"/>
    </row>
    <row r="26" spans="1:5">
      <c r="A26" s="56">
        <v>1433</v>
      </c>
      <c r="B26" s="55" t="s">
        <v>120</v>
      </c>
      <c r="C26" s="8"/>
      <c r="D26" s="8"/>
      <c r="E26" s="98"/>
    </row>
    <row r="27" spans="1:5">
      <c r="A27" s="56">
        <v>1441</v>
      </c>
      <c r="B27" s="55" t="s">
        <v>121</v>
      </c>
      <c r="C27" s="8"/>
      <c r="D27" s="8"/>
      <c r="E27" s="98"/>
    </row>
    <row r="28" spans="1:5">
      <c r="A28" s="56">
        <v>1442</v>
      </c>
      <c r="B28" s="55" t="s">
        <v>122</v>
      </c>
      <c r="C28" s="8"/>
      <c r="D28" s="8"/>
      <c r="E28" s="98"/>
    </row>
    <row r="29" spans="1:5">
      <c r="A29" s="56">
        <v>1443</v>
      </c>
      <c r="B29" s="55" t="s">
        <v>123</v>
      </c>
      <c r="C29" s="8"/>
      <c r="D29" s="8"/>
      <c r="E29" s="98"/>
    </row>
    <row r="30" spans="1:5">
      <c r="A30" s="56">
        <v>1444</v>
      </c>
      <c r="B30" s="55" t="s">
        <v>124</v>
      </c>
      <c r="C30" s="8"/>
      <c r="D30" s="8"/>
      <c r="E30" s="98"/>
    </row>
    <row r="31" spans="1:5">
      <c r="A31" s="56">
        <v>1445</v>
      </c>
      <c r="B31" s="55" t="s">
        <v>125</v>
      </c>
      <c r="C31" s="8"/>
      <c r="D31" s="8"/>
      <c r="E31" s="98"/>
    </row>
    <row r="32" spans="1:5">
      <c r="A32" s="56">
        <v>1446</v>
      </c>
      <c r="B32" s="55" t="s">
        <v>126</v>
      </c>
      <c r="C32" s="8"/>
      <c r="D32" s="8"/>
      <c r="E32" s="98"/>
    </row>
    <row r="33" spans="1:5">
      <c r="A33" s="29"/>
      <c r="E33" s="98"/>
    </row>
    <row r="34" spans="1:5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>
      <c r="A35" s="56">
        <v>2110</v>
      </c>
      <c r="B35" s="55" t="s">
        <v>89</v>
      </c>
      <c r="C35" s="8"/>
      <c r="D35" s="8"/>
      <c r="E35" s="98"/>
    </row>
    <row r="36" spans="1:5">
      <c r="A36" s="56">
        <v>2120</v>
      </c>
      <c r="B36" s="55" t="s">
        <v>127</v>
      </c>
      <c r="C36" s="8"/>
      <c r="D36" s="8"/>
      <c r="E36" s="98"/>
    </row>
    <row r="37" spans="1:5">
      <c r="A37" s="56">
        <v>2130</v>
      </c>
      <c r="B37" s="55" t="s">
        <v>90</v>
      </c>
      <c r="C37" s="8"/>
      <c r="D37" s="8"/>
      <c r="E37" s="98"/>
    </row>
    <row r="38" spans="1:5">
      <c r="A38" s="56">
        <v>2140</v>
      </c>
      <c r="B38" s="55" t="s">
        <v>331</v>
      </c>
      <c r="C38" s="8"/>
      <c r="D38" s="8"/>
      <c r="E38" s="98"/>
    </row>
    <row r="39" spans="1:5">
      <c r="A39" s="56">
        <v>2150</v>
      </c>
      <c r="B39" s="55" t="s">
        <v>333</v>
      </c>
      <c r="C39" s="8"/>
      <c r="D39" s="8"/>
      <c r="E39" s="98"/>
    </row>
    <row r="40" spans="1:5">
      <c r="A40" s="56">
        <v>2220</v>
      </c>
      <c r="B40" s="55" t="s">
        <v>91</v>
      </c>
      <c r="C40" s="8"/>
      <c r="D40" s="8"/>
      <c r="E40" s="98"/>
    </row>
    <row r="41" spans="1:5">
      <c r="A41" s="56">
        <v>2300</v>
      </c>
      <c r="B41" s="55" t="s">
        <v>128</v>
      </c>
      <c r="C41" s="8"/>
      <c r="D41" s="8"/>
      <c r="E41" s="98"/>
    </row>
    <row r="42" spans="1:5">
      <c r="A42" s="56">
        <v>2400</v>
      </c>
      <c r="B42" s="55" t="s">
        <v>129</v>
      </c>
      <c r="C42" s="8"/>
      <c r="D42" s="8"/>
      <c r="E42" s="98"/>
    </row>
    <row r="43" spans="1:5">
      <c r="A43" s="30"/>
      <c r="E43" s="98"/>
    </row>
    <row r="44" spans="1:5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>
      <c r="A46" s="56">
        <v>3100</v>
      </c>
      <c r="B46" s="55" t="s">
        <v>130</v>
      </c>
      <c r="C46" s="8"/>
      <c r="D46" s="8"/>
      <c r="E46" s="98"/>
    </row>
    <row r="47" spans="1:5">
      <c r="A47" s="56">
        <v>3210</v>
      </c>
      <c r="B47" s="55" t="s">
        <v>131</v>
      </c>
      <c r="C47" s="8"/>
      <c r="D47" s="8"/>
      <c r="E47" s="98"/>
    </row>
    <row r="48" spans="1:5">
      <c r="A48" s="56">
        <v>3221</v>
      </c>
      <c r="B48" s="55" t="s">
        <v>132</v>
      </c>
      <c r="C48" s="8"/>
      <c r="D48" s="8"/>
      <c r="E48" s="98"/>
    </row>
    <row r="49" spans="1:5">
      <c r="A49" s="56">
        <v>3222</v>
      </c>
      <c r="B49" s="55" t="s">
        <v>133</v>
      </c>
      <c r="C49" s="8"/>
      <c r="D49" s="8"/>
      <c r="E49" s="98"/>
    </row>
    <row r="50" spans="1:5">
      <c r="A50" s="56">
        <v>3223</v>
      </c>
      <c r="B50" s="55" t="s">
        <v>134</v>
      </c>
      <c r="C50" s="8"/>
      <c r="D50" s="8"/>
      <c r="E50" s="98"/>
    </row>
    <row r="51" spans="1:5">
      <c r="A51" s="56">
        <v>3224</v>
      </c>
      <c r="B51" s="55" t="s">
        <v>135</v>
      </c>
      <c r="C51" s="8"/>
      <c r="D51" s="8"/>
      <c r="E51" s="98"/>
    </row>
    <row r="52" spans="1:5">
      <c r="A52" s="56">
        <v>3231</v>
      </c>
      <c r="B52" s="55" t="s">
        <v>136</v>
      </c>
      <c r="C52" s="8"/>
      <c r="D52" s="8"/>
      <c r="E52" s="98"/>
    </row>
    <row r="53" spans="1:5">
      <c r="A53" s="56">
        <v>3232</v>
      </c>
      <c r="B53" s="55" t="s">
        <v>137</v>
      </c>
      <c r="C53" s="8"/>
      <c r="D53" s="8"/>
      <c r="E53" s="98"/>
    </row>
    <row r="54" spans="1:5">
      <c r="A54" s="56">
        <v>3234</v>
      </c>
      <c r="B54" s="55" t="s">
        <v>138</v>
      </c>
      <c r="C54" s="8"/>
      <c r="D54" s="8"/>
      <c r="E54" s="98"/>
    </row>
    <row r="55" spans="1:5" ht="30">
      <c r="A55" s="56">
        <v>3236</v>
      </c>
      <c r="B55" s="55" t="s">
        <v>153</v>
      </c>
      <c r="C55" s="8"/>
      <c r="D55" s="8"/>
      <c r="E55" s="98"/>
    </row>
    <row r="56" spans="1:5" ht="45">
      <c r="A56" s="56">
        <v>3237</v>
      </c>
      <c r="B56" s="55" t="s">
        <v>139</v>
      </c>
      <c r="C56" s="8"/>
      <c r="D56" s="8"/>
      <c r="E56" s="98"/>
    </row>
    <row r="57" spans="1:5">
      <c r="A57" s="56">
        <v>3241</v>
      </c>
      <c r="B57" s="55" t="s">
        <v>140</v>
      </c>
      <c r="C57" s="8"/>
      <c r="D57" s="8"/>
      <c r="E57" s="98"/>
    </row>
    <row r="58" spans="1:5">
      <c r="A58" s="56">
        <v>3242</v>
      </c>
      <c r="B58" s="55" t="s">
        <v>141</v>
      </c>
      <c r="C58" s="8"/>
      <c r="D58" s="8"/>
      <c r="E58" s="98"/>
    </row>
    <row r="59" spans="1:5">
      <c r="A59" s="56">
        <v>3243</v>
      </c>
      <c r="B59" s="55" t="s">
        <v>142</v>
      </c>
      <c r="C59" s="8"/>
      <c r="D59" s="8"/>
      <c r="E59" s="98"/>
    </row>
    <row r="60" spans="1:5">
      <c r="A60" s="56">
        <v>3245</v>
      </c>
      <c r="B60" s="55" t="s">
        <v>143</v>
      </c>
      <c r="C60" s="8"/>
      <c r="D60" s="8"/>
      <c r="E60" s="98"/>
    </row>
    <row r="61" spans="1:5">
      <c r="A61" s="56">
        <v>3246</v>
      </c>
      <c r="B61" s="55" t="s">
        <v>144</v>
      </c>
      <c r="C61" s="8"/>
      <c r="D61" s="8"/>
      <c r="E61" s="98"/>
    </row>
    <row r="62" spans="1:5">
      <c r="A62" s="30"/>
      <c r="E62" s="98"/>
    </row>
    <row r="63" spans="1:5">
      <c r="A63" s="31"/>
      <c r="E63" s="98"/>
    </row>
    <row r="64" spans="1:5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>
      <c r="A65" s="56">
        <v>5100</v>
      </c>
      <c r="B65" s="55" t="s">
        <v>209</v>
      </c>
      <c r="C65" s="8"/>
      <c r="D65" s="8"/>
      <c r="E65" s="98"/>
    </row>
    <row r="66" spans="1:5">
      <c r="A66" s="56">
        <v>5220</v>
      </c>
      <c r="B66" s="55" t="s">
        <v>342</v>
      </c>
      <c r="C66" s="8"/>
      <c r="D66" s="8"/>
      <c r="E66" s="98"/>
    </row>
    <row r="67" spans="1:5">
      <c r="A67" s="56">
        <v>5230</v>
      </c>
      <c r="B67" s="55" t="s">
        <v>343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4" t="s">
        <v>160</v>
      </c>
      <c r="B70" s="55"/>
      <c r="C70" s="8"/>
      <c r="D70" s="8"/>
      <c r="E70" s="98"/>
    </row>
    <row r="71" spans="1:5" ht="30">
      <c r="A71" s="56">
        <v>1</v>
      </c>
      <c r="B71" s="55" t="s">
        <v>145</v>
      </c>
      <c r="C71" s="8"/>
      <c r="D71" s="8"/>
      <c r="E71" s="98"/>
    </row>
    <row r="72" spans="1:5">
      <c r="A72" s="56">
        <v>2</v>
      </c>
      <c r="B72" s="55" t="s">
        <v>146</v>
      </c>
      <c r="C72" s="8"/>
      <c r="D72" s="8"/>
      <c r="E72" s="98"/>
    </row>
    <row r="73" spans="1:5">
      <c r="A73" s="56">
        <v>3</v>
      </c>
      <c r="B73" s="55" t="s">
        <v>147</v>
      </c>
      <c r="C73" s="8"/>
      <c r="D73" s="8"/>
      <c r="E73" s="98"/>
    </row>
    <row r="74" spans="1:5">
      <c r="A74" s="56">
        <v>4</v>
      </c>
      <c r="B74" s="55" t="s">
        <v>298</v>
      </c>
      <c r="C74" s="8"/>
      <c r="D74" s="8"/>
      <c r="E74" s="98"/>
    </row>
    <row r="75" spans="1:5">
      <c r="A75" s="56">
        <v>5</v>
      </c>
      <c r="B75" s="55" t="s">
        <v>148</v>
      </c>
      <c r="C75" s="8"/>
      <c r="D75" s="8"/>
      <c r="E75" s="98"/>
    </row>
    <row r="76" spans="1:5">
      <c r="A76" s="56">
        <v>6</v>
      </c>
      <c r="B76" s="55" t="s">
        <v>149</v>
      </c>
      <c r="C76" s="8"/>
      <c r="D76" s="8"/>
      <c r="E76" s="98"/>
    </row>
    <row r="77" spans="1:5">
      <c r="A77" s="56">
        <v>7</v>
      </c>
      <c r="B77" s="55" t="s">
        <v>150</v>
      </c>
      <c r="C77" s="8"/>
      <c r="D77" s="8"/>
      <c r="E77" s="98"/>
    </row>
    <row r="78" spans="1:5">
      <c r="A78" s="56">
        <v>8</v>
      </c>
      <c r="B78" s="55" t="s">
        <v>151</v>
      </c>
      <c r="C78" s="8"/>
      <c r="D78" s="8"/>
      <c r="E78" s="98"/>
    </row>
    <row r="79" spans="1:5">
      <c r="A79" s="56">
        <v>9</v>
      </c>
      <c r="B79" s="55" t="s">
        <v>152</v>
      </c>
      <c r="C79" s="8"/>
      <c r="D79" s="8"/>
      <c r="E79" s="98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2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N3'!Область_печати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</cp:lastModifiedBy>
  <cp:lastPrinted>2016-05-03T11:38:33Z</cp:lastPrinted>
  <dcterms:created xsi:type="dcterms:W3CDTF">2011-12-27T13:20:18Z</dcterms:created>
  <dcterms:modified xsi:type="dcterms:W3CDTF">2016-11-25T12:03:41Z</dcterms:modified>
</cp:coreProperties>
</file>