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5.2'!$A$1:$I$69</definedName>
    <definedName name="_xlnm.Print_Area" localSheetId="8">'ფორმა 5.4'!$A$1:$H$46</definedName>
    <definedName name="_xlnm.Print_Area" localSheetId="9">'ფორმა 5.5'!$A$1:$L$132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N1'!$A$1:$L$62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D58" i="12"/>
  <c r="D28"/>
  <c r="C11" i="47"/>
  <c r="D11"/>
  <c r="C21"/>
  <c r="C41"/>
  <c r="C15"/>
  <c r="D15"/>
  <c r="C33"/>
  <c r="D33"/>
  <c r="D21"/>
  <c r="C24"/>
  <c r="D24"/>
  <c r="C27"/>
  <c r="D27"/>
  <c r="C25"/>
  <c r="D25"/>
  <c r="C26"/>
  <c r="D26"/>
  <c r="D35"/>
  <c r="C35" s="1"/>
  <c r="D17" i="7"/>
  <c r="C17"/>
  <c r="K118" i="46"/>
  <c r="I42" i="44"/>
  <c r="H42"/>
  <c r="D48" i="47"/>
  <c r="C48"/>
  <c r="C43"/>
  <c r="D43"/>
  <c r="C38"/>
  <c r="D41"/>
  <c r="D38"/>
  <c r="G55" i="43" l="1"/>
  <c r="D45" i="42" l="1"/>
  <c r="C13" i="7" l="1"/>
  <c r="G112" i="46" l="1"/>
  <c r="K112"/>
  <c r="K96"/>
  <c r="J95"/>
  <c r="J90"/>
  <c r="B10" i="12" l="1"/>
  <c r="I55" i="43"/>
  <c r="H55"/>
  <c r="C44" i="47" l="1"/>
  <c r="C39"/>
  <c r="C42"/>
  <c r="D42"/>
  <c r="D12" i="7"/>
  <c r="C12"/>
  <c r="A12" i="33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11"/>
  <c r="A10"/>
  <c r="J16" i="10"/>
  <c r="I10" i="9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H34" i="45"/>
  <c r="G34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C45" i="12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5" s="1"/>
  <c r="D44" s="1"/>
  <c r="J9" i="10"/>
  <c r="D26" i="3"/>
  <c r="C10" i="12"/>
  <c r="C44"/>
  <c r="D9" i="10"/>
  <c r="F9"/>
  <c r="C9" i="3" l="1"/>
  <c r="D9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36438 საშემოსავლოა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 500 საშემოსავლოა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6956 საშემოსავლოა</t>
        </r>
      </text>
    </comment>
  </commentList>
</comments>
</file>

<file path=xl/sharedStrings.xml><?xml version="1.0" encoding="utf-8"?>
<sst xmlns="http://schemas.openxmlformats.org/spreadsheetml/2006/main" count="2195" uniqueCount="1059">
  <si>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</si>
  <si>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</si>
  <si>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</si>
  <si>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</si>
  <si>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</si>
  <si>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</si>
  <si>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</si>
  <si>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</si>
  <si>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</si>
  <si>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</si>
  <si>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</si>
  <si>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</si>
  <si>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</si>
  <si>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</si>
  <si>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</si>
  <si>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</si>
  <si>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</si>
  <si>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</si>
  <si>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</si>
  <si>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</si>
  <si>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</si>
  <si>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</si>
  <si>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</si>
  <si>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</si>
  <si>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</si>
  <si>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</si>
  <si>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</si>
  <si>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</si>
  <si>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</si>
  <si>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</si>
  <si>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</si>
  <si>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</si>
  <si>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</si>
  <si>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</si>
  <si>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</si>
  <si>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</si>
  <si>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</si>
  <si>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</si>
  <si>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</si>
  <si>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</si>
  <si>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</si>
  <si>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</si>
  <si>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</si>
  <si>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</si>
  <si>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</si>
  <si>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</si>
  <si>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</si>
  <si>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</si>
  <si>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</si>
  <si>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</si>
  <si>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</si>
  <si>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</si>
  <si>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</si>
  <si>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</si>
  <si>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</si>
  <si>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</si>
  <si>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</si>
  <si>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</si>
  <si>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</si>
  <si>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</si>
  <si>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</si>
  <si>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</si>
  <si>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</si>
  <si>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</si>
  <si>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</si>
  <si>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</si>
  <si>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</si>
  <si>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</si>
  <si>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</si>
  <si>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</si>
  <si>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</si>
  <si>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</si>
  <si>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</si>
  <si>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</si>
  <si>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</si>
  <si>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</si>
  <si>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</si>
  <si>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</si>
  <si>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</si>
  <si>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</si>
  <si>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</si>
  <si>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</si>
  <si>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</si>
  <si>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</si>
  <si>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</si>
  <si>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</si>
  <si>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</si>
  <si>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</si>
  <si>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</si>
  <si>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</si>
  <si>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</si>
  <si>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</si>
  <si>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</si>
  <si>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</si>
  <si>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</si>
  <si>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</si>
  <si>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</si>
  <si>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</si>
  <si>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</si>
  <si>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</si>
  <si>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</si>
  <si>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</si>
  <si>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</si>
  <si>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</si>
  <si>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</si>
  <si>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</si>
  <si>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</si>
  <si>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</si>
  <si>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</si>
  <si>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</si>
  <si>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</si>
  <si>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</si>
  <si>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</si>
  <si>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</si>
  <si>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</si>
  <si>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</si>
  <si>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</si>
  <si>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</si>
  <si>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</si>
  <si>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</si>
  <si>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</si>
  <si>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</si>
  <si>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</si>
  <si>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</si>
  <si>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</si>
  <si>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</si>
  <si>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</si>
  <si>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</si>
  <si>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</si>
  <si>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</si>
  <si>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</si>
  <si>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</si>
  <si>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</si>
  <si>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</si>
  <si>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</si>
  <si>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</si>
  <si>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</si>
  <si>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</si>
  <si>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</si>
  <si>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</si>
  <si>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</si>
  <si>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</si>
  <si>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</si>
  <si>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</si>
  <si>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</si>
  <si>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</si>
  <si>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</si>
  <si>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</si>
  <si>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</si>
  <si>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</si>
  <si>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</si>
  <si>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</si>
  <si>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</si>
  <si>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</si>
  <si>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</si>
  <si>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</si>
  <si>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</si>
  <si>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</si>
  <si>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</si>
  <si>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</si>
  <si>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</si>
  <si>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</si>
  <si>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</si>
  <si>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</si>
  <si>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</si>
  <si>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</si>
  <si>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</si>
  <si>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</si>
  <si>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</si>
  <si>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</si>
  <si>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</si>
  <si>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</si>
  <si>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</si>
  <si>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</si>
  <si>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</si>
  <si>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</si>
  <si>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</si>
  <si>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</si>
  <si>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</si>
  <si>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</si>
  <si>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</si>
  <si>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</si>
  <si>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</si>
  <si>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</si>
  <si>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</si>
  <si>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</si>
  <si>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</si>
  <si>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</si>
  <si>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</si>
  <si>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</si>
  <si>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</si>
  <si>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</si>
  <si>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</si>
  <si>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</si>
  <si>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</si>
  <si>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</si>
  <si>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</si>
  <si>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</si>
  <si>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</si>
  <si>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</si>
  <si>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</si>
  <si>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</si>
  <si>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</si>
  <si>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</si>
  <si>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</si>
  <si>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</si>
  <si>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</si>
  <si>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</si>
  <si>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</si>
  <si>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</si>
  <si>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</si>
  <si>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</si>
  <si>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</si>
  <si>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</si>
  <si>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</si>
  <si>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</si>
  <si>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</si>
  <si>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</si>
  <si>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</si>
  <si>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</si>
  <si>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</si>
  <si>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</si>
  <si>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</si>
  <si>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</si>
  <si>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</si>
  <si>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</si>
  <si>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</si>
  <si>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</si>
  <si>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</si>
  <si>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</si>
  <si>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</si>
  <si>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</si>
  <si>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</si>
  <si>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</si>
  <si>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</si>
  <si>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</si>
  <si>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</si>
  <si>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</si>
  <si>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</si>
  <si>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</si>
  <si>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</si>
  <si>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</si>
  <si>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</si>
  <si>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</si>
  <si>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</si>
  <si>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</si>
  <si>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</si>
  <si>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</si>
  <si>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</si>
  <si>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</si>
  <si>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</si>
  <si>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</si>
  <si>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</si>
  <si>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</si>
  <si>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</si>
  <si>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</si>
  <si>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</si>
  <si>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</si>
  <si>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</si>
  <si>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</si>
  <si>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</si>
  <si>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</si>
  <si>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</si>
  <si>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</si>
  <si>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</si>
  <si>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</si>
  <si>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</si>
  <si>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</si>
  <si>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</si>
  <si>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</si>
  <si>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</si>
  <si>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</si>
  <si>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</si>
  <si>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</si>
  <si>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</si>
  <si>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</si>
  <si>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</si>
  <si>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</si>
  <si>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</si>
  <si>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</si>
  <si>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</si>
  <si>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</si>
  <si>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</si>
  <si>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</si>
  <si>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</si>
  <si>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</si>
  <si>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</si>
  <si>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</si>
  <si>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</si>
  <si>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</si>
  <si>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</si>
  <si>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</si>
  <si>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</si>
  <si>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</si>
  <si>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</si>
  <si>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</si>
  <si>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</si>
  <si>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</si>
  <si>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</si>
  <si>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</si>
  <si>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</si>
  <si>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</si>
  <si>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</si>
  <si>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</si>
  <si>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</si>
  <si>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</si>
  <si>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</si>
  <si>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</si>
  <si>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</si>
  <si>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</si>
  <si>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</si>
  <si>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</si>
  <si>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</si>
  <si>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</si>
  <si>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</si>
  <si>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</si>
  <si>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</si>
  <si>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</si>
  <si>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</si>
  <si>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</si>
  <si>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</si>
  <si>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</si>
  <si>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</si>
  <si>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</si>
  <si>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</si>
  <si>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</si>
  <si>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</si>
  <si>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</si>
  <si>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</si>
  <si>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</si>
  <si>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</si>
  <si>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</si>
  <si>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</si>
  <si>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</si>
  <si>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</si>
  <si>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</si>
  <si>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</si>
  <si>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</si>
  <si>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</si>
  <si>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</si>
  <si>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</si>
  <si>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</si>
  <si>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</si>
  <si>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</si>
  <si>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</si>
  <si>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</si>
  <si>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</si>
  <si>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</si>
  <si>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</si>
  <si>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</si>
  <si>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</si>
  <si>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</si>
  <si>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</si>
  <si>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</si>
  <si>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</si>
  <si>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</si>
  <si>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</si>
  <si>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</si>
  <si>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</si>
  <si>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</si>
  <si>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</si>
  <si>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</si>
  <si>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</si>
  <si>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</si>
  <si>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</si>
  <si>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</si>
  <si>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</si>
  <si>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</si>
  <si>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</si>
  <si>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</si>
  <si>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</si>
  <si>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</si>
  <si>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</si>
  <si>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</si>
  <si>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</si>
  <si>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</si>
  <si>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</si>
  <si>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</si>
  <si>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</si>
  <si>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</si>
  <si>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</si>
  <si>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</si>
  <si>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</si>
  <si>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</si>
  <si>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</si>
  <si>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</si>
  <si>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</si>
  <si>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</si>
  <si>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</si>
  <si>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</si>
  <si>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</si>
  <si>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</si>
  <si>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</si>
  <si>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</si>
  <si>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</si>
  <si>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</si>
  <si>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</si>
  <si>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</si>
  <si>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</si>
  <si>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</si>
  <si>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</si>
  <si>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</si>
  <si>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</si>
  <si>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</si>
  <si>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</si>
  <si>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</si>
  <si>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</si>
  <si>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</si>
  <si>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</si>
  <si>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</si>
  <si>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</si>
  <si>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</si>
  <si>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</si>
  <si>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</si>
  <si>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</si>
  <si>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</si>
  <si>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</si>
  <si>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</si>
  <si>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</si>
  <si>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</si>
  <si>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</si>
  <si>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</si>
  <si>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</si>
  <si>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</si>
  <si>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</si>
  <si>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</si>
  <si>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</si>
  <si>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</si>
  <si>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</si>
  <si>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</si>
  <si>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</si>
  <si>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</si>
  <si>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</si>
  <si>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</si>
  <si>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</si>
  <si>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</si>
  <si>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</si>
  <si>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</si>
  <si>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</si>
  <si>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</si>
  <si>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</si>
  <si>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</si>
  <si>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</si>
  <si>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</si>
  <si>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</si>
  <si>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</si>
  <si>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</si>
  <si>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</si>
  <si>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</si>
  <si>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</si>
  <si>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</si>
  <si>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</si>
  <si>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</si>
  <si>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</si>
  <si>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</si>
  <si>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</si>
  <si>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</si>
  <si>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</si>
  <si>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</si>
  <si>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</si>
  <si>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</si>
  <si>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</si>
  <si>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</si>
  <si>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</si>
  <si>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</si>
  <si>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</si>
  <si>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</si>
  <si>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</si>
  <si>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</si>
  <si>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</si>
  <si>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</si>
  <si>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</si>
  <si>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</si>
  <si>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</si>
  <si>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</si>
  <si>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</si>
  <si>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</si>
  <si>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</si>
  <si>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</si>
  <si>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</si>
  <si>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"დემოკრატიული მოძრაობა-ერთიანი საქართველო"</t>
  </si>
  <si>
    <t>თიბისი</t>
  </si>
  <si>
    <t>GE07TB1113336080100005</t>
  </si>
  <si>
    <t>GEL</t>
  </si>
  <si>
    <t>აბულაძის 8</t>
  </si>
  <si>
    <t>იჯარა</t>
  </si>
  <si>
    <t>3000$ ექვივალენტი ლარში</t>
  </si>
  <si>
    <t>ცირა</t>
  </si>
  <si>
    <t>შენგელია</t>
  </si>
  <si>
    <t>მოსკ.გამზირი.18 კ 2</t>
  </si>
  <si>
    <t>31.10.2016</t>
  </si>
  <si>
    <t>01024009833</t>
  </si>
  <si>
    <t xml:space="preserve">ემზარი </t>
  </si>
  <si>
    <t>ილურიძე</t>
  </si>
  <si>
    <t>გლდანის ა მ/რ 52</t>
  </si>
  <si>
    <t>05.11.2016</t>
  </si>
  <si>
    <t>600 $ ექვივალენტი ლარში</t>
  </si>
  <si>
    <t>01001061149</t>
  </si>
  <si>
    <t xml:space="preserve">გიორგი </t>
  </si>
  <si>
    <t>კაკაბაძე</t>
  </si>
  <si>
    <t>თბილისი ლეხ კაჩინსკის 6</t>
  </si>
  <si>
    <t>01.08.2016</t>
  </si>
  <si>
    <t>450 $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</si>
  <si>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</si>
  <si>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</si>
  <si>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</si>
  <si>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</si>
  <si>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01.11.2016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</si>
  <si>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</si>
  <si>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</si>
  <si>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</si>
  <si>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</si>
  <si>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</si>
  <si>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</si>
  <si>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01010014858</t>
  </si>
  <si>
    <t>გიორგაძე</t>
  </si>
  <si>
    <t>თბილისი აღმაშენებლის 5</t>
  </si>
  <si>
    <t>12.11.2016</t>
  </si>
  <si>
    <t>500 $ ექვივალენტი ლარში</t>
  </si>
  <si>
    <t>62011003643</t>
  </si>
  <si>
    <t xml:space="preserve">ბაბულია </t>
  </si>
  <si>
    <t>ყაზარაშვილი</t>
  </si>
  <si>
    <t>თბილისი, რუსთაველის 20</t>
  </si>
  <si>
    <t>15.11.2016</t>
  </si>
  <si>
    <t>01017011286</t>
  </si>
  <si>
    <t>მანანა</t>
  </si>
  <si>
    <t>თურმანიძე</t>
  </si>
  <si>
    <t>თბილისი,გურამიშვილ. 12</t>
  </si>
  <si>
    <t>37001009267</t>
  </si>
  <si>
    <t xml:space="preserve">თინათინ </t>
  </si>
  <si>
    <t>თადუმაძე</t>
  </si>
  <si>
    <t>ქუთაისი. ცისფერყანწელ. 7</t>
  </si>
  <si>
    <t>27001003325</t>
  </si>
  <si>
    <t xml:space="preserve">შოთა </t>
  </si>
  <si>
    <t>ბაკურაძე</t>
  </si>
  <si>
    <t>ოზურგეთი,26 მაისის 16</t>
  </si>
  <si>
    <t>01.01.2017</t>
  </si>
  <si>
    <t>01026013720</t>
  </si>
  <si>
    <t>შალვა</t>
  </si>
  <si>
    <t>თენეიშვილი</t>
  </si>
  <si>
    <t>ჩოხატაური, ბენდელანის 1 ა</t>
  </si>
  <si>
    <t>46001000099</t>
  </si>
  <si>
    <t>კახა</t>
  </si>
  <si>
    <t>კოროშინაძე</t>
  </si>
  <si>
    <t>სენაკი,ვახანიას 10</t>
  </si>
  <si>
    <t>39001020966</t>
  </si>
  <si>
    <t xml:space="preserve">ნონა </t>
  </si>
  <si>
    <t>კუპრეიშვილი</t>
  </si>
  <si>
    <t>წალენჯიხა,გამსახურდიას 9</t>
  </si>
  <si>
    <t>02.11.2016</t>
  </si>
  <si>
    <t>51001005379</t>
  </si>
  <si>
    <t xml:space="preserve">ბადრი </t>
  </si>
  <si>
    <t>კვარაცხელია</t>
  </si>
  <si>
    <t>ქ.ზუგდიდი, რუსთაველის 62</t>
  </si>
  <si>
    <t>19001095893</t>
  </si>
  <si>
    <t xml:space="preserve">მარინე </t>
  </si>
  <si>
    <t>ბიგვავა</t>
  </si>
  <si>
    <t>დ.ქობულეთი, აღმაშენებლის 36</t>
  </si>
  <si>
    <t>61004006163</t>
  </si>
  <si>
    <t>ვაჟა</t>
  </si>
  <si>
    <t>რომანაძე</t>
  </si>
  <si>
    <t>ბათუმი,დასახლება შარაბიძეები</t>
  </si>
  <si>
    <t>61005006206</t>
  </si>
  <si>
    <t xml:space="preserve">რუსუდან </t>
  </si>
  <si>
    <t>მახარაძე</t>
  </si>
  <si>
    <t>დ.ხულო, ტბელ აბუსერიძის ქ.</t>
  </si>
  <si>
    <t>61009019586</t>
  </si>
  <si>
    <t xml:space="preserve">ბიძინა </t>
  </si>
  <si>
    <t>რიჟვაძე</t>
  </si>
  <si>
    <t>გორი,წერეთლის 22</t>
  </si>
  <si>
    <t>59001007699</t>
  </si>
  <si>
    <t>ნინო</t>
  </si>
  <si>
    <t>ციცაგი</t>
  </si>
  <si>
    <t>დაბა თიანეთი,რუსთაველის 4</t>
  </si>
  <si>
    <t>01003012107</t>
  </si>
  <si>
    <t xml:space="preserve">გრიგოლ </t>
  </si>
  <si>
    <t>მოკვერაშვილი</t>
  </si>
  <si>
    <t>ქ.დუშეთი, სტალინის 64</t>
  </si>
  <si>
    <t>16001003970</t>
  </si>
  <si>
    <t>გივი</t>
  </si>
  <si>
    <t>ბურდული</t>
  </si>
  <si>
    <t>ბოლნისი,სულხან საბას 101</t>
  </si>
  <si>
    <t>10001007854</t>
  </si>
  <si>
    <t xml:space="preserve">კარინა </t>
  </si>
  <si>
    <t>ნინოშვილი</t>
  </si>
  <si>
    <t>ახმეტა, ჩოლოყაშვილის 34</t>
  </si>
  <si>
    <t>08001003518</t>
  </si>
  <si>
    <t>კობა</t>
  </si>
  <si>
    <t>მაისურაძე</t>
  </si>
  <si>
    <t>ქ.გურჯაანი ნონეშვილის 10</t>
  </si>
  <si>
    <t>13001020067</t>
  </si>
  <si>
    <t>ნათელა</t>
  </si>
  <si>
    <t>სარქისაშვილი</t>
  </si>
  <si>
    <t>ხარაგაული, სოლომონ მეფის 10</t>
  </si>
  <si>
    <t>შემოწირულობა</t>
  </si>
  <si>
    <t>ლაცაბიძე</t>
  </si>
  <si>
    <t>წყალტუბო, ფალიაშვილის ქუჩა</t>
  </si>
  <si>
    <t>53001028949</t>
  </si>
  <si>
    <t>გოჩა</t>
  </si>
  <si>
    <t>სილაგაძე</t>
  </si>
  <si>
    <t>ონი.რუსთაველის 27</t>
  </si>
  <si>
    <t xml:space="preserve">რამაზ </t>
  </si>
  <si>
    <t>ყავლაშვილი</t>
  </si>
  <si>
    <t>ამბროლაური, კოსტავას 18</t>
  </si>
  <si>
    <t>04001007205</t>
  </si>
  <si>
    <t xml:space="preserve">რამინი </t>
  </si>
  <si>
    <t>მაცაბერიძე</t>
  </si>
  <si>
    <t>ახალციხე ნათენაძის 7</t>
  </si>
  <si>
    <t xml:space="preserve">სამველ </t>
  </si>
  <si>
    <t>ეპრანოსიანი</t>
  </si>
  <si>
    <t>ბორჯომი, სააკაძის N 2</t>
  </si>
  <si>
    <t>შპს "ჯეო ჰოსპიტალი"</t>
  </si>
  <si>
    <t>ახალქალაქი, თავისუფლ. 36</t>
  </si>
  <si>
    <t>07001046795</t>
  </si>
  <si>
    <t xml:space="preserve">სერგეი </t>
  </si>
  <si>
    <t>დარბინიან</t>
  </si>
  <si>
    <t>ქარელი, 9 აპრილის ქუჩა</t>
  </si>
  <si>
    <t>ქეთევანი</t>
  </si>
  <si>
    <t>აბაშიშვილი</t>
  </si>
  <si>
    <t>კასპი, სააკაძის 106</t>
  </si>
  <si>
    <t>24001002622</t>
  </si>
  <si>
    <t>მედია</t>
  </si>
  <si>
    <t>ჯუხარიძე</t>
  </si>
  <si>
    <t>დმანისი, 26 მაისის ქ, კორ 13, ბ 16</t>
  </si>
  <si>
    <t>15001008965</t>
  </si>
  <si>
    <t>ცისანა</t>
  </si>
  <si>
    <t>ოსეფაშვილი</t>
  </si>
  <si>
    <t>საგარეჯო, დოდაშვილის 5</t>
  </si>
  <si>
    <t>01011051151</t>
  </si>
  <si>
    <t>ხათუნა</t>
  </si>
  <si>
    <t>ხუციშვილი-ლაფერიშვილი</t>
  </si>
  <si>
    <t>ქ. დედოფლისწყარო რუსთაველის 44</t>
  </si>
  <si>
    <t>14001001063</t>
  </si>
  <si>
    <t>მაია</t>
  </si>
  <si>
    <t>თევზაძე</t>
  </si>
  <si>
    <t>ქ.სიღნაღი, სოფ. საქობო</t>
  </si>
  <si>
    <t>01024065423</t>
  </si>
  <si>
    <t>ანნა</t>
  </si>
  <si>
    <t>მიქაშვილი</t>
  </si>
  <si>
    <t>ზესტაფონი, აღმაშენებლის 27</t>
  </si>
  <si>
    <t>18001004846</t>
  </si>
  <si>
    <t>რუბენ</t>
  </si>
  <si>
    <t xml:space="preserve"> ჩინჩალაძე</t>
  </si>
  <si>
    <t>ტყიბული, თაბუკაშვილის 44</t>
  </si>
  <si>
    <t>41001003330</t>
  </si>
  <si>
    <t>ნუგზარი</t>
  </si>
  <si>
    <t>წიქრიძე</t>
  </si>
  <si>
    <t>თერჯოლა, რუსთაველის 68</t>
  </si>
  <si>
    <t>01008035996</t>
  </si>
  <si>
    <t>ზვიად</t>
  </si>
  <si>
    <t>ქავთარაძე</t>
  </si>
  <si>
    <t>ქ.სამტრედია, ბ.კრავეიშვილის 1</t>
  </si>
  <si>
    <t>37001012406</t>
  </si>
  <si>
    <t xml:space="preserve">მურთაზ </t>
  </si>
  <si>
    <t>კორძაია</t>
  </si>
  <si>
    <t>ქ.ხონი, მოსე ხონელის 3</t>
  </si>
  <si>
    <t>55001001230</t>
  </si>
  <si>
    <t xml:space="preserve">თამარ </t>
  </si>
  <si>
    <t>შამათავა</t>
  </si>
  <si>
    <t>ვანი, თავისუფლების 54</t>
  </si>
  <si>
    <t>17001003859</t>
  </si>
  <si>
    <t>კობელაშვილი</t>
  </si>
  <si>
    <t>ჭიათურა, წერეთლის N 1</t>
  </si>
  <si>
    <t>01015000882</t>
  </si>
  <si>
    <t xml:space="preserve">ხათუთი </t>
  </si>
  <si>
    <t>კავთელაძე</t>
  </si>
  <si>
    <t>ლენტეხი, სტალინის ქუჩა</t>
  </si>
  <si>
    <t>27001002787</t>
  </si>
  <si>
    <t xml:space="preserve">გურანდა </t>
  </si>
  <si>
    <t>ლიპარტელიანი</t>
  </si>
  <si>
    <t>ქ.ცაგერი, კოსტავას 29</t>
  </si>
  <si>
    <t xml:space="preserve">ირაკლი </t>
  </si>
  <si>
    <t>ლარცულიანი</t>
  </si>
  <si>
    <t>დ.ლანჩხუთი, ჟორდანიას ქ N116</t>
  </si>
  <si>
    <t>26001001511</t>
  </si>
  <si>
    <t>თეა</t>
  </si>
  <si>
    <t>ორაგველიძე</t>
  </si>
  <si>
    <t>ჩხოროწყუ, გობეჩიას 20</t>
  </si>
  <si>
    <t>65002002433</t>
  </si>
  <si>
    <t>გია</t>
  </si>
  <si>
    <t>ბებია</t>
  </si>
  <si>
    <t>მართვილი, მშვიდობის 12</t>
  </si>
  <si>
    <t>01011095438</t>
  </si>
  <si>
    <t>გურამ</t>
  </si>
  <si>
    <t>სხულუხია</t>
  </si>
  <si>
    <t>29001002241</t>
  </si>
  <si>
    <t>ლიდია</t>
  </si>
  <si>
    <t>გეგეჭკორი</t>
  </si>
  <si>
    <t>აბაშა,თავისუფლების 40</t>
  </si>
  <si>
    <t>02001000787</t>
  </si>
  <si>
    <t>გელა</t>
  </si>
  <si>
    <t>კაჭარავა</t>
  </si>
  <si>
    <t>ხობი, წერეთლის ქუჩა 12</t>
  </si>
  <si>
    <t>58001000002</t>
  </si>
  <si>
    <t>ედიშერ</t>
  </si>
  <si>
    <t>წურწუმია</t>
  </si>
  <si>
    <t>ქ.ფოთი, 9 აპრილის ხეივანი 30/97</t>
  </si>
  <si>
    <t>415080977</t>
  </si>
  <si>
    <t>შ.პ.ს. "ჯი ეს მაგდუსი"</t>
  </si>
  <si>
    <t>დ.მესტია, ფარჯიანის ქ 18</t>
  </si>
  <si>
    <t>30001009214</t>
  </si>
  <si>
    <t>აბესალომ</t>
  </si>
  <si>
    <t>ქალდანი</t>
  </si>
  <si>
    <t>ქ.ხობი, ც.დადიანის 208</t>
  </si>
  <si>
    <t>58001006638</t>
  </si>
  <si>
    <t>რომეო</t>
  </si>
  <si>
    <t>ჭითავა</t>
  </si>
  <si>
    <t>ქ.ბათუმი, ფარნავაზ მეფის 113-121</t>
  </si>
  <si>
    <t>1875 $ ექვივალენტი ლარში</t>
  </si>
  <si>
    <t>61001002791</t>
  </si>
  <si>
    <t>შოთა</t>
  </si>
  <si>
    <t>ახვლედიანი</t>
  </si>
  <si>
    <t>ქ.ხაშური, კოსტავას  N 4</t>
  </si>
  <si>
    <t>01030016651</t>
  </si>
  <si>
    <t>დალი</t>
  </si>
  <si>
    <t>ტალახაძე</t>
  </si>
  <si>
    <t>ქ.მცხეთა, აღმაშენებლის 82</t>
  </si>
  <si>
    <t>01026015333</t>
  </si>
  <si>
    <t>დოდო</t>
  </si>
  <si>
    <t>მამულაშვილი</t>
  </si>
  <si>
    <t>ყაზბეგი, სოფ. არშა</t>
  </si>
  <si>
    <t>44001001033</t>
  </si>
  <si>
    <t>ქუქიშვილი</t>
  </si>
  <si>
    <t>ქ.რუსთავი ჟ. შარტავას 19-3</t>
  </si>
  <si>
    <t>35001046713</t>
  </si>
  <si>
    <t>ლენა</t>
  </si>
  <si>
    <t>ჭეიშვილი</t>
  </si>
  <si>
    <t>თეთრიწყ, მუსხელიშვილის ქ N 2</t>
  </si>
  <si>
    <t>22001006679</t>
  </si>
  <si>
    <t>ნუნუ</t>
  </si>
  <si>
    <t>ნათობიძე</t>
  </si>
  <si>
    <t>ქ. თელავი, ერეკლე 2 მოედანი</t>
  </si>
  <si>
    <t>20001003107</t>
  </si>
  <si>
    <t>დავით</t>
  </si>
  <si>
    <t>ლუაშვილი</t>
  </si>
  <si>
    <t>ქ. ყვარელი, მარჯანიშვილის 43.</t>
  </si>
  <si>
    <t>45001017359</t>
  </si>
  <si>
    <t xml:space="preserve">ნოდარი </t>
  </si>
  <si>
    <t>კუპრაშვილი</t>
  </si>
  <si>
    <t>ქ. ლაგოდეხი, სოფ. აფენი</t>
  </si>
  <si>
    <t>25001005245</t>
  </si>
  <si>
    <t xml:space="preserve">მამუკა </t>
  </si>
  <si>
    <t>რეხვიაშვილი</t>
  </si>
  <si>
    <t>ქ.ბაღდათი, ვაჟა-ფშაველას 3</t>
  </si>
  <si>
    <t>09001002235</t>
  </si>
  <si>
    <t>გრიგოლი</t>
  </si>
  <si>
    <t>კარკაძე</t>
  </si>
  <si>
    <t>დ.ასპინძა, ვარძიის ქ-სტად. მიმდ.</t>
  </si>
  <si>
    <t>05001005423</t>
  </si>
  <si>
    <t>ლეილა</t>
  </si>
  <si>
    <t>ასპანიძე</t>
  </si>
  <si>
    <t>ქედა, რუსთაველის ქ. 17</t>
  </si>
  <si>
    <t xml:space="preserve">არჩილ </t>
  </si>
  <si>
    <t>ნაკაშიძე</t>
  </si>
  <si>
    <t>თბილისი, პუშკინის N 19</t>
  </si>
  <si>
    <t>687.50 $ ექვივალენტი ლარში</t>
  </si>
  <si>
    <t>01015024775</t>
  </si>
  <si>
    <t>ჩხუტიაშვილი</t>
  </si>
  <si>
    <t>ქ.ბილისი,მუხიანის 2 მიკრ. 8 კორ</t>
  </si>
  <si>
    <t>01003017379</t>
  </si>
  <si>
    <t>ბონდო</t>
  </si>
  <si>
    <t>ჩეკურიშვილი</t>
  </si>
  <si>
    <t>ზუგდიდის რ/ნი სოფ დარჩელი</t>
  </si>
  <si>
    <t>19001055409</t>
  </si>
  <si>
    <t>ვალერი</t>
  </si>
  <si>
    <t>ვახანია</t>
  </si>
  <si>
    <t>დ. შუახევი, ჭავჭავაძის 13</t>
  </si>
  <si>
    <t>61010011809</t>
  </si>
  <si>
    <t>ოსმან</t>
  </si>
  <si>
    <t>ზოიძე</t>
  </si>
  <si>
    <t>დ.სურამი, აღმაშენებლის 115</t>
  </si>
  <si>
    <t>57001018502</t>
  </si>
  <si>
    <t>გელაშვილი</t>
  </si>
  <si>
    <t>ქ. მარნეული, რუსთაველის 66</t>
  </si>
  <si>
    <t>28001002948</t>
  </si>
  <si>
    <t>ელდანიზ</t>
  </si>
  <si>
    <t>სადიკოვი</t>
  </si>
  <si>
    <t>ქ.გარდაბანი, აღმაშენებლის 20</t>
  </si>
  <si>
    <t>12001014130</t>
  </si>
  <si>
    <t>იბრაგიმ</t>
  </si>
  <si>
    <t>კულიევი</t>
  </si>
  <si>
    <t>ქ.საჩხერე, გომართელის ქ. 2</t>
  </si>
  <si>
    <t>54001011551</t>
  </si>
  <si>
    <t>ამირან</t>
  </si>
  <si>
    <t>ზაბახიძე</t>
  </si>
  <si>
    <t>ქ. ადიგენი, წერეთლის 4</t>
  </si>
  <si>
    <t>03001011884</t>
  </si>
  <si>
    <t>მარინა</t>
  </si>
  <si>
    <t>თუმანიშვილი</t>
  </si>
  <si>
    <t>ქ.თბილისი,დ.გურამიშვილის გ .21</t>
  </si>
  <si>
    <t>1250 $ ექვივალენტი ლარში</t>
  </si>
  <si>
    <t>61001005634</t>
  </si>
  <si>
    <t>თეიმურაზ</t>
  </si>
  <si>
    <t>დიასამიძე</t>
  </si>
  <si>
    <t>ქ.თბილისი, ცინცაძის ქ 49</t>
  </si>
  <si>
    <t>01030004452</t>
  </si>
  <si>
    <t>ქველაძე</t>
  </si>
  <si>
    <t>ქ.თბილისი, ც. დადიანის 134</t>
  </si>
  <si>
    <t>შპს "დევილაქი"</t>
  </si>
  <si>
    <t>ქ.თბილისი, ჯიქიას N6</t>
  </si>
  <si>
    <t>01024037386</t>
  </si>
  <si>
    <t>წერეთელი</t>
  </si>
  <si>
    <t>ქ.თბილისი, კოსტავას N 27</t>
  </si>
  <si>
    <t>შპს "მუზა 2002"</t>
  </si>
  <si>
    <t>19001036212</t>
  </si>
  <si>
    <t>ბიძინა</t>
  </si>
  <si>
    <t>კორკელია</t>
  </si>
  <si>
    <t>წალკა, ათენის ქ. 55 ა</t>
  </si>
  <si>
    <t>62005014319</t>
  </si>
  <si>
    <t>ჩაკვეტაძე</t>
  </si>
  <si>
    <t>ცირა   შენგლია</t>
  </si>
  <si>
    <t>შპს "ექსპოგრაფი"</t>
  </si>
  <si>
    <t>ბანერი</t>
  </si>
  <si>
    <t>ორმოცაძე დავით</t>
  </si>
  <si>
    <t>თუმანიშვილი მარინა</t>
  </si>
  <si>
    <t>შპს კაბადონი+</t>
  </si>
  <si>
    <t>სარეკლამო</t>
  </si>
  <si>
    <t>შპს ვესტა</t>
  </si>
  <si>
    <t>სს სილქნეტი</t>
  </si>
  <si>
    <t>საკომუნიკაციო</t>
  </si>
  <si>
    <t xml:space="preserve">სარჩევნო სუბიექტის უფლებამონაცვლეობა </t>
  </si>
  <si>
    <t>მპგ გაერთიანებული დემოკრატიული მოძრაობა</t>
  </si>
  <si>
    <t>ოთარ თავართქილაძე</t>
  </si>
  <si>
    <t>გვანცა კობახიძე</t>
  </si>
  <si>
    <t>ავთანდილ ჩხაიძე</t>
  </si>
  <si>
    <t>ალექსანდრე მიქაბერიძე</t>
  </si>
  <si>
    <t>ალექსანდრე რიჟამაძე</t>
  </si>
  <si>
    <t>დიმიტრი ლორთქიფანიძე</t>
  </si>
  <si>
    <t>ანზორ ბიწაძე</t>
  </si>
  <si>
    <t>ალექსანდრე ფალავანდიშვილი</t>
  </si>
  <si>
    <t>ნინო ჭეიშვილი</t>
  </si>
  <si>
    <t>01025005044</t>
  </si>
  <si>
    <t>01019046939</t>
  </si>
  <si>
    <t>01009001409</t>
  </si>
  <si>
    <t>01030005920</t>
  </si>
  <si>
    <t>01027066142</t>
  </si>
  <si>
    <t>01005008393</t>
  </si>
  <si>
    <t>01026007785</t>
  </si>
  <si>
    <t>01017024428</t>
  </si>
  <si>
    <t>60001016694</t>
  </si>
  <si>
    <t>GE47TB7311145061100002</t>
  </si>
  <si>
    <t>GE55TB7234345061100012</t>
  </si>
  <si>
    <t>GE75TB7664436010100006</t>
  </si>
  <si>
    <t>GE11BG0000000357640000</t>
  </si>
  <si>
    <t>GE73BG0000000809671300</t>
  </si>
  <si>
    <t>GE94TB1716645064322346</t>
  </si>
  <si>
    <t>GE96BR0000010331318147</t>
  </si>
  <si>
    <t>GE89TB7266845165100011</t>
  </si>
  <si>
    <t>GE10TB7266836010300021</t>
  </si>
  <si>
    <t>GE22TB7808845061100011</t>
  </si>
  <si>
    <t>საქართველოს ბანკი</t>
  </si>
  <si>
    <t>ბანკი რესპუბლიკა</t>
  </si>
  <si>
    <t>21.09.2016</t>
  </si>
  <si>
    <t>23.09.2016</t>
  </si>
  <si>
    <t>26.09.2016</t>
  </si>
  <si>
    <t>28.09.2016</t>
  </si>
  <si>
    <t>29.09.2016</t>
  </si>
  <si>
    <t>30.09.2016</t>
  </si>
  <si>
    <t>05.10.2016</t>
  </si>
  <si>
    <t>06.10.2016</t>
  </si>
  <si>
    <t>ფულადი შემოწირულობა</t>
  </si>
  <si>
    <t>ბეჭდური რეკლამის ხარჯები/კაბადონი+,ვესტა,ჭოლაძე,აპა გრუპ,ფავორიტი,ბრენდისი-470,</t>
  </si>
  <si>
    <t>თამარ ზურაშვილი</t>
  </si>
  <si>
    <t>ქეთევანი ზაქარეიშვილი</t>
  </si>
  <si>
    <t>აკაკი კიკვაძე</t>
  </si>
  <si>
    <t>ელენე იაშვილი</t>
  </si>
  <si>
    <t>დავით ბენიძე</t>
  </si>
  <si>
    <t>ნიკა პეტრიაშვილი</t>
  </si>
  <si>
    <t>ბაკურ ბაკურაძე</t>
  </si>
  <si>
    <t>ლია ცხვარიაშვილი</t>
  </si>
  <si>
    <t>ი/მ ნინო ჭეიშვილი</t>
  </si>
  <si>
    <t>ნათია სამხარაძე</t>
  </si>
  <si>
    <t>ბესიკი დანელია</t>
  </si>
  <si>
    <t>იზაბელა ფხოველიშვილი</t>
  </si>
  <si>
    <t>გვანცა გვენეტაძე</t>
  </si>
  <si>
    <t>ქეთევან ჩქარეული</t>
  </si>
  <si>
    <t>ინდირა მაისაშვილი</t>
  </si>
  <si>
    <t>გიორგი რევიშვილი</t>
  </si>
  <si>
    <t>მამუკა აჩბა</t>
  </si>
  <si>
    <t>შაქრია ზურაშვილი</t>
  </si>
  <si>
    <t>დავითი ნიკურაძე</t>
  </si>
  <si>
    <t>გიორგი ახვლედიანი</t>
  </si>
  <si>
    <t>ალექსანდრე გოჩაშვილი</t>
  </si>
  <si>
    <t>ალექსანდრე გურასპაშვილი</t>
  </si>
  <si>
    <t>ამირან მერებაშვილი</t>
  </si>
  <si>
    <t>თემურ გოგიაშვილი</t>
  </si>
  <si>
    <t>ირაკლი ჯანიაშვილი</t>
  </si>
  <si>
    <t>ნონა მამფორია</t>
  </si>
  <si>
    <t>01008033359</t>
  </si>
  <si>
    <t>01017027991</t>
  </si>
  <si>
    <t>01010002370</t>
  </si>
  <si>
    <t>01019089135</t>
  </si>
  <si>
    <t>01025000786</t>
  </si>
  <si>
    <t>01005023625</t>
  </si>
  <si>
    <t>01007002345</t>
  </si>
  <si>
    <t>01011043440</t>
  </si>
  <si>
    <t>01022003668</t>
  </si>
  <si>
    <t>01003003378</t>
  </si>
  <si>
    <t>01030035058</t>
  </si>
  <si>
    <t>01001074422</t>
  </si>
  <si>
    <t>01017035751</t>
  </si>
  <si>
    <t>01008032471</t>
  </si>
  <si>
    <t>01024068919</t>
  </si>
  <si>
    <t>62001000351</t>
  </si>
  <si>
    <t>40001005904</t>
  </si>
  <si>
    <t>01019083784</t>
  </si>
  <si>
    <t>01017017510</t>
  </si>
  <si>
    <t>01013019756</t>
  </si>
  <si>
    <t>24001012169</t>
  </si>
  <si>
    <t>01029000496</t>
  </si>
  <si>
    <t>20001004570</t>
  </si>
  <si>
    <t>01002012305</t>
  </si>
  <si>
    <t>01019046814</t>
  </si>
  <si>
    <t>შპს მაგთიკომი</t>
  </si>
  <si>
    <t>შპს აუთდორ .ჯი</t>
  </si>
  <si>
    <t>შპს პირველი</t>
  </si>
  <si>
    <t>შპს ახალი ამბები</t>
  </si>
  <si>
    <t>შპს ა-ნეტი</t>
  </si>
  <si>
    <t>შპს თეგი</t>
  </si>
  <si>
    <t>საინფორმ.მომსახურება</t>
  </si>
  <si>
    <t>ქუთაისი</t>
  </si>
  <si>
    <t>ნინო ბურჯანაძე</t>
  </si>
  <si>
    <t>ანა ჯაში</t>
  </si>
  <si>
    <t>01026000650</t>
  </si>
  <si>
    <t>01005030169</t>
  </si>
  <si>
    <t>საარჩევნო შეხვედრები</t>
  </si>
  <si>
    <t>ბათუმი</t>
  </si>
  <si>
    <t>ბეჭდური რეკლამი ხარჯი</t>
  </si>
  <si>
    <t>პლაკატი ა2 (12 სახეობა)</t>
  </si>
  <si>
    <t>პლაკატი ა2</t>
  </si>
  <si>
    <t>პლაკატი ა3</t>
  </si>
  <si>
    <t>(13 სახეობა)</t>
  </si>
  <si>
    <t>ბადესტიკერი</t>
  </si>
  <si>
    <t>მაისური ბრენდირებული</t>
  </si>
  <si>
    <t>ბლანკი</t>
  </si>
  <si>
    <t>მოსაწვევი</t>
  </si>
  <si>
    <t>ბანერი ხის კონსტრუქციით</t>
  </si>
  <si>
    <t>საპრეზენტაციო ფოტო</t>
  </si>
  <si>
    <t>ცალი</t>
  </si>
  <si>
    <t>კვ.მ</t>
  </si>
  <si>
    <t>ბუკლეტი ზომით ა5</t>
  </si>
  <si>
    <t>პლაკატი ა3+</t>
  </si>
  <si>
    <t>ფლაერი 1/3 ა4</t>
  </si>
  <si>
    <t>პლაკატი (ზომა ა3+)</t>
  </si>
  <si>
    <t>შპს კაბადონი +</t>
  </si>
  <si>
    <t>აფიშა</t>
  </si>
  <si>
    <t>მამუკა ჭოლაძე</t>
  </si>
  <si>
    <t>პოსტერი</t>
  </si>
  <si>
    <t>შპს ფავორიტი სტილი</t>
  </si>
  <si>
    <t>სარეკლამო ზედაპირი(ბადე ბანერი)</t>
  </si>
  <si>
    <t>ბილბორდი</t>
  </si>
  <si>
    <t>შპს აუთდორ პრინტ მედია</t>
  </si>
  <si>
    <t>შპს აუთდორ. ჯი</t>
  </si>
  <si>
    <t>ქუჩაში დამონტაჟებული ეკრანი</t>
  </si>
  <si>
    <t>სარეკლამო კონსტრუქციების იჯარა-მონტაჟი</t>
  </si>
  <si>
    <t>შპს გურიის მოამბე</t>
  </si>
  <si>
    <t>სარეკლამო ბილბორდის ქირავნობა ოზურგეთში</t>
  </si>
  <si>
    <t>შპს ბრენდისი</t>
  </si>
  <si>
    <t>სარეკლამო ბანერი ქუჩის მონიტორებზე</t>
  </si>
  <si>
    <t>სარეკლამო ვიდეო რგოლი</t>
  </si>
  <si>
    <t>სარეკლამო მომსახურება</t>
  </si>
  <si>
    <t>პს ახალი სტუდია</t>
  </si>
  <si>
    <t>შპს ელეფან</t>
  </si>
  <si>
    <t>ინტერნეტ-რეკლამს ხრჯი</t>
  </si>
  <si>
    <t>imovies.ge-ზე რეკლამის განთავსება</t>
  </si>
  <si>
    <t>შპს დიჯითალ ედს</t>
  </si>
  <si>
    <t>შპს გურიის პრესკლუბი</t>
  </si>
  <si>
    <t>სარეკლამო ბანერი ვებ-გვერდძე</t>
  </si>
  <si>
    <t>შპს გაზეთი ალიონი</t>
  </si>
  <si>
    <t>რეკლამა გაზეთ "ალიონში"</t>
  </si>
  <si>
    <t>რეკლამა გაზეთ "გურიის მოამბეში"</t>
  </si>
  <si>
    <t>ბრენდირებული აქსესუარებით რკლამის ხარჯი</t>
  </si>
  <si>
    <t>შპს სინგორი</t>
  </si>
  <si>
    <t>სარეკლამო მაისურების დაბრენდვა</t>
  </si>
  <si>
    <t>სატელევიზიო რეკლამის ხარჯი</t>
  </si>
  <si>
    <t>აფინანსებს ცეესკო</t>
  </si>
  <si>
    <t>წმ</t>
  </si>
  <si>
    <t>შპს ტელეკომპანია პირველი</t>
  </si>
  <si>
    <t>შპს დამოუკიდებელი ტელე-რადიო კომპანია ოდიში</t>
  </si>
  <si>
    <t>სატელევიზიო პოლიტ.რეკლამა</t>
  </si>
  <si>
    <t>კვმ</t>
  </si>
  <si>
    <t>2.5*4</t>
  </si>
  <si>
    <t>შემოწირულებები ფიზიკური პირებისაგან (იჯარა)</t>
  </si>
  <si>
    <t>შემოწირულებები ფიზიკური პირებისაგან (სააგიტაციო მასალა)</t>
  </si>
  <si>
    <t>06.09.2016</t>
  </si>
  <si>
    <t>07.09.2016</t>
  </si>
  <si>
    <t>დავით წერეთელი</t>
  </si>
  <si>
    <t>GE64BG0000000499470700</t>
  </si>
  <si>
    <t>09.09.2016</t>
  </si>
  <si>
    <t>ნინო კობახიძე</t>
  </si>
  <si>
    <t>01021005395</t>
  </si>
  <si>
    <t>GE35TB7633345065100005</t>
  </si>
  <si>
    <t>შპს დალა 73</t>
  </si>
  <si>
    <t>205233399</t>
  </si>
  <si>
    <t>GE20TB7823736050100002</t>
  </si>
  <si>
    <t>მიხეილ ხომერიკი</t>
  </si>
  <si>
    <t>01026001185</t>
  </si>
  <si>
    <t>GE29BG0000000571407500</t>
  </si>
  <si>
    <t>12.09.2016</t>
  </si>
  <si>
    <t>დავით წიტაიშვილი</t>
  </si>
  <si>
    <t>60001029126</t>
  </si>
  <si>
    <t>GE89BG0000000182084601</t>
  </si>
  <si>
    <t>14.09.2016</t>
  </si>
  <si>
    <t>ნანა დევდარიანი</t>
  </si>
  <si>
    <t>01017003862</t>
  </si>
  <si>
    <t>GE25BG0000000311605100</t>
  </si>
  <si>
    <t>16.09.2016</t>
  </si>
  <si>
    <t>19.09.2016</t>
  </si>
  <si>
    <t>20.09.2016</t>
  </si>
  <si>
    <t>არაფულადი შემოწირულობა</t>
  </si>
  <si>
    <t>გიორგი ქველაძე</t>
  </si>
  <si>
    <t>ოფისი, ქ.თბილისი, ჯიქიას N 6</t>
  </si>
  <si>
    <t>გიორგი ლაცაბიძე</t>
  </si>
  <si>
    <t>ოფისი. ხარაგაული, სოლომონ მეფის 10</t>
  </si>
  <si>
    <t>ისაკო ცქიფურიშვილი</t>
  </si>
  <si>
    <t>01013015538</t>
  </si>
  <si>
    <t xml:space="preserve">სარეკლამო </t>
  </si>
  <si>
    <t>8000 პლაკატი, 2 ცალი ბილბორდი (180*117 სმ)</t>
  </si>
  <si>
    <t>შალვა თანდილაშვილი</t>
  </si>
  <si>
    <t>13001069721</t>
  </si>
  <si>
    <t>წყალტუბო</t>
  </si>
  <si>
    <t>გარე რეკლამის ხარჯი</t>
  </si>
  <si>
    <t xml:space="preserve"> შპს აუთდორ. ჯი</t>
  </si>
  <si>
    <t>სარეკლამო ზედაპირი(იმიჯი 24.64 კვ.მ, ჯიბე 2.36კვ.მ) (ბანერი)</t>
  </si>
  <si>
    <t>სარეკლამო ზედაპირი(იმიჯი 99.68 კვ.მ, ჯიბე 8.32კვ.მ) (ბანერი)</t>
  </si>
  <si>
    <t>სარეკლამო ზედაპირი(იმიჯი 32.48 კვ.მ, ჯიბე 3.52კვ.მ) (ბანერი)</t>
  </si>
  <si>
    <t>სარეკლამო ზედაპირი(იმიჯი 18 კვ.მ, ჯიბე 1.84კვ.მ) (ბანერი)</t>
  </si>
  <si>
    <t>სარეკლამო ზედაპირი(იმიჯი 54 კვ.მ, ჯიბე 4.88კვ.მ) (ბანერი)</t>
  </si>
  <si>
    <t>სარეკლამო ზედაპირი(იმიჯი 62.01 კვ.მ, ჯიბე 7.22კვ.მ) (ბანერი)</t>
  </si>
  <si>
    <t>სარეკლამო ზედაპირი(იმიჯი 21.052 კვ.მ, ჯიბე 3.268კვ.მ) (ბანერი)</t>
  </si>
  <si>
    <t>სარეკლამო ზედაპირი(იმიჯი 125.5 კვ.მ, ჯიბე 12.2კვ.მ) (ბანერი)</t>
  </si>
  <si>
    <t>სარეკლამო ზედაპირი(იმიჯი 36 კვ.მ, ჯიბე 3.04კვ.მ) (ბანერი)</t>
  </si>
  <si>
    <t>სარეკლამო ზედაპირი</t>
  </si>
  <si>
    <t>სარეკლამო ზედაპირი(იმიჯი 72 კვ.მ, ჯიბე 7.36კვ.მ) (ბანერი)</t>
  </si>
  <si>
    <t>სარეკლამო ზედაპირი(იმიჯი 49.28 კვ.მ, ჯიბე 4.72კვ.მ) (ბანერი)</t>
  </si>
  <si>
    <t>სარეკლამო ზედაპირი(იმიჯი 60 კვ.მ, ჯიბე 5.88კვ.მ) (ბანერი)</t>
  </si>
  <si>
    <t xml:space="preserve"> შპს კაბადონი +</t>
  </si>
  <si>
    <t>ბროშურა(ზომით ა-4)</t>
  </si>
  <si>
    <t>ფლაერი 1/3  ა4</t>
  </si>
  <si>
    <t>ფლაერი (ზომა 2/3 ა-4)</t>
  </si>
  <si>
    <t>პლაკატი</t>
  </si>
  <si>
    <t>ტრიპლეტი</t>
  </si>
  <si>
    <t>დუპლეტი</t>
  </si>
  <si>
    <t>ნაბეჭდი ფურცელი</t>
  </si>
  <si>
    <t>პროგრამა</t>
  </si>
  <si>
    <t>შპს კოლორპაკი</t>
  </si>
  <si>
    <t>ბუკლეტი</t>
  </si>
  <si>
    <t>საარჩევნო გაზეთი</t>
  </si>
  <si>
    <t>შპს APA GROUP LLC</t>
  </si>
  <si>
    <t>პლაკატი A2 ზომის</t>
  </si>
  <si>
    <t>ფლაერი(დათო წიტაიშვილის)</t>
  </si>
  <si>
    <t>შემომწირველი ისაკო ცქიფურიშვილი</t>
  </si>
  <si>
    <t>შპს თბილისის სატრანსპორტო კომპანია</t>
  </si>
  <si>
    <t>08.06.16-23.10.16</t>
  </si>
  <si>
    <t>სხვა ფულადი შემოსავლები (არასწორად ჩარიცხული თანხა)</t>
  </si>
  <si>
    <t>იურიდიულ-აუდიტორიული მომსახურების ხარჯი(სასამართლო ბაჟები)</t>
  </si>
  <si>
    <t>გიორგი ფირცხალაიშვილი</t>
  </si>
  <si>
    <t>შეცდომით ჩარიცხული</t>
  </si>
  <si>
    <t>01024005269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</si>
</sst>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00"/>
  </numFmts>
  <fonts count="5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Sylfaen"/>
      <family val="1"/>
    </font>
    <font>
      <sz val="10"/>
      <color rgb="FF000000"/>
      <name val="Segoe UI"/>
      <family val="2"/>
      <charset val="204"/>
    </font>
    <font>
      <sz val="10"/>
      <color rgb="FF222222"/>
      <name val="Arial"/>
      <family val="2"/>
    </font>
    <font>
      <sz val="10"/>
      <color theme="1"/>
      <name val="Sylfaen"/>
      <family val="1"/>
      <charset val="204"/>
    </font>
    <font>
      <sz val="9"/>
      <color rgb="FF000000"/>
      <name val="BPG Arial"/>
    </font>
    <font>
      <sz val="9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10"/>
      <color rgb="FF000000"/>
      <name val="BPG Arial"/>
    </font>
    <font>
      <sz val="11"/>
      <color rgb="FF222222"/>
      <name val="Arial"/>
      <family val="2"/>
    </font>
    <font>
      <b/>
      <sz val="9"/>
      <color rgb="FF000000"/>
      <name val="BPG Arial"/>
    </font>
    <font>
      <sz val="9"/>
      <color rgb="FF000000"/>
      <name val="Segoe UI"/>
      <family val="2"/>
    </font>
    <font>
      <sz val="9"/>
      <name val="Sylfaen"/>
    </font>
    <font>
      <sz val="9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EF6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59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0" fillId="2" borderId="1" xfId="0" applyFill="1" applyBorder="1"/>
    <xf numFmtId="0" fontId="18" fillId="2" borderId="1" xfId="4" applyFont="1" applyFill="1" applyBorder="1" applyAlignment="1" applyProtection="1">
      <alignment vertical="center" wrapText="1"/>
      <protection locked="0"/>
    </xf>
    <xf numFmtId="14" fontId="18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9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36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36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36" fillId="0" borderId="1" xfId="0" applyFont="1" applyFill="1" applyBorder="1"/>
    <xf numFmtId="0" fontId="37" fillId="2" borderId="1" xfId="4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horizontal="center"/>
    </xf>
    <xf numFmtId="0" fontId="38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35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8" fillId="2" borderId="1" xfId="4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0" fontId="39" fillId="0" borderId="1" xfId="0" applyFont="1" applyBorder="1"/>
    <xf numFmtId="49" fontId="39" fillId="0" borderId="1" xfId="0" applyNumberFormat="1" applyFont="1" applyBorder="1" applyAlignment="1">
      <alignment wrapText="1"/>
    </xf>
    <xf numFmtId="0" fontId="0" fillId="0" borderId="5" xfId="0" applyFill="1" applyBorder="1" applyAlignment="1">
      <alignment horizontal="center"/>
    </xf>
    <xf numFmtId="0" fontId="40" fillId="2" borderId="2" xfId="4" applyFont="1" applyFill="1" applyBorder="1" applyAlignment="1" applyProtection="1">
      <alignment vertical="center" wrapText="1"/>
      <protection locked="0"/>
    </xf>
    <xf numFmtId="0" fontId="10" fillId="0" borderId="4" xfId="0" applyFont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49" fontId="38" fillId="0" borderId="1" xfId="0" applyNumberFormat="1" applyFont="1" applyBorder="1" applyAlignment="1">
      <alignment horizontal="left"/>
    </xf>
    <xf numFmtId="0" fontId="18" fillId="2" borderId="2" xfId="4" applyFont="1" applyFill="1" applyBorder="1" applyAlignment="1" applyProtection="1">
      <alignment horizontal="left" vertical="center" wrapText="1"/>
      <protection locked="0"/>
    </xf>
    <xf numFmtId="0" fontId="18" fillId="0" borderId="36" xfId="4" applyFont="1" applyBorder="1" applyAlignment="1" applyProtection="1">
      <alignment horizontal="center" vertical="center" wrapText="1"/>
      <protection locked="0"/>
    </xf>
    <xf numFmtId="0" fontId="0" fillId="0" borderId="36" xfId="0" applyFill="1" applyBorder="1" applyAlignment="1">
      <alignment horizontal="left" vertical="center"/>
    </xf>
    <xf numFmtId="0" fontId="18" fillId="2" borderId="36" xfId="4" applyFont="1" applyFill="1" applyBorder="1" applyAlignment="1" applyProtection="1">
      <alignment horizontal="left" vertical="center" wrapText="1"/>
      <protection locked="0"/>
    </xf>
    <xf numFmtId="14" fontId="18" fillId="2" borderId="36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36" xfId="4" applyFont="1" applyFill="1" applyBorder="1" applyAlignment="1" applyProtection="1">
      <alignment horizontal="center" vertical="center" wrapText="1"/>
      <protection locked="0"/>
    </xf>
    <xf numFmtId="0" fontId="0" fillId="0" borderId="36" xfId="0" applyFill="1" applyBorder="1" applyAlignment="1">
      <alignment horizontal="center" vertical="center"/>
    </xf>
    <xf numFmtId="0" fontId="18" fillId="0" borderId="2" xfId="4" applyFont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horizontal="left" vertical="center"/>
    </xf>
    <xf numFmtId="14" fontId="18" fillId="2" borderId="2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2" xfId="4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horizontal="center" vertical="center"/>
    </xf>
    <xf numFmtId="167" fontId="26" fillId="0" borderId="2" xfId="5" applyNumberFormat="1" applyFont="1" applyBorder="1" applyAlignment="1" applyProtection="1">
      <alignment horizontal="center" vertical="center"/>
      <protection locked="0"/>
    </xf>
    <xf numFmtId="1" fontId="2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167" fontId="26" fillId="2" borderId="2" xfId="5" applyNumberFormat="1" applyFont="1" applyFill="1" applyBorder="1" applyAlignment="1" applyProtection="1">
      <alignment horizontal="center" vertical="center"/>
      <protection locked="0"/>
    </xf>
    <xf numFmtId="1" fontId="23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center" wrapText="1"/>
      <protection locked="0"/>
    </xf>
    <xf numFmtId="167" fontId="26" fillId="2" borderId="2" xfId="5" applyNumberFormat="1" applyFont="1" applyFill="1" applyBorder="1" applyAlignment="1" applyProtection="1">
      <alignment horizontal="center" vertical="top"/>
      <protection locked="0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0" fontId="23" fillId="0" borderId="26" xfId="2" applyFont="1" applyFill="1" applyBorder="1" applyAlignment="1" applyProtection="1">
      <alignment horizontal="left" vertical="top" wrapText="1"/>
      <protection locked="0"/>
    </xf>
    <xf numFmtId="49" fontId="42" fillId="0" borderId="44" xfId="0" applyNumberFormat="1" applyFont="1" applyBorder="1" applyAlignment="1">
      <alignment horizontal="left" wrapText="1"/>
    </xf>
    <xf numFmtId="0" fontId="42" fillId="0" borderId="44" xfId="0" applyNumberFormat="1" applyFont="1" applyBorder="1" applyAlignment="1">
      <alignment horizontal="left" wrapText="1"/>
    </xf>
    <xf numFmtId="4" fontId="16" fillId="0" borderId="1" xfId="2" applyNumberFormat="1" applyFont="1" applyFill="1" applyBorder="1" applyAlignment="1" applyProtection="1">
      <alignment horizontal="right" vertical="top"/>
      <protection locked="0"/>
    </xf>
    <xf numFmtId="0" fontId="31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0" borderId="1" xfId="0" applyFont="1" applyBorder="1" applyAlignment="1">
      <alignment horizontal="left"/>
    </xf>
    <xf numFmtId="4" fontId="45" fillId="0" borderId="1" xfId="0" applyNumberFormat="1" applyFont="1" applyBorder="1" applyAlignment="1">
      <alignment horizontal="right"/>
    </xf>
    <xf numFmtId="0" fontId="23" fillId="2" borderId="45" xfId="2" applyFont="1" applyFill="1" applyBorder="1" applyAlignment="1" applyProtection="1">
      <alignment horizontal="left" vertical="top" wrapText="1"/>
      <protection locked="0"/>
    </xf>
    <xf numFmtId="1" fontId="23" fillId="2" borderId="1" xfId="2" applyNumberFormat="1" applyFont="1" applyFill="1" applyBorder="1" applyAlignment="1" applyProtection="1">
      <alignment horizontal="left" vertical="top" wrapText="1"/>
      <protection locked="0"/>
    </xf>
    <xf numFmtId="0" fontId="18" fillId="0" borderId="1" xfId="4" applyFont="1" applyBorder="1" applyAlignment="1" applyProtection="1">
      <alignment horizontal="left" vertical="center" wrapText="1"/>
      <protection locked="0"/>
    </xf>
    <xf numFmtId="1" fontId="23" fillId="2" borderId="6" xfId="2" applyNumberFormat="1" applyFont="1" applyFill="1" applyBorder="1" applyAlignment="1" applyProtection="1">
      <alignment horizontal="left" vertical="center" wrapText="1"/>
      <protection locked="0"/>
    </xf>
    <xf numFmtId="1" fontId="23" fillId="2" borderId="9" xfId="2" applyNumberFormat="1" applyFont="1" applyFill="1" applyBorder="1" applyAlignment="1" applyProtection="1">
      <alignment horizontal="left" vertical="center" wrapText="1"/>
      <protection locked="0"/>
    </xf>
    <xf numFmtId="1" fontId="23" fillId="0" borderId="8" xfId="2" applyNumberFormat="1" applyFont="1" applyFill="1" applyBorder="1" applyAlignment="1" applyProtection="1">
      <alignment horizontal="left" vertical="center" wrapText="1"/>
      <protection locked="0"/>
    </xf>
    <xf numFmtId="0" fontId="46" fillId="0" borderId="1" xfId="0" applyFont="1" applyBorder="1" applyAlignment="1">
      <alignment horizontal="left" vertical="center"/>
    </xf>
    <xf numFmtId="0" fontId="46" fillId="2" borderId="1" xfId="0" applyFont="1" applyFill="1" applyBorder="1" applyAlignment="1">
      <alignment horizontal="left"/>
    </xf>
    <xf numFmtId="3" fontId="16" fillId="2" borderId="1" xfId="1" applyNumberFormat="1" applyFont="1" applyFill="1" applyBorder="1" applyAlignment="1" applyProtection="1">
      <alignment horizontal="left" vertical="center" wrapText="1"/>
    </xf>
    <xf numFmtId="0" fontId="47" fillId="0" borderId="1" xfId="0" applyFont="1" applyBorder="1" applyAlignment="1">
      <alignment horizontal="left"/>
    </xf>
    <xf numFmtId="49" fontId="47" fillId="0" borderId="1" xfId="0" applyNumberFormat="1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49" fontId="47" fillId="0" borderId="1" xfId="0" applyNumberFormat="1" applyFont="1" applyBorder="1"/>
    <xf numFmtId="168" fontId="28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15" fillId="0" borderId="6" xfId="0" applyFont="1" applyBorder="1"/>
    <xf numFmtId="0" fontId="41" fillId="0" borderId="0" xfId="0" applyFont="1"/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/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16" fillId="2" borderId="36" xfId="1" applyNumberFormat="1" applyFont="1" applyFill="1" applyBorder="1" applyAlignment="1" applyProtection="1">
      <alignment horizontal="center" vertical="center" wrapText="1"/>
      <protection locked="0"/>
    </xf>
    <xf numFmtId="0" fontId="41" fillId="0" borderId="0" xfId="0" applyFont="1" applyAlignment="1">
      <alignment wrapText="1"/>
    </xf>
    <xf numFmtId="0" fontId="16" fillId="0" borderId="0" xfId="1" applyFont="1" applyFill="1" applyBorder="1" applyAlignment="1" applyProtection="1">
      <alignment horizontal="left" vertical="center" wrapText="1" indent="1"/>
    </xf>
    <xf numFmtId="0" fontId="16" fillId="0" borderId="36" xfId="1" applyFont="1" applyFill="1" applyBorder="1" applyAlignment="1" applyProtection="1">
      <alignment horizontal="left" vertical="center" wrapText="1" indent="1"/>
    </xf>
    <xf numFmtId="3" fontId="16" fillId="2" borderId="46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/>
    <xf numFmtId="168" fontId="28" fillId="2" borderId="34" xfId="10" applyNumberFormat="1" applyFont="1" applyFill="1" applyBorder="1" applyAlignment="1" applyProtection="1">
      <alignment horizontal="left" vertical="center" wrapText="1"/>
      <protection locked="0"/>
    </xf>
    <xf numFmtId="168" fontId="28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41" fillId="0" borderId="1" xfId="0" applyFont="1" applyBorder="1" applyAlignment="1">
      <alignment wrapText="1"/>
    </xf>
    <xf numFmtId="168" fontId="33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/>
    <xf numFmtId="0" fontId="48" fillId="7" borderId="1" xfId="0" applyFont="1" applyFill="1" applyBorder="1" applyAlignment="1">
      <alignment horizontal="center" vertical="center" wrapText="1"/>
    </xf>
    <xf numFmtId="0" fontId="48" fillId="0" borderId="1" xfId="0" applyFont="1" applyBorder="1"/>
    <xf numFmtId="0" fontId="48" fillId="2" borderId="1" xfId="0" applyFont="1" applyFill="1" applyBorder="1" applyAlignment="1">
      <alignment horizontal="right" vertical="center" wrapText="1"/>
    </xf>
    <xf numFmtId="0" fontId="16" fillId="8" borderId="1" xfId="1" applyFont="1" applyFill="1" applyBorder="1" applyAlignment="1" applyProtection="1">
      <alignment horizontal="left" vertical="center" wrapText="1" indent="1"/>
    </xf>
    <xf numFmtId="168" fontId="33" fillId="8" borderId="2" xfId="10" applyNumberFormat="1" applyFont="1" applyFill="1" applyBorder="1" applyAlignment="1" applyProtection="1">
      <alignment horizontal="left" vertical="center" wrapText="1"/>
      <protection locked="0"/>
    </xf>
    <xf numFmtId="0" fontId="21" fillId="8" borderId="1" xfId="1" applyFont="1" applyFill="1" applyBorder="1" applyAlignment="1" applyProtection="1">
      <alignment horizontal="left" vertical="center" wrapText="1" indent="1"/>
    </xf>
    <xf numFmtId="3" fontId="21" fillId="8" borderId="1" xfId="1" applyNumberFormat="1" applyFont="1" applyFill="1" applyBorder="1" applyAlignment="1" applyProtection="1">
      <alignment horizontal="center"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8" fillId="5" borderId="47" xfId="9" applyFont="1" applyFill="1" applyBorder="1" applyAlignment="1" applyProtection="1">
      <alignment horizontal="center" vertical="center"/>
    </xf>
    <xf numFmtId="0" fontId="28" fillId="5" borderId="48" xfId="9" applyFont="1" applyFill="1" applyBorder="1" applyAlignment="1" applyProtection="1">
      <alignment horizontal="center" vertical="center"/>
    </xf>
    <xf numFmtId="0" fontId="28" fillId="5" borderId="49" xfId="9" applyFont="1" applyFill="1" applyBorder="1" applyAlignment="1" applyProtection="1">
      <alignment horizontal="center" vertical="center"/>
    </xf>
    <xf numFmtId="0" fontId="28" fillId="5" borderId="50" xfId="9" applyFont="1" applyFill="1" applyBorder="1" applyAlignment="1" applyProtection="1">
      <alignment horizontal="center" vertical="center"/>
    </xf>
    <xf numFmtId="0" fontId="28" fillId="5" borderId="51" xfId="9" applyFont="1" applyFill="1" applyBorder="1" applyAlignment="1" applyProtection="1">
      <alignment horizontal="center" vertical="center"/>
    </xf>
    <xf numFmtId="49" fontId="42" fillId="0" borderId="52" xfId="0" applyNumberFormat="1" applyFont="1" applyBorder="1" applyAlignment="1">
      <alignment horizontal="left" wrapText="1"/>
    </xf>
    <xf numFmtId="0" fontId="42" fillId="0" borderId="52" xfId="0" applyNumberFormat="1" applyFont="1" applyBorder="1" applyAlignment="1">
      <alignment horizontal="left" wrapText="1"/>
    </xf>
    <xf numFmtId="0" fontId="42" fillId="0" borderId="53" xfId="0" applyNumberFormat="1" applyFont="1" applyBorder="1" applyAlignment="1">
      <alignment horizontal="left" wrapText="1"/>
    </xf>
    <xf numFmtId="49" fontId="42" fillId="0" borderId="53" xfId="0" applyNumberFormat="1" applyFont="1" applyBorder="1" applyAlignment="1">
      <alignment horizontal="left" wrapText="1"/>
    </xf>
    <xf numFmtId="14" fontId="49" fillId="0" borderId="54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vertical="center"/>
      <protection locked="0"/>
    </xf>
    <xf numFmtId="0" fontId="49" fillId="9" borderId="1" xfId="0" applyFont="1" applyFill="1" applyBorder="1" applyAlignment="1">
      <alignment wrapText="1"/>
    </xf>
    <xf numFmtId="49" fontId="49" fillId="0" borderId="3" xfId="0" applyNumberFormat="1" applyFont="1" applyBorder="1"/>
    <xf numFmtId="0" fontId="49" fillId="9" borderId="55" xfId="0" applyFont="1" applyFill="1" applyBorder="1" applyAlignment="1">
      <alignment wrapText="1"/>
    </xf>
    <xf numFmtId="0" fontId="33" fillId="0" borderId="1" xfId="9" applyFont="1" applyBorder="1" applyAlignment="1" applyProtection="1">
      <alignment horizontal="center" vertical="center"/>
      <protection locked="0"/>
    </xf>
    <xf numFmtId="14" fontId="49" fillId="0" borderId="1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vertical="center" wrapText="1"/>
      <protection locked="0"/>
    </xf>
    <xf numFmtId="49" fontId="49" fillId="0" borderId="1" xfId="0" applyNumberFormat="1" applyFont="1" applyBorder="1"/>
    <xf numFmtId="0" fontId="49" fillId="0" borderId="1" xfId="0" applyFont="1" applyBorder="1" applyAlignment="1">
      <alignment wrapText="1"/>
    </xf>
    <xf numFmtId="14" fontId="49" fillId="0" borderId="36" xfId="0" applyNumberFormat="1" applyFont="1" applyBorder="1" applyAlignment="1">
      <alignment horizontal="left"/>
    </xf>
    <xf numFmtId="0" fontId="33" fillId="0" borderId="36" xfId="9" applyFont="1" applyBorder="1" applyAlignment="1" applyProtection="1">
      <alignment vertical="center" wrapText="1"/>
      <protection locked="0"/>
    </xf>
    <xf numFmtId="0" fontId="49" fillId="0" borderId="1" xfId="0" applyFont="1" applyBorder="1" applyAlignment="1">
      <alignment horizontal="left"/>
    </xf>
    <xf numFmtId="49" fontId="33" fillId="0" borderId="34" xfId="9" applyNumberFormat="1" applyFont="1" applyBorder="1" applyAlignment="1" applyProtection="1">
      <alignment vertical="center"/>
      <protection locked="0"/>
    </xf>
    <xf numFmtId="0" fontId="49" fillId="0" borderId="0" xfId="0" applyFont="1" applyAlignment="1">
      <alignment wrapText="1"/>
    </xf>
    <xf numFmtId="0" fontId="33" fillId="4" borderId="36" xfId="9" applyFont="1" applyFill="1" applyBorder="1" applyAlignment="1" applyProtection="1">
      <alignment vertical="center" wrapText="1"/>
      <protection locked="0"/>
    </xf>
    <xf numFmtId="0" fontId="33" fillId="4" borderId="56" xfId="9" applyFont="1" applyFill="1" applyBorder="1" applyAlignment="1" applyProtection="1">
      <alignment vertical="center"/>
      <protection locked="0"/>
    </xf>
    <xf numFmtId="49" fontId="42" fillId="0" borderId="1" xfId="0" applyNumberFormat="1" applyFont="1" applyBorder="1" applyAlignment="1">
      <alignment horizontal="left" wrapText="1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43" fontId="16" fillId="0" borderId="1" xfId="15" applyFont="1" applyFill="1" applyBorder="1" applyAlignment="1" applyProtection="1">
      <alignment horizontal="right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</xf>
    <xf numFmtId="49" fontId="47" fillId="0" borderId="0" xfId="0" applyNumberFormat="1" applyFont="1"/>
    <xf numFmtId="0" fontId="21" fillId="6" borderId="1" xfId="15" applyNumberFormat="1" applyFont="1" applyFill="1" applyBorder="1" applyAlignment="1" applyProtection="1">
      <alignment horizontal="center" vertical="center" wrapText="1"/>
    </xf>
    <xf numFmtId="0" fontId="0" fillId="0" borderId="6" xfId="0" applyBorder="1"/>
    <xf numFmtId="0" fontId="21" fillId="6" borderId="1" xfId="1" applyNumberFormat="1" applyFont="1" applyFill="1" applyBorder="1" applyAlignment="1" applyProtection="1">
      <alignment horizontal="center" vertical="center" wrapText="1"/>
    </xf>
    <xf numFmtId="3" fontId="16" fillId="6" borderId="2" xfId="1" applyNumberFormat="1" applyFont="1" applyFill="1" applyBorder="1" applyAlignment="1" applyProtection="1">
      <alignment horizontal="center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6" fillId="6" borderId="1" xfId="1" applyNumberFormat="1" applyFont="1" applyFill="1" applyBorder="1" applyAlignment="1" applyProtection="1">
      <alignment vertical="center" wrapText="1"/>
    </xf>
    <xf numFmtId="0" fontId="0" fillId="0" borderId="1" xfId="0" applyBorder="1"/>
    <xf numFmtId="0" fontId="16" fillId="0" borderId="1" xfId="1" applyNumberFormat="1" applyFont="1" applyFill="1" applyBorder="1" applyAlignment="1" applyProtection="1">
      <alignment vertical="center" wrapText="1"/>
    </xf>
    <xf numFmtId="0" fontId="15" fillId="0" borderId="8" xfId="0" applyFont="1" applyBorder="1"/>
    <xf numFmtId="0" fontId="0" fillId="0" borderId="8" xfId="0" applyBorder="1"/>
    <xf numFmtId="3" fontId="16" fillId="6" borderId="36" xfId="1" applyNumberFormat="1" applyFont="1" applyFill="1" applyBorder="1" applyAlignment="1" applyProtection="1">
      <alignment horizontal="center" vertical="center" wrapText="1"/>
    </xf>
    <xf numFmtId="0" fontId="16" fillId="6" borderId="36" xfId="1" applyNumberFormat="1" applyFont="1" applyFill="1" applyBorder="1" applyAlignment="1" applyProtection="1">
      <alignment vertical="center" wrapText="1"/>
    </xf>
    <xf numFmtId="0" fontId="21" fillId="0" borderId="36" xfId="1" applyFont="1" applyFill="1" applyBorder="1" applyAlignment="1" applyProtection="1">
      <alignment horizontal="left" vertical="center" wrapText="1" indent="1"/>
    </xf>
    <xf numFmtId="0" fontId="15" fillId="0" borderId="9" xfId="0" applyFont="1" applyBorder="1"/>
    <xf numFmtId="0" fontId="0" fillId="0" borderId="9" xfId="0" applyBorder="1"/>
    <xf numFmtId="0" fontId="21" fillId="6" borderId="1" xfId="1" applyNumberFormat="1" applyFont="1" applyFill="1" applyBorder="1" applyAlignment="1" applyProtection="1">
      <alignment vertical="center" wrapText="1"/>
    </xf>
    <xf numFmtId="49" fontId="16" fillId="6" borderId="1" xfId="1" applyNumberFormat="1" applyFont="1" applyFill="1" applyBorder="1" applyAlignment="1" applyProtection="1">
      <alignment vertical="center" wrapText="1"/>
    </xf>
    <xf numFmtId="0" fontId="10" fillId="0" borderId="6" xfId="0" applyFont="1" applyBorder="1" applyAlignment="1">
      <alignment horizontal="center" vertical="center"/>
    </xf>
    <xf numFmtId="49" fontId="45" fillId="0" borderId="0" xfId="0" applyNumberFormat="1" applyFont="1" applyAlignment="1">
      <alignment horizontal="left"/>
    </xf>
    <xf numFmtId="0" fontId="10" fillId="5" borderId="1" xfId="0" applyFont="1" applyFill="1" applyBorder="1" applyAlignment="1"/>
    <xf numFmtId="0" fontId="16" fillId="5" borderId="1" xfId="1" applyFont="1" applyFill="1" applyBorder="1" applyAlignment="1" applyProtection="1">
      <alignment horizontal="left" vertical="center"/>
    </xf>
    <xf numFmtId="0" fontId="16" fillId="0" borderId="1" xfId="1" applyFont="1" applyFill="1" applyBorder="1" applyAlignment="1" applyProtection="1">
      <alignment horizontal="left" vertical="center" indent="1"/>
    </xf>
    <xf numFmtId="0" fontId="15" fillId="0" borderId="1" xfId="0" applyFont="1" applyBorder="1" applyAlignment="1">
      <alignment horizontal="center" vertical="center"/>
    </xf>
    <xf numFmtId="49" fontId="23" fillId="0" borderId="6" xfId="2" applyNumberFormat="1" applyFont="1" applyFill="1" applyBorder="1" applyAlignment="1" applyProtection="1">
      <alignment horizontal="left" vertical="top" wrapText="1"/>
      <protection locked="0"/>
    </xf>
    <xf numFmtId="49" fontId="54" fillId="0" borderId="1" xfId="1" applyNumberFormat="1" applyFont="1" applyFill="1" applyBorder="1" applyAlignment="1" applyProtection="1">
      <alignment vertical="center" wrapText="1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28" fillId="5" borderId="57" xfId="9" applyFont="1" applyFill="1" applyBorder="1" applyAlignment="1" applyProtection="1">
      <alignment horizontal="center" vertical="center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34250" y="15344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34250" y="153447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63</xdr:row>
      <xdr:rowOff>171450</xdr:rowOff>
    </xdr:from>
    <xdr:to>
      <xdr:col>2</xdr:col>
      <xdr:colOff>1495425</xdr:colOff>
      <xdr:row>63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171450</xdr:rowOff>
    </xdr:from>
    <xdr:to>
      <xdr:col>1</xdr:col>
      <xdr:colOff>1495425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47</xdr:row>
      <xdr:rowOff>180975</xdr:rowOff>
    </xdr:from>
    <xdr:to>
      <xdr:col>6</xdr:col>
      <xdr:colOff>219075</xdr:colOff>
      <xdr:row>47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L67"/>
  <sheetViews>
    <sheetView showGridLines="0" tabSelected="1" view="pageBreakPreview" zoomScale="80" zoomScaleSheetLayoutView="80" workbookViewId="0">
      <selection activeCell="C10" sqref="C10"/>
    </sheetView>
  </sheetViews>
  <sheetFormatPr defaultRowHeight="15"/>
  <cols>
    <col min="1" max="1" width="6.28515625" style="293" bestFit="1" customWidth="1"/>
    <col min="2" max="2" width="13.140625" style="293" customWidth="1"/>
    <col min="3" max="3" width="17.85546875" style="293" customWidth="1"/>
    <col min="4" max="4" width="15.140625" style="293" customWidth="1"/>
    <col min="5" max="5" width="24.5703125" style="293" customWidth="1"/>
    <col min="6" max="8" width="19.140625" style="294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2" s="304" customFormat="1">
      <c r="A1" s="365" t="s">
        <v>295</v>
      </c>
      <c r="B1" s="350"/>
      <c r="C1" s="350"/>
      <c r="D1" s="350"/>
      <c r="E1" s="351"/>
      <c r="F1" s="345"/>
      <c r="G1" s="351"/>
      <c r="H1" s="364"/>
      <c r="I1" s="350"/>
      <c r="J1" s="351"/>
      <c r="K1" s="351"/>
      <c r="L1" s="363" t="s">
        <v>97</v>
      </c>
    </row>
    <row r="2" spans="1:12" s="304" customFormat="1">
      <c r="A2" s="362" t="s">
        <v>128</v>
      </c>
      <c r="B2" s="350"/>
      <c r="C2" s="350"/>
      <c r="D2" s="350"/>
      <c r="E2" s="351"/>
      <c r="F2" s="345"/>
      <c r="G2" s="351"/>
      <c r="H2" s="361"/>
      <c r="I2" s="350"/>
      <c r="J2" s="351"/>
      <c r="K2" s="351" t="s">
        <v>1053</v>
      </c>
      <c r="L2" s="360"/>
    </row>
    <row r="3" spans="1:12" s="304" customFormat="1">
      <c r="A3" s="359"/>
      <c r="B3" s="350"/>
      <c r="C3" s="358"/>
      <c r="D3" s="357"/>
      <c r="E3" s="351"/>
      <c r="F3" s="356"/>
      <c r="G3" s="351"/>
      <c r="H3" s="351"/>
      <c r="I3" s="345"/>
      <c r="J3" s="350"/>
      <c r="K3" s="350"/>
      <c r="L3" s="349"/>
    </row>
    <row r="4" spans="1:12" s="304" customFormat="1">
      <c r="A4" s="390" t="s">
        <v>262</v>
      </c>
      <c r="B4" s="345"/>
      <c r="C4" s="345"/>
      <c r="D4" s="392" t="s">
        <v>480</v>
      </c>
      <c r="E4" s="382"/>
      <c r="F4" s="303"/>
      <c r="G4" s="296"/>
      <c r="H4" s="383"/>
      <c r="I4" s="382"/>
      <c r="J4" s="384"/>
      <c r="K4" s="296"/>
      <c r="L4" s="385"/>
    </row>
    <row r="5" spans="1:12" s="304" customFormat="1" ht="15.75" thickBot="1">
      <c r="A5" s="355"/>
      <c r="B5" s="351"/>
      <c r="C5" s="354"/>
      <c r="D5" s="353"/>
      <c r="E5" s="351"/>
      <c r="F5" s="352"/>
      <c r="G5" s="352"/>
      <c r="H5" s="352"/>
      <c r="I5" s="351"/>
      <c r="J5" s="350"/>
      <c r="K5" s="350"/>
      <c r="L5" s="349"/>
    </row>
    <row r="6" spans="1:12" ht="15.75" thickBot="1">
      <c r="A6" s="348"/>
      <c r="B6" s="347"/>
      <c r="C6" s="346"/>
      <c r="D6" s="346"/>
      <c r="E6" s="346"/>
      <c r="F6" s="345"/>
      <c r="G6" s="345"/>
      <c r="H6" s="345"/>
      <c r="I6" s="565" t="s">
        <v>442</v>
      </c>
      <c r="J6" s="566"/>
      <c r="K6" s="567"/>
      <c r="L6" s="344"/>
    </row>
    <row r="7" spans="1:12" s="332" customFormat="1" ht="51.75" thickBot="1">
      <c r="A7" s="343" t="s">
        <v>64</v>
      </c>
      <c r="B7" s="342" t="s">
        <v>129</v>
      </c>
      <c r="C7" s="342" t="s">
        <v>441</v>
      </c>
      <c r="D7" s="341" t="s">
        <v>268</v>
      </c>
      <c r="E7" s="340" t="s">
        <v>440</v>
      </c>
      <c r="F7" s="339" t="s">
        <v>439</v>
      </c>
      <c r="G7" s="338" t="s">
        <v>216</v>
      </c>
      <c r="H7" s="337" t="s">
        <v>213</v>
      </c>
      <c r="I7" s="336" t="s">
        <v>438</v>
      </c>
      <c r="J7" s="335" t="s">
        <v>265</v>
      </c>
      <c r="K7" s="334" t="s">
        <v>217</v>
      </c>
      <c r="L7" s="333" t="s">
        <v>218</v>
      </c>
    </row>
    <row r="8" spans="1:12" s="331" customFormat="1">
      <c r="A8" s="506">
        <v>1</v>
      </c>
      <c r="B8" s="507">
        <v>2</v>
      </c>
      <c r="C8" s="589">
        <v>3</v>
      </c>
      <c r="D8" s="508">
        <v>4</v>
      </c>
      <c r="E8" s="506">
        <v>5</v>
      </c>
      <c r="F8" s="507">
        <v>6</v>
      </c>
      <c r="G8" s="508">
        <v>7</v>
      </c>
      <c r="H8" s="507">
        <v>8</v>
      </c>
      <c r="I8" s="506">
        <v>9</v>
      </c>
      <c r="J8" s="507">
        <v>10</v>
      </c>
      <c r="K8" s="509">
        <v>11</v>
      </c>
      <c r="L8" s="510">
        <v>12</v>
      </c>
    </row>
    <row r="9" spans="1:12" s="331" customFormat="1" ht="27">
      <c r="A9" s="325">
        <v>1</v>
      </c>
      <c r="B9" s="459" t="s">
        <v>984</v>
      </c>
      <c r="C9" s="323" t="s">
        <v>860</v>
      </c>
      <c r="D9" s="460">
        <v>30000</v>
      </c>
      <c r="E9" s="459" t="s">
        <v>828</v>
      </c>
      <c r="F9" s="459" t="s">
        <v>837</v>
      </c>
      <c r="G9" s="459" t="s">
        <v>846</v>
      </c>
      <c r="H9" s="459" t="s">
        <v>851</v>
      </c>
      <c r="I9" s="319"/>
      <c r="J9" s="318"/>
      <c r="K9" s="317"/>
      <c r="L9" s="316"/>
    </row>
    <row r="10" spans="1:12" s="331" customFormat="1" ht="27">
      <c r="A10" s="325">
        <v>2</v>
      </c>
      <c r="B10" s="459" t="s">
        <v>985</v>
      </c>
      <c r="C10" s="323" t="s">
        <v>860</v>
      </c>
      <c r="D10" s="460">
        <v>240</v>
      </c>
      <c r="E10" s="459" t="s">
        <v>986</v>
      </c>
      <c r="F10" s="459" t="s">
        <v>800</v>
      </c>
      <c r="G10" s="459" t="s">
        <v>987</v>
      </c>
      <c r="H10" s="459" t="s">
        <v>850</v>
      </c>
      <c r="I10" s="319"/>
      <c r="J10" s="318"/>
      <c r="K10" s="317"/>
      <c r="L10" s="316"/>
    </row>
    <row r="11" spans="1:12" s="331" customFormat="1" ht="27">
      <c r="A11" s="325">
        <v>3</v>
      </c>
      <c r="B11" s="459" t="s">
        <v>988</v>
      </c>
      <c r="C11" s="323" t="s">
        <v>860</v>
      </c>
      <c r="D11" s="460">
        <v>1060</v>
      </c>
      <c r="E11" s="459" t="s">
        <v>989</v>
      </c>
      <c r="F11" s="459" t="s">
        <v>990</v>
      </c>
      <c r="G11" s="459" t="s">
        <v>991</v>
      </c>
      <c r="H11" s="459" t="s">
        <v>481</v>
      </c>
      <c r="I11" s="319"/>
      <c r="J11" s="318"/>
      <c r="K11" s="317"/>
      <c r="L11" s="316"/>
    </row>
    <row r="12" spans="1:12" s="331" customFormat="1" ht="27">
      <c r="A12" s="325">
        <v>4</v>
      </c>
      <c r="B12" s="459" t="s">
        <v>988</v>
      </c>
      <c r="C12" s="323" t="s">
        <v>860</v>
      </c>
      <c r="D12" s="460">
        <v>2050</v>
      </c>
      <c r="E12" s="459" t="s">
        <v>992</v>
      </c>
      <c r="F12" s="459" t="s">
        <v>993</v>
      </c>
      <c r="G12" s="459" t="s">
        <v>994</v>
      </c>
      <c r="H12" s="459" t="s">
        <v>481</v>
      </c>
      <c r="I12" s="319"/>
      <c r="J12" s="318"/>
      <c r="K12" s="317"/>
      <c r="L12" s="316"/>
    </row>
    <row r="13" spans="1:12" s="331" customFormat="1" ht="27">
      <c r="A13" s="325">
        <v>5</v>
      </c>
      <c r="B13" s="459" t="s">
        <v>988</v>
      </c>
      <c r="C13" s="323" t="s">
        <v>860</v>
      </c>
      <c r="D13" s="460">
        <v>640</v>
      </c>
      <c r="E13" s="459" t="s">
        <v>995</v>
      </c>
      <c r="F13" s="459" t="s">
        <v>996</v>
      </c>
      <c r="G13" s="459" t="s">
        <v>997</v>
      </c>
      <c r="H13" s="459" t="s">
        <v>850</v>
      </c>
      <c r="I13" s="319"/>
      <c r="J13" s="318"/>
      <c r="K13" s="317"/>
      <c r="L13" s="316"/>
    </row>
    <row r="14" spans="1:12" s="331" customFormat="1" ht="27">
      <c r="A14" s="325">
        <v>6</v>
      </c>
      <c r="B14" s="459" t="s">
        <v>998</v>
      </c>
      <c r="C14" s="323" t="s">
        <v>860</v>
      </c>
      <c r="D14" s="460">
        <v>450</v>
      </c>
      <c r="E14" s="459" t="s">
        <v>999</v>
      </c>
      <c r="F14" s="459" t="s">
        <v>1000</v>
      </c>
      <c r="G14" s="459" t="s">
        <v>1001</v>
      </c>
      <c r="H14" s="459" t="s">
        <v>850</v>
      </c>
      <c r="I14" s="319"/>
      <c r="J14" s="318"/>
      <c r="K14" s="317"/>
      <c r="L14" s="316"/>
    </row>
    <row r="15" spans="1:12" s="331" customFormat="1" ht="27">
      <c r="A15" s="325">
        <v>7</v>
      </c>
      <c r="B15" s="459" t="s">
        <v>1002</v>
      </c>
      <c r="C15" s="323" t="s">
        <v>860</v>
      </c>
      <c r="D15" s="460">
        <v>1000</v>
      </c>
      <c r="E15" s="459" t="s">
        <v>1003</v>
      </c>
      <c r="F15" s="459" t="s">
        <v>1004</v>
      </c>
      <c r="G15" s="459" t="s">
        <v>1005</v>
      </c>
      <c r="H15" s="459" t="s">
        <v>850</v>
      </c>
      <c r="I15" s="319"/>
      <c r="J15" s="318"/>
      <c r="K15" s="317"/>
      <c r="L15" s="316"/>
    </row>
    <row r="16" spans="1:12" s="331" customFormat="1" ht="27">
      <c r="A16" s="325">
        <v>8</v>
      </c>
      <c r="B16" s="459" t="s">
        <v>1002</v>
      </c>
      <c r="C16" s="323" t="s">
        <v>860</v>
      </c>
      <c r="D16" s="460">
        <v>682</v>
      </c>
      <c r="E16" s="459" t="s">
        <v>825</v>
      </c>
      <c r="F16" s="459" t="s">
        <v>834</v>
      </c>
      <c r="G16" s="459" t="s">
        <v>843</v>
      </c>
      <c r="H16" s="459" t="s">
        <v>850</v>
      </c>
      <c r="I16" s="319"/>
      <c r="J16" s="318"/>
      <c r="K16" s="317"/>
      <c r="L16" s="316"/>
    </row>
    <row r="17" spans="1:12" s="331" customFormat="1" ht="27">
      <c r="A17" s="325">
        <v>9</v>
      </c>
      <c r="B17" s="459" t="s">
        <v>1006</v>
      </c>
      <c r="C17" s="323" t="s">
        <v>860</v>
      </c>
      <c r="D17" s="460">
        <v>560</v>
      </c>
      <c r="E17" s="459" t="s">
        <v>992</v>
      </c>
      <c r="F17" s="459" t="s">
        <v>993</v>
      </c>
      <c r="G17" s="459" t="s">
        <v>994</v>
      </c>
      <c r="H17" s="459" t="s">
        <v>481</v>
      </c>
      <c r="I17" s="319"/>
      <c r="J17" s="318"/>
      <c r="K17" s="317"/>
      <c r="L17" s="316"/>
    </row>
    <row r="18" spans="1:12" s="331" customFormat="1" ht="27">
      <c r="A18" s="325">
        <v>10</v>
      </c>
      <c r="B18" s="459" t="s">
        <v>1007</v>
      </c>
      <c r="C18" s="323" t="s">
        <v>860</v>
      </c>
      <c r="D18" s="460">
        <v>462</v>
      </c>
      <c r="E18" s="459" t="s">
        <v>825</v>
      </c>
      <c r="F18" s="459" t="s">
        <v>834</v>
      </c>
      <c r="G18" s="459" t="s">
        <v>843</v>
      </c>
      <c r="H18" s="459" t="s">
        <v>850</v>
      </c>
      <c r="I18" s="319"/>
      <c r="J18" s="318"/>
      <c r="K18" s="317"/>
      <c r="L18" s="316"/>
    </row>
    <row r="19" spans="1:12" s="331" customFormat="1" ht="27">
      <c r="A19" s="325">
        <v>11</v>
      </c>
      <c r="B19" s="459" t="s">
        <v>1008</v>
      </c>
      <c r="C19" s="323" t="s">
        <v>860</v>
      </c>
      <c r="D19" s="460">
        <v>440</v>
      </c>
      <c r="E19" s="459" t="s">
        <v>989</v>
      </c>
      <c r="F19" s="459" t="s">
        <v>990</v>
      </c>
      <c r="G19" s="459" t="s">
        <v>991</v>
      </c>
      <c r="H19" s="459" t="s">
        <v>481</v>
      </c>
      <c r="I19" s="319"/>
      <c r="J19" s="318"/>
      <c r="K19" s="317"/>
      <c r="L19" s="316"/>
    </row>
    <row r="20" spans="1:12" s="331" customFormat="1" ht="27">
      <c r="A20" s="325">
        <v>12</v>
      </c>
      <c r="B20" s="459" t="s">
        <v>1008</v>
      </c>
      <c r="C20" s="323" t="s">
        <v>860</v>
      </c>
      <c r="D20" s="513">
        <v>200</v>
      </c>
      <c r="E20" s="514" t="s">
        <v>999</v>
      </c>
      <c r="F20" s="459" t="s">
        <v>1000</v>
      </c>
      <c r="G20" s="459" t="s">
        <v>1001</v>
      </c>
      <c r="H20" s="459" t="s">
        <v>850</v>
      </c>
      <c r="I20" s="319"/>
      <c r="J20" s="318"/>
      <c r="K20" s="317"/>
      <c r="L20" s="316"/>
    </row>
    <row r="21" spans="1:12" s="331" customFormat="1" ht="25.5">
      <c r="A21" s="325">
        <v>13</v>
      </c>
      <c r="B21" s="515">
        <v>42621</v>
      </c>
      <c r="C21" s="323" t="s">
        <v>1009</v>
      </c>
      <c r="D21" s="516">
        <v>600</v>
      </c>
      <c r="E21" s="517" t="s">
        <v>1010</v>
      </c>
      <c r="F21" s="518" t="s">
        <v>795</v>
      </c>
      <c r="G21" s="320"/>
      <c r="H21" s="320"/>
      <c r="I21" s="519" t="s">
        <v>794</v>
      </c>
      <c r="J21" s="318"/>
      <c r="K21" s="317"/>
      <c r="L21" s="316"/>
    </row>
    <row r="22" spans="1:12" s="331" customFormat="1" ht="36">
      <c r="A22" s="520">
        <v>14</v>
      </c>
      <c r="B22" s="521">
        <v>42622</v>
      </c>
      <c r="C22" s="522" t="s">
        <v>1009</v>
      </c>
      <c r="D22" s="516">
        <v>350</v>
      </c>
      <c r="E22" s="517" t="s">
        <v>986</v>
      </c>
      <c r="F22" s="523" t="s">
        <v>800</v>
      </c>
      <c r="G22" s="320"/>
      <c r="H22" s="320"/>
      <c r="I22" s="524" t="s">
        <v>1011</v>
      </c>
      <c r="J22" s="318"/>
      <c r="K22" s="317"/>
      <c r="L22" s="316"/>
    </row>
    <row r="23" spans="1:12" s="331" customFormat="1" ht="25.5">
      <c r="A23" s="520">
        <v>15</v>
      </c>
      <c r="B23" s="521">
        <v>42622</v>
      </c>
      <c r="C23" s="522" t="s">
        <v>1009</v>
      </c>
      <c r="D23" s="516">
        <v>600</v>
      </c>
      <c r="E23" s="517" t="s">
        <v>1010</v>
      </c>
      <c r="F23" s="523" t="s">
        <v>795</v>
      </c>
      <c r="G23" s="320"/>
      <c r="H23" s="320"/>
      <c r="I23" s="517" t="s">
        <v>794</v>
      </c>
      <c r="J23" s="318"/>
      <c r="K23" s="317"/>
      <c r="L23" s="316"/>
    </row>
    <row r="24" spans="1:12" s="331" customFormat="1" ht="48">
      <c r="A24" s="330">
        <v>16</v>
      </c>
      <c r="B24" s="525">
        <v>42622</v>
      </c>
      <c r="C24" s="526" t="s">
        <v>1009</v>
      </c>
      <c r="D24" s="516">
        <v>500</v>
      </c>
      <c r="E24" s="517" t="s">
        <v>1012</v>
      </c>
      <c r="F24" s="527">
        <v>56001000056</v>
      </c>
      <c r="G24" s="528"/>
      <c r="H24" s="528"/>
      <c r="I24" s="529" t="s">
        <v>1013</v>
      </c>
      <c r="J24" s="530"/>
      <c r="K24" s="531"/>
      <c r="L24" s="316"/>
    </row>
    <row r="25" spans="1:12" s="331" customFormat="1" ht="48.75">
      <c r="A25" s="325">
        <v>17</v>
      </c>
      <c r="B25" s="532" t="s">
        <v>1008</v>
      </c>
      <c r="C25" s="522" t="s">
        <v>1009</v>
      </c>
      <c r="D25" s="516">
        <v>2280</v>
      </c>
      <c r="E25" s="517" t="s">
        <v>1014</v>
      </c>
      <c r="F25" s="523" t="s">
        <v>1015</v>
      </c>
      <c r="G25" s="320"/>
      <c r="H25" s="320"/>
      <c r="I25" s="318"/>
      <c r="J25" s="318" t="s">
        <v>1016</v>
      </c>
      <c r="K25" s="524" t="s">
        <v>1017</v>
      </c>
      <c r="L25" s="316"/>
    </row>
    <row r="26" spans="1:12" ht="27">
      <c r="A26" s="330">
        <v>1</v>
      </c>
      <c r="B26" s="511" t="s">
        <v>852</v>
      </c>
      <c r="C26" s="323" t="s">
        <v>860</v>
      </c>
      <c r="D26" s="512">
        <v>10000</v>
      </c>
      <c r="E26" s="511" t="s">
        <v>822</v>
      </c>
      <c r="F26" s="511" t="s">
        <v>831</v>
      </c>
      <c r="G26" s="511" t="s">
        <v>840</v>
      </c>
      <c r="H26" s="511" t="s">
        <v>481</v>
      </c>
      <c r="I26" s="329"/>
      <c r="J26" s="328"/>
      <c r="K26" s="327"/>
      <c r="L26" s="326"/>
    </row>
    <row r="27" spans="1:12" ht="27">
      <c r="A27" s="325">
        <v>2</v>
      </c>
      <c r="B27" s="459" t="s">
        <v>853</v>
      </c>
      <c r="C27" s="323" t="s">
        <v>860</v>
      </c>
      <c r="D27" s="460">
        <v>800</v>
      </c>
      <c r="E27" s="459" t="s">
        <v>823</v>
      </c>
      <c r="F27" s="459" t="s">
        <v>832</v>
      </c>
      <c r="G27" s="459" t="s">
        <v>841</v>
      </c>
      <c r="H27" s="459" t="s">
        <v>481</v>
      </c>
      <c r="I27" s="319"/>
      <c r="J27" s="318"/>
      <c r="K27" s="317"/>
      <c r="L27" s="316"/>
    </row>
    <row r="28" spans="1:12" ht="27">
      <c r="A28" s="325">
        <v>3</v>
      </c>
      <c r="B28" s="459" t="s">
        <v>854</v>
      </c>
      <c r="C28" s="323" t="s">
        <v>860</v>
      </c>
      <c r="D28" s="460">
        <v>16400</v>
      </c>
      <c r="E28" s="459" t="s">
        <v>824</v>
      </c>
      <c r="F28" s="459" t="s">
        <v>833</v>
      </c>
      <c r="G28" s="459" t="s">
        <v>842</v>
      </c>
      <c r="H28" s="459" t="s">
        <v>481</v>
      </c>
      <c r="I28" s="319"/>
      <c r="J28" s="318"/>
      <c r="K28" s="317"/>
      <c r="L28" s="316"/>
    </row>
    <row r="29" spans="1:12" ht="27">
      <c r="A29" s="325">
        <v>4</v>
      </c>
      <c r="B29" s="459" t="s">
        <v>855</v>
      </c>
      <c r="C29" s="323" t="s">
        <v>860</v>
      </c>
      <c r="D29" s="460">
        <v>50</v>
      </c>
      <c r="E29" s="459" t="s">
        <v>825</v>
      </c>
      <c r="F29" s="459" t="s">
        <v>834</v>
      </c>
      <c r="G29" s="459" t="s">
        <v>843</v>
      </c>
      <c r="H29" s="459" t="s">
        <v>850</v>
      </c>
      <c r="I29" s="319"/>
      <c r="J29" s="318"/>
      <c r="K29" s="317"/>
      <c r="L29" s="316"/>
    </row>
    <row r="30" spans="1:12" ht="27">
      <c r="A30" s="325">
        <v>5</v>
      </c>
      <c r="B30" s="459" t="s">
        <v>855</v>
      </c>
      <c r="C30" s="323" t="s">
        <v>860</v>
      </c>
      <c r="D30" s="460">
        <v>470</v>
      </c>
      <c r="E30" s="459" t="s">
        <v>826</v>
      </c>
      <c r="F30" s="459" t="s">
        <v>835</v>
      </c>
      <c r="G30" s="459" t="s">
        <v>844</v>
      </c>
      <c r="H30" s="459" t="s">
        <v>850</v>
      </c>
      <c r="I30" s="319"/>
      <c r="J30" s="318"/>
      <c r="K30" s="317"/>
      <c r="L30" s="316"/>
    </row>
    <row r="31" spans="1:12" ht="27">
      <c r="A31" s="325">
        <v>6</v>
      </c>
      <c r="B31" s="459" t="s">
        <v>856</v>
      </c>
      <c r="C31" s="323" t="s">
        <v>860</v>
      </c>
      <c r="D31" s="460">
        <v>440</v>
      </c>
      <c r="E31" s="459" t="s">
        <v>827</v>
      </c>
      <c r="F31" s="459" t="s">
        <v>836</v>
      </c>
      <c r="G31" s="459" t="s">
        <v>845</v>
      </c>
      <c r="H31" s="459" t="s">
        <v>481</v>
      </c>
      <c r="I31" s="319"/>
      <c r="J31" s="318"/>
      <c r="K31" s="317"/>
      <c r="L31" s="316"/>
    </row>
    <row r="32" spans="1:12" ht="27">
      <c r="A32" s="325">
        <v>7</v>
      </c>
      <c r="B32" s="459" t="s">
        <v>857</v>
      </c>
      <c r="C32" s="323" t="s">
        <v>860</v>
      </c>
      <c r="D32" s="460">
        <v>6000</v>
      </c>
      <c r="E32" s="459" t="s">
        <v>828</v>
      </c>
      <c r="F32" s="459" t="s">
        <v>837</v>
      </c>
      <c r="G32" s="459" t="s">
        <v>846</v>
      </c>
      <c r="H32" s="459" t="s">
        <v>851</v>
      </c>
      <c r="I32" s="319"/>
      <c r="J32" s="318"/>
      <c r="K32" s="317"/>
      <c r="L32" s="316"/>
    </row>
    <row r="33" spans="1:12" ht="27">
      <c r="A33" s="325">
        <v>8</v>
      </c>
      <c r="B33" s="459" t="s">
        <v>857</v>
      </c>
      <c r="C33" s="323" t="s">
        <v>860</v>
      </c>
      <c r="D33" s="460">
        <v>1770</v>
      </c>
      <c r="E33" s="459" t="s">
        <v>829</v>
      </c>
      <c r="F33" s="459" t="s">
        <v>838</v>
      </c>
      <c r="G33" s="459" t="s">
        <v>847</v>
      </c>
      <c r="H33" s="459" t="s">
        <v>481</v>
      </c>
      <c r="I33" s="319"/>
      <c r="J33" s="318"/>
      <c r="K33" s="317"/>
      <c r="L33" s="316"/>
    </row>
    <row r="34" spans="1:12" ht="27">
      <c r="A34" s="325">
        <v>9</v>
      </c>
      <c r="B34" s="459" t="s">
        <v>858</v>
      </c>
      <c r="C34" s="323" t="s">
        <v>860</v>
      </c>
      <c r="D34" s="460">
        <v>1900</v>
      </c>
      <c r="E34" s="459" t="s">
        <v>829</v>
      </c>
      <c r="F34" s="459" t="s">
        <v>838</v>
      </c>
      <c r="G34" s="459" t="s">
        <v>848</v>
      </c>
      <c r="H34" s="459" t="s">
        <v>481</v>
      </c>
      <c r="I34" s="319"/>
      <c r="J34" s="318"/>
      <c r="K34" s="317"/>
      <c r="L34" s="316"/>
    </row>
    <row r="35" spans="1:12" ht="27">
      <c r="A35" s="325">
        <v>10</v>
      </c>
      <c r="B35" s="459" t="s">
        <v>859</v>
      </c>
      <c r="C35" s="323" t="s">
        <v>860</v>
      </c>
      <c r="D35" s="460">
        <v>460</v>
      </c>
      <c r="E35" s="459" t="s">
        <v>830</v>
      </c>
      <c r="F35" s="459" t="s">
        <v>839</v>
      </c>
      <c r="G35" s="459" t="s">
        <v>849</v>
      </c>
      <c r="H35" s="459" t="s">
        <v>481</v>
      </c>
      <c r="I35" s="319"/>
      <c r="J35" s="318"/>
      <c r="K35" s="317"/>
      <c r="L35" s="316"/>
    </row>
    <row r="36" spans="1:12">
      <c r="A36" s="325">
        <v>11</v>
      </c>
      <c r="B36" s="324"/>
      <c r="C36" s="323"/>
      <c r="D36" s="322"/>
      <c r="E36" s="321"/>
      <c r="F36" s="320"/>
      <c r="G36" s="320"/>
      <c r="H36" s="320"/>
      <c r="I36" s="319"/>
      <c r="J36" s="318"/>
      <c r="K36" s="317"/>
      <c r="L36" s="316"/>
    </row>
    <row r="37" spans="1:12">
      <c r="A37" s="325">
        <v>12</v>
      </c>
      <c r="B37" s="324"/>
      <c r="C37" s="323"/>
      <c r="D37" s="322"/>
      <c r="E37" s="321"/>
      <c r="F37" s="320"/>
      <c r="G37" s="320"/>
      <c r="H37" s="320"/>
      <c r="I37" s="319"/>
      <c r="J37" s="318"/>
      <c r="K37" s="317"/>
      <c r="L37" s="316"/>
    </row>
    <row r="38" spans="1:12">
      <c r="A38" s="325">
        <v>13</v>
      </c>
      <c r="B38" s="324"/>
      <c r="C38" s="323"/>
      <c r="D38" s="322"/>
      <c r="E38" s="321"/>
      <c r="F38" s="320"/>
      <c r="G38" s="320"/>
      <c r="H38" s="320"/>
      <c r="I38" s="319"/>
      <c r="J38" s="318"/>
      <c r="K38" s="317"/>
      <c r="L38" s="316"/>
    </row>
    <row r="39" spans="1:12">
      <c r="A39" s="325">
        <v>14</v>
      </c>
      <c r="B39" s="324"/>
      <c r="C39" s="323"/>
      <c r="D39" s="322"/>
      <c r="E39" s="321"/>
      <c r="F39" s="320"/>
      <c r="G39" s="320"/>
      <c r="H39" s="320"/>
      <c r="I39" s="319"/>
      <c r="J39" s="318"/>
      <c r="K39" s="317"/>
      <c r="L39" s="316"/>
    </row>
    <row r="40" spans="1:12">
      <c r="A40" s="325">
        <v>15</v>
      </c>
      <c r="B40" s="324"/>
      <c r="C40" s="323"/>
      <c r="D40" s="322"/>
      <c r="E40" s="321"/>
      <c r="F40" s="320"/>
      <c r="G40" s="320"/>
      <c r="H40" s="320"/>
      <c r="I40" s="319"/>
      <c r="J40" s="318"/>
      <c r="K40" s="317"/>
      <c r="L40" s="316"/>
    </row>
    <row r="41" spans="1:12">
      <c r="A41" s="325">
        <v>16</v>
      </c>
      <c r="B41" s="324"/>
      <c r="C41" s="323"/>
      <c r="D41" s="322"/>
      <c r="E41" s="321"/>
      <c r="F41" s="320"/>
      <c r="G41" s="320"/>
      <c r="H41" s="320"/>
      <c r="I41" s="319"/>
      <c r="J41" s="318"/>
      <c r="K41" s="317"/>
      <c r="L41" s="316"/>
    </row>
    <row r="42" spans="1:12">
      <c r="A42" s="325">
        <v>17</v>
      </c>
      <c r="B42" s="324"/>
      <c r="C42" s="323"/>
      <c r="D42" s="322"/>
      <c r="E42" s="321"/>
      <c r="F42" s="320"/>
      <c r="G42" s="320"/>
      <c r="H42" s="320"/>
      <c r="I42" s="319"/>
      <c r="J42" s="318"/>
      <c r="K42" s="317"/>
      <c r="L42" s="316"/>
    </row>
    <row r="43" spans="1:12">
      <c r="A43" s="325">
        <v>18</v>
      </c>
      <c r="B43" s="324"/>
      <c r="C43" s="323"/>
      <c r="D43" s="322"/>
      <c r="E43" s="321"/>
      <c r="F43" s="320"/>
      <c r="G43" s="320"/>
      <c r="H43" s="320"/>
      <c r="I43" s="319"/>
      <c r="J43" s="318"/>
      <c r="K43" s="317"/>
      <c r="L43" s="316"/>
    </row>
    <row r="44" spans="1:12">
      <c r="A44" s="325">
        <v>19</v>
      </c>
      <c r="B44" s="324"/>
      <c r="C44" s="323"/>
      <c r="D44" s="322"/>
      <c r="E44" s="321"/>
      <c r="F44" s="320"/>
      <c r="G44" s="320"/>
      <c r="H44" s="320"/>
      <c r="I44" s="319"/>
      <c r="J44" s="318"/>
      <c r="K44" s="317"/>
      <c r="L44" s="316"/>
    </row>
    <row r="45" spans="1:12" ht="15.75" thickBot="1">
      <c r="A45" s="315" t="s">
        <v>264</v>
      </c>
      <c r="B45" s="314"/>
      <c r="C45" s="313"/>
      <c r="D45" s="312">
        <f>SUM(D9:D44)</f>
        <v>80404</v>
      </c>
      <c r="E45" s="311"/>
      <c r="F45" s="310"/>
      <c r="G45" s="310"/>
      <c r="H45" s="310"/>
      <c r="I45" s="309"/>
      <c r="J45" s="308"/>
      <c r="K45" s="307"/>
      <c r="L45" s="306"/>
    </row>
    <row r="46" spans="1:12">
      <c r="A46" s="296"/>
      <c r="B46" s="297"/>
      <c r="C46" s="296"/>
      <c r="D46" s="297"/>
      <c r="E46" s="296"/>
      <c r="F46" s="297"/>
      <c r="G46" s="296"/>
      <c r="H46" s="297"/>
      <c r="I46" s="296"/>
      <c r="J46" s="297"/>
      <c r="K46" s="296"/>
      <c r="L46" s="297"/>
    </row>
    <row r="47" spans="1:12">
      <c r="A47" s="296"/>
      <c r="B47" s="303"/>
      <c r="C47" s="296"/>
      <c r="D47" s="303"/>
      <c r="E47" s="296"/>
      <c r="F47" s="303"/>
      <c r="G47" s="296"/>
      <c r="H47" s="303"/>
      <c r="I47" s="296"/>
      <c r="J47" s="303"/>
      <c r="K47" s="296"/>
      <c r="L47" s="303"/>
    </row>
    <row r="48" spans="1:12" s="304" customFormat="1">
      <c r="A48" s="564" t="s">
        <v>409</v>
      </c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</row>
    <row r="49" spans="1:12" s="305" customFormat="1" ht="12.75">
      <c r="A49" s="564" t="s">
        <v>437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</row>
    <row r="50" spans="1:12" s="305" customFormat="1" ht="12.75">
      <c r="A50" s="564"/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</row>
    <row r="51" spans="1:12" s="304" customFormat="1">
      <c r="A51" s="564" t="s">
        <v>436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</row>
    <row r="52" spans="1:12" s="304" customFormat="1">
      <c r="A52" s="564"/>
      <c r="B52" s="564"/>
      <c r="C52" s="564"/>
      <c r="D52" s="564"/>
      <c r="E52" s="564"/>
      <c r="F52" s="564"/>
      <c r="G52" s="564"/>
      <c r="H52" s="564"/>
      <c r="I52" s="564"/>
      <c r="J52" s="564"/>
      <c r="K52" s="564"/>
      <c r="L52" s="564"/>
    </row>
    <row r="53" spans="1:12" s="304" customFormat="1">
      <c r="A53" s="564" t="s">
        <v>435</v>
      </c>
      <c r="B53" s="564"/>
      <c r="C53" s="564"/>
      <c r="D53" s="564"/>
      <c r="E53" s="564"/>
      <c r="F53" s="564"/>
      <c r="G53" s="564"/>
      <c r="H53" s="564"/>
      <c r="I53" s="564"/>
      <c r="J53" s="564"/>
      <c r="K53" s="564"/>
      <c r="L53" s="564"/>
    </row>
    <row r="54" spans="1:12" s="304" customFormat="1">
      <c r="A54" s="296"/>
      <c r="B54" s="297"/>
      <c r="C54" s="296"/>
      <c r="D54" s="297"/>
      <c r="E54" s="296"/>
      <c r="F54" s="297"/>
      <c r="G54" s="296"/>
      <c r="H54" s="297"/>
      <c r="I54" s="296"/>
      <c r="J54" s="297"/>
      <c r="K54" s="296"/>
      <c r="L54" s="297"/>
    </row>
    <row r="55" spans="1:12" s="304" customFormat="1">
      <c r="A55" s="296"/>
      <c r="B55" s="303"/>
      <c r="C55" s="296"/>
      <c r="D55" s="303"/>
      <c r="E55" s="296"/>
      <c r="F55" s="303"/>
      <c r="G55" s="296"/>
      <c r="H55" s="303"/>
      <c r="I55" s="296"/>
      <c r="J55" s="303"/>
      <c r="K55" s="296"/>
      <c r="L55" s="303"/>
    </row>
    <row r="56" spans="1:12" s="304" customFormat="1">
      <c r="A56" s="296"/>
      <c r="B56" s="297"/>
      <c r="C56" s="296"/>
      <c r="D56" s="297"/>
      <c r="E56" s="296"/>
      <c r="F56" s="297"/>
      <c r="G56" s="296"/>
      <c r="H56" s="297"/>
      <c r="I56" s="296"/>
      <c r="J56" s="297"/>
      <c r="K56" s="296"/>
      <c r="L56" s="297"/>
    </row>
    <row r="57" spans="1:12">
      <c r="A57" s="296"/>
      <c r="B57" s="303"/>
      <c r="C57" s="296"/>
      <c r="D57" s="303"/>
      <c r="E57" s="296"/>
      <c r="F57" s="303"/>
      <c r="G57" s="296"/>
      <c r="H57" s="303"/>
      <c r="I57" s="296"/>
      <c r="J57" s="303"/>
      <c r="K57" s="296"/>
      <c r="L57" s="303"/>
    </row>
    <row r="58" spans="1:12" s="298" customFormat="1">
      <c r="A58" s="570" t="s">
        <v>96</v>
      </c>
      <c r="B58" s="570"/>
      <c r="C58" s="297"/>
      <c r="D58" s="296"/>
      <c r="E58" s="297"/>
      <c r="F58" s="297"/>
      <c r="G58" s="296"/>
      <c r="H58" s="297"/>
      <c r="I58" s="297"/>
      <c r="J58" s="296"/>
      <c r="K58" s="297"/>
      <c r="L58" s="296"/>
    </row>
    <row r="59" spans="1:12" s="298" customFormat="1">
      <c r="A59" s="297"/>
      <c r="B59" s="296"/>
      <c r="C59" s="301"/>
      <c r="D59" s="302"/>
      <c r="E59" s="301"/>
      <c r="F59" s="297"/>
      <c r="G59" s="296"/>
      <c r="H59" s="300"/>
      <c r="I59" s="297"/>
      <c r="J59" s="296"/>
      <c r="K59" s="297"/>
      <c r="L59" s="296"/>
    </row>
    <row r="60" spans="1:12" s="298" customFormat="1" ht="15" customHeight="1">
      <c r="A60" s="297"/>
      <c r="B60" s="296"/>
      <c r="C60" s="563" t="s">
        <v>256</v>
      </c>
      <c r="D60" s="563"/>
      <c r="E60" s="563"/>
      <c r="F60" s="297"/>
      <c r="G60" s="296"/>
      <c r="H60" s="568" t="s">
        <v>434</v>
      </c>
      <c r="I60" s="299"/>
      <c r="J60" s="296"/>
      <c r="K60" s="297"/>
      <c r="L60" s="296"/>
    </row>
    <row r="61" spans="1:12" s="298" customFormat="1">
      <c r="A61" s="297"/>
      <c r="B61" s="296"/>
      <c r="C61" s="297"/>
      <c r="D61" s="296"/>
      <c r="E61" s="297"/>
      <c r="F61" s="297"/>
      <c r="G61" s="296"/>
      <c r="H61" s="569"/>
      <c r="I61" s="299"/>
      <c r="J61" s="296"/>
      <c r="K61" s="297"/>
      <c r="L61" s="296"/>
    </row>
    <row r="62" spans="1:12" s="295" customFormat="1">
      <c r="A62" s="297"/>
      <c r="B62" s="296"/>
      <c r="C62" s="563" t="s">
        <v>127</v>
      </c>
      <c r="D62" s="563"/>
      <c r="E62" s="563"/>
      <c r="F62" s="297"/>
      <c r="G62" s="296"/>
      <c r="H62" s="297"/>
      <c r="I62" s="297"/>
      <c r="J62" s="296"/>
      <c r="K62" s="297"/>
      <c r="L62" s="296"/>
    </row>
    <row r="63" spans="1:12" s="295" customFormat="1">
      <c r="E63" s="293"/>
    </row>
    <row r="64" spans="1:12" s="295" customFormat="1">
      <c r="E64" s="293"/>
    </row>
    <row r="65" spans="5:5" s="295" customFormat="1">
      <c r="E65" s="293"/>
    </row>
    <row r="66" spans="5:5" s="295" customFormat="1">
      <c r="E66" s="293"/>
    </row>
    <row r="67" spans="5:5" s="295" customFormat="1"/>
  </sheetData>
  <mergeCells count="9">
    <mergeCell ref="C62:E62"/>
    <mergeCell ref="A49:L50"/>
    <mergeCell ref="A51:L52"/>
    <mergeCell ref="A53:L53"/>
    <mergeCell ref="I6:K6"/>
    <mergeCell ref="H60:H61"/>
    <mergeCell ref="A58:B58"/>
    <mergeCell ref="A48:L48"/>
    <mergeCell ref="C60:E6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9:F45 F26:F27 F9:F20 G9:H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4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25:B45 B9:B20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2:L131"/>
  <sheetViews>
    <sheetView view="pageBreakPreview" topLeftCell="A106" zoomScale="80" zoomScaleSheetLayoutView="80" workbookViewId="0">
      <selection activeCell="A114" sqref="A114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79" t="s">
        <v>449</v>
      </c>
      <c r="B2" s="579"/>
      <c r="C2" s="579"/>
      <c r="D2" s="579"/>
      <c r="E2" s="368"/>
      <c r="F2" s="80"/>
      <c r="G2" s="80"/>
      <c r="H2" s="80"/>
      <c r="I2" s="80"/>
      <c r="J2" s="291"/>
      <c r="K2" s="292"/>
      <c r="L2" s="292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1"/>
      <c r="K3" s="571" t="s">
        <v>1053</v>
      </c>
      <c r="L3" s="571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1"/>
      <c r="K4" s="291"/>
      <c r="L4" s="291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"დემოკრატიული მოძრაობა-ერთიანი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0"/>
      <c r="B8" s="290"/>
      <c r="C8" s="290"/>
      <c r="D8" s="290"/>
      <c r="E8" s="290"/>
      <c r="F8" s="290"/>
      <c r="G8" s="290"/>
      <c r="H8" s="290"/>
      <c r="I8" s="290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93">
        <v>1</v>
      </c>
      <c r="B10" s="483" t="s">
        <v>1021</v>
      </c>
      <c r="C10" s="93" t="s">
        <v>1022</v>
      </c>
      <c r="D10" s="538">
        <v>205255917</v>
      </c>
      <c r="E10" s="93"/>
      <c r="F10" s="539" t="s">
        <v>1023</v>
      </c>
      <c r="G10" s="539">
        <v>27</v>
      </c>
      <c r="H10" s="93"/>
      <c r="I10" s="539" t="s">
        <v>939</v>
      </c>
      <c r="J10" s="539">
        <v>25.2241</v>
      </c>
      <c r="K10" s="539">
        <v>681.05</v>
      </c>
      <c r="L10" s="93"/>
    </row>
    <row r="11" spans="1:12" ht="15">
      <c r="A11" s="93">
        <v>2</v>
      </c>
      <c r="B11" s="483" t="s">
        <v>1021</v>
      </c>
      <c r="C11" s="93" t="s">
        <v>1022</v>
      </c>
      <c r="D11" s="540">
        <v>205255917</v>
      </c>
      <c r="E11" s="93"/>
      <c r="F11" s="539" t="s">
        <v>1024</v>
      </c>
      <c r="G11" s="539">
        <v>108</v>
      </c>
      <c r="H11" s="93"/>
      <c r="I11" s="539" t="s">
        <v>939</v>
      </c>
      <c r="J11" s="539">
        <v>25.5107</v>
      </c>
      <c r="K11" s="539">
        <v>2755.16</v>
      </c>
      <c r="L11" s="93"/>
    </row>
    <row r="12" spans="1:12" ht="15">
      <c r="A12" s="93">
        <v>3</v>
      </c>
      <c r="B12" s="483" t="s">
        <v>1021</v>
      </c>
      <c r="C12" s="93" t="s">
        <v>1022</v>
      </c>
      <c r="D12" s="540">
        <v>205255917</v>
      </c>
      <c r="E12" s="93"/>
      <c r="F12" s="539" t="s">
        <v>1025</v>
      </c>
      <c r="G12" s="539">
        <v>36</v>
      </c>
      <c r="H12" s="93"/>
      <c r="I12" s="539" t="s">
        <v>939</v>
      </c>
      <c r="J12" s="539">
        <v>24.9374</v>
      </c>
      <c r="K12" s="539">
        <v>897.75</v>
      </c>
      <c r="L12" s="93"/>
    </row>
    <row r="13" spans="1:12" ht="15">
      <c r="A13" s="93">
        <v>4</v>
      </c>
      <c r="B13" s="483" t="s">
        <v>1021</v>
      </c>
      <c r="C13" s="93" t="s">
        <v>1022</v>
      </c>
      <c r="D13" s="538">
        <v>205255917</v>
      </c>
      <c r="E13" s="93"/>
      <c r="F13" s="539" t="s">
        <v>1025</v>
      </c>
      <c r="G13" s="539">
        <v>36</v>
      </c>
      <c r="H13" s="93"/>
      <c r="I13" s="539" t="s">
        <v>939</v>
      </c>
      <c r="J13" s="539">
        <v>24.9374</v>
      </c>
      <c r="K13" s="539">
        <v>897.75</v>
      </c>
      <c r="L13" s="93"/>
    </row>
    <row r="14" spans="1:12" ht="15">
      <c r="A14" s="93">
        <v>5</v>
      </c>
      <c r="B14" s="483" t="s">
        <v>1021</v>
      </c>
      <c r="C14" s="93" t="s">
        <v>1022</v>
      </c>
      <c r="D14" s="540">
        <v>205255917</v>
      </c>
      <c r="E14" s="93"/>
      <c r="F14" s="539" t="s">
        <v>1025</v>
      </c>
      <c r="G14" s="539">
        <v>36</v>
      </c>
      <c r="H14" s="93"/>
      <c r="I14" s="539" t="s">
        <v>939</v>
      </c>
      <c r="J14" s="539">
        <v>24.9374</v>
      </c>
      <c r="K14" s="539">
        <v>897.75</v>
      </c>
      <c r="L14" s="93"/>
    </row>
    <row r="15" spans="1:12" ht="15">
      <c r="A15" s="93">
        <v>6</v>
      </c>
      <c r="B15" s="483" t="s">
        <v>1021</v>
      </c>
      <c r="C15" s="93" t="s">
        <v>1022</v>
      </c>
      <c r="D15" s="540">
        <v>205255917</v>
      </c>
      <c r="E15" s="93"/>
      <c r="F15" s="539" t="s">
        <v>1026</v>
      </c>
      <c r="G15" s="539">
        <v>19.84</v>
      </c>
      <c r="H15" s="93"/>
      <c r="I15" s="539" t="s">
        <v>939</v>
      </c>
      <c r="J15" s="539">
        <v>25.076599999999999</v>
      </c>
      <c r="K15" s="539">
        <v>497.52</v>
      </c>
      <c r="L15" s="93"/>
    </row>
    <row r="16" spans="1:12" ht="15">
      <c r="A16" s="93">
        <v>7</v>
      </c>
      <c r="B16" s="483" t="s">
        <v>1021</v>
      </c>
      <c r="C16" s="93" t="s">
        <v>1022</v>
      </c>
      <c r="D16" s="538">
        <v>205255917</v>
      </c>
      <c r="E16" s="93"/>
      <c r="F16" s="539" t="s">
        <v>1027</v>
      </c>
      <c r="G16" s="539">
        <v>58.88</v>
      </c>
      <c r="H16" s="93"/>
      <c r="I16" s="539" t="s">
        <v>939</v>
      </c>
      <c r="J16" s="539">
        <v>25.3492</v>
      </c>
      <c r="K16" s="539">
        <v>1492.56</v>
      </c>
      <c r="L16" s="93"/>
    </row>
    <row r="17" spans="1:12" ht="15">
      <c r="A17" s="93">
        <v>8</v>
      </c>
      <c r="B17" s="483" t="s">
        <v>1021</v>
      </c>
      <c r="C17" s="93" t="s">
        <v>1022</v>
      </c>
      <c r="D17" s="540">
        <v>205255917</v>
      </c>
      <c r="E17" s="93"/>
      <c r="F17" s="539" t="s">
        <v>1026</v>
      </c>
      <c r="G17" s="539">
        <v>19.84</v>
      </c>
      <c r="H17" s="93"/>
      <c r="I17" s="539" t="s">
        <v>939</v>
      </c>
      <c r="J17" s="539">
        <v>25.076599999999999</v>
      </c>
      <c r="K17" s="539">
        <v>497.52</v>
      </c>
      <c r="L17" s="93"/>
    </row>
    <row r="18" spans="1:12" ht="15">
      <c r="A18" s="93">
        <v>9</v>
      </c>
      <c r="B18" s="483" t="s">
        <v>1021</v>
      </c>
      <c r="C18" s="93" t="s">
        <v>1022</v>
      </c>
      <c r="D18" s="540">
        <v>205255917</v>
      </c>
      <c r="E18" s="93"/>
      <c r="F18" s="539" t="s">
        <v>1028</v>
      </c>
      <c r="G18" s="539">
        <v>69.23</v>
      </c>
      <c r="H18" s="93"/>
      <c r="I18" s="539" t="s">
        <v>939</v>
      </c>
      <c r="J18" s="539">
        <v>24.757400000000001</v>
      </c>
      <c r="K18" s="539">
        <v>1713.96</v>
      </c>
      <c r="L18" s="93"/>
    </row>
    <row r="19" spans="1:12" ht="15">
      <c r="A19" s="93">
        <v>10</v>
      </c>
      <c r="B19" s="483" t="s">
        <v>1021</v>
      </c>
      <c r="C19" s="93" t="s">
        <v>1022</v>
      </c>
      <c r="D19" s="538">
        <v>205255917</v>
      </c>
      <c r="E19" s="93"/>
      <c r="F19" s="539" t="s">
        <v>1029</v>
      </c>
      <c r="G19" s="539">
        <v>24.32</v>
      </c>
      <c r="H19" s="93"/>
      <c r="I19" s="539" t="s">
        <v>939</v>
      </c>
      <c r="J19" s="539">
        <v>23.925899999999999</v>
      </c>
      <c r="K19" s="539">
        <v>581.88</v>
      </c>
      <c r="L19" s="93"/>
    </row>
    <row r="20" spans="1:12" ht="15">
      <c r="A20" s="93">
        <v>11</v>
      </c>
      <c r="B20" s="483" t="s">
        <v>1021</v>
      </c>
      <c r="C20" s="93" t="s">
        <v>1022</v>
      </c>
      <c r="D20" s="540">
        <v>205255917</v>
      </c>
      <c r="E20" s="93"/>
      <c r="F20" s="539" t="s">
        <v>1030</v>
      </c>
      <c r="G20" s="539">
        <v>137.69999999999999</v>
      </c>
      <c r="H20" s="93"/>
      <c r="I20" s="539" t="s">
        <v>939</v>
      </c>
      <c r="J20" s="539">
        <v>25.191099999999999</v>
      </c>
      <c r="K20" s="539">
        <v>3468.82</v>
      </c>
      <c r="L20" s="93"/>
    </row>
    <row r="21" spans="1:12" ht="15">
      <c r="A21" s="93">
        <v>12</v>
      </c>
      <c r="B21" s="483" t="s">
        <v>1021</v>
      </c>
      <c r="C21" s="93" t="s">
        <v>1022</v>
      </c>
      <c r="D21" s="540">
        <v>205255917</v>
      </c>
      <c r="E21" s="93"/>
      <c r="F21" s="539" t="s">
        <v>1031</v>
      </c>
      <c r="G21" s="539">
        <v>39.04</v>
      </c>
      <c r="H21" s="93"/>
      <c r="I21" s="539" t="s">
        <v>939</v>
      </c>
      <c r="J21" s="539">
        <v>25.4877</v>
      </c>
      <c r="K21" s="539">
        <v>995.04</v>
      </c>
      <c r="L21" s="93"/>
    </row>
    <row r="22" spans="1:12" ht="15">
      <c r="A22" s="93">
        <v>13</v>
      </c>
      <c r="B22" s="483" t="s">
        <v>1021</v>
      </c>
      <c r="C22" s="93" t="s">
        <v>1022</v>
      </c>
      <c r="D22" s="538">
        <v>205255917</v>
      </c>
      <c r="E22" s="93"/>
      <c r="F22" s="539" t="s">
        <v>1032</v>
      </c>
      <c r="G22" s="539">
        <v>190.35</v>
      </c>
      <c r="H22" s="93"/>
      <c r="I22" s="539" t="s">
        <v>939</v>
      </c>
      <c r="J22" s="539">
        <v>35.93</v>
      </c>
      <c r="K22" s="539">
        <v>6839.28</v>
      </c>
      <c r="L22" s="93"/>
    </row>
    <row r="23" spans="1:12" ht="15">
      <c r="A23" s="93">
        <v>14</v>
      </c>
      <c r="B23" s="483" t="s">
        <v>1021</v>
      </c>
      <c r="C23" s="93" t="s">
        <v>1022</v>
      </c>
      <c r="D23" s="540">
        <v>205255917</v>
      </c>
      <c r="E23" s="93"/>
      <c r="F23" s="539" t="s">
        <v>1026</v>
      </c>
      <c r="G23" s="539">
        <v>19.84</v>
      </c>
      <c r="H23" s="93"/>
      <c r="I23" s="539" t="s">
        <v>939</v>
      </c>
      <c r="J23" s="539">
        <v>25.076599999999999</v>
      </c>
      <c r="K23" s="539">
        <v>497.52</v>
      </c>
      <c r="L23" s="93"/>
    </row>
    <row r="24" spans="1:12" ht="15">
      <c r="A24" s="93">
        <v>15</v>
      </c>
      <c r="B24" s="483" t="s">
        <v>1021</v>
      </c>
      <c r="C24" s="93" t="s">
        <v>1022</v>
      </c>
      <c r="D24" s="540">
        <v>205255917</v>
      </c>
      <c r="E24" s="93"/>
      <c r="F24" s="539" t="s">
        <v>1026</v>
      </c>
      <c r="G24" s="539">
        <v>19.84</v>
      </c>
      <c r="H24" s="93"/>
      <c r="I24" s="539" t="s">
        <v>939</v>
      </c>
      <c r="J24" s="539">
        <v>25.076599999999999</v>
      </c>
      <c r="K24" s="539">
        <v>497.52</v>
      </c>
      <c r="L24" s="93"/>
    </row>
    <row r="25" spans="1:12" ht="15">
      <c r="A25" s="93">
        <v>16</v>
      </c>
      <c r="B25" s="483" t="s">
        <v>1021</v>
      </c>
      <c r="C25" s="93" t="s">
        <v>1022</v>
      </c>
      <c r="D25" s="538">
        <v>205255917</v>
      </c>
      <c r="E25" s="93"/>
      <c r="F25" s="539" t="s">
        <v>1026</v>
      </c>
      <c r="G25" s="539">
        <v>19.84</v>
      </c>
      <c r="H25" s="93"/>
      <c r="I25" s="539" t="s">
        <v>939</v>
      </c>
      <c r="J25" s="539">
        <v>25.076599999999999</v>
      </c>
      <c r="K25" s="539">
        <v>497.52</v>
      </c>
      <c r="L25" s="93"/>
    </row>
    <row r="26" spans="1:12" ht="15">
      <c r="A26" s="93">
        <v>17</v>
      </c>
      <c r="B26" s="483" t="s">
        <v>1021</v>
      </c>
      <c r="C26" s="93" t="s">
        <v>1022</v>
      </c>
      <c r="D26" s="540">
        <v>205255917</v>
      </c>
      <c r="E26" s="93"/>
      <c r="F26" s="539" t="s">
        <v>1026</v>
      </c>
      <c r="G26" s="539">
        <v>19.84</v>
      </c>
      <c r="H26" s="93"/>
      <c r="I26" s="539" t="s">
        <v>939</v>
      </c>
      <c r="J26" s="539">
        <v>25.076599999999999</v>
      </c>
      <c r="K26" s="539">
        <v>497.52</v>
      </c>
      <c r="L26" s="93"/>
    </row>
    <row r="27" spans="1:12" ht="15">
      <c r="A27" s="93">
        <v>18</v>
      </c>
      <c r="B27" s="483" t="s">
        <v>1021</v>
      </c>
      <c r="C27" s="93" t="s">
        <v>1022</v>
      </c>
      <c r="D27" s="540">
        <v>205255917</v>
      </c>
      <c r="E27" s="93"/>
      <c r="F27" s="539" t="s">
        <v>1026</v>
      </c>
      <c r="G27" s="539">
        <v>19.84</v>
      </c>
      <c r="H27" s="93"/>
      <c r="I27" s="539" t="s">
        <v>939</v>
      </c>
      <c r="J27" s="539">
        <v>25.076599999999999</v>
      </c>
      <c r="K27" s="539">
        <v>497.52</v>
      </c>
      <c r="L27" s="93"/>
    </row>
    <row r="28" spans="1:12" ht="15">
      <c r="A28" s="93">
        <v>19</v>
      </c>
      <c r="B28" s="483" t="s">
        <v>1021</v>
      </c>
      <c r="C28" s="93" t="s">
        <v>1022</v>
      </c>
      <c r="D28" s="538">
        <v>205255917</v>
      </c>
      <c r="E28" s="93"/>
      <c r="F28" s="539" t="s">
        <v>1033</v>
      </c>
      <c r="G28" s="539">
        <v>79.36</v>
      </c>
      <c r="H28" s="93"/>
      <c r="I28" s="539" t="s">
        <v>939</v>
      </c>
      <c r="J28" s="539">
        <v>25.076599999999999</v>
      </c>
      <c r="K28" s="539">
        <v>1990.08</v>
      </c>
      <c r="L28" s="93"/>
    </row>
    <row r="29" spans="1:12" ht="15">
      <c r="A29" s="93">
        <v>20</v>
      </c>
      <c r="B29" s="483" t="s">
        <v>1021</v>
      </c>
      <c r="C29" s="93" t="s">
        <v>1022</v>
      </c>
      <c r="D29" s="540">
        <v>205255917</v>
      </c>
      <c r="E29" s="93"/>
      <c r="F29" s="539" t="s">
        <v>1034</v>
      </c>
      <c r="G29" s="539">
        <v>54</v>
      </c>
      <c r="H29" s="93"/>
      <c r="I29" s="539" t="s">
        <v>939</v>
      </c>
      <c r="J29" s="539">
        <v>25.2241</v>
      </c>
      <c r="K29" s="539">
        <v>1362.1</v>
      </c>
      <c r="L29" s="93"/>
    </row>
    <row r="30" spans="1:12" ht="15">
      <c r="A30" s="93">
        <v>21</v>
      </c>
      <c r="B30" s="483" t="s">
        <v>1021</v>
      </c>
      <c r="C30" s="93" t="s">
        <v>1022</v>
      </c>
      <c r="D30" s="540">
        <v>205255917</v>
      </c>
      <c r="E30" s="93"/>
      <c r="F30" s="539" t="s">
        <v>1035</v>
      </c>
      <c r="G30" s="539">
        <v>65.88</v>
      </c>
      <c r="H30" s="93"/>
      <c r="I30" s="539" t="s">
        <v>939</v>
      </c>
      <c r="J30" s="539">
        <v>25.172999999999998</v>
      </c>
      <c r="K30" s="539">
        <v>1658.4</v>
      </c>
      <c r="L30" s="93"/>
    </row>
    <row r="31" spans="1:12" ht="15">
      <c r="A31" s="93">
        <v>22</v>
      </c>
      <c r="B31" s="483" t="s">
        <v>1021</v>
      </c>
      <c r="C31" s="93" t="s">
        <v>1022</v>
      </c>
      <c r="D31" s="538">
        <v>205255917</v>
      </c>
      <c r="E31" s="93"/>
      <c r="F31" s="539" t="s">
        <v>1035</v>
      </c>
      <c r="G31" s="539">
        <v>65.88</v>
      </c>
      <c r="H31" s="93"/>
      <c r="I31" s="539" t="s">
        <v>939</v>
      </c>
      <c r="J31" s="539">
        <v>25.172999999999998</v>
      </c>
      <c r="K31" s="539">
        <v>1658.4</v>
      </c>
      <c r="L31" s="93"/>
    </row>
    <row r="32" spans="1:12" ht="15">
      <c r="A32" s="93">
        <v>23</v>
      </c>
      <c r="B32" s="483" t="s">
        <v>1021</v>
      </c>
      <c r="C32" s="93" t="s">
        <v>1022</v>
      </c>
      <c r="D32" s="540">
        <v>205255917</v>
      </c>
      <c r="E32" s="93"/>
      <c r="F32" s="539" t="s">
        <v>1035</v>
      </c>
      <c r="G32" s="539">
        <v>65.88</v>
      </c>
      <c r="H32" s="93"/>
      <c r="I32" s="539" t="s">
        <v>939</v>
      </c>
      <c r="J32" s="539">
        <v>25.172999999999998</v>
      </c>
      <c r="K32" s="539">
        <v>1658.4</v>
      </c>
      <c r="L32" s="93"/>
    </row>
    <row r="33" spans="1:12" ht="15">
      <c r="A33" s="93">
        <v>24</v>
      </c>
      <c r="B33" s="483" t="s">
        <v>1021</v>
      </c>
      <c r="C33" s="93" t="s">
        <v>1022</v>
      </c>
      <c r="D33" s="540">
        <v>205255917</v>
      </c>
      <c r="E33" s="93"/>
      <c r="F33" s="539" t="s">
        <v>1035</v>
      </c>
      <c r="G33" s="539">
        <v>65.88</v>
      </c>
      <c r="H33" s="93"/>
      <c r="I33" s="539" t="s">
        <v>939</v>
      </c>
      <c r="J33" s="539">
        <v>25.172999999999998</v>
      </c>
      <c r="K33" s="539">
        <v>1658.4</v>
      </c>
      <c r="L33" s="93"/>
    </row>
    <row r="34" spans="1:12" ht="15">
      <c r="A34" s="93">
        <v>25</v>
      </c>
      <c r="B34" s="541" t="s">
        <v>342</v>
      </c>
      <c r="C34" s="542" t="s">
        <v>1036</v>
      </c>
      <c r="D34" s="543">
        <v>205186065</v>
      </c>
      <c r="E34" s="93"/>
      <c r="F34" s="492" t="s">
        <v>1037</v>
      </c>
      <c r="G34" s="544">
        <v>200</v>
      </c>
      <c r="H34" s="93"/>
      <c r="I34" s="544" t="s">
        <v>938</v>
      </c>
      <c r="J34" s="544">
        <v>7.5</v>
      </c>
      <c r="K34" s="492">
        <v>1500</v>
      </c>
      <c r="L34" s="93"/>
    </row>
    <row r="35" spans="1:12" ht="15">
      <c r="A35" s="93">
        <v>26</v>
      </c>
      <c r="B35" s="541" t="s">
        <v>342</v>
      </c>
      <c r="C35" s="101" t="s">
        <v>1036</v>
      </c>
      <c r="D35" s="545">
        <v>205186065</v>
      </c>
      <c r="E35" s="101"/>
      <c r="F35" s="492" t="s">
        <v>943</v>
      </c>
      <c r="G35" s="544">
        <v>3000</v>
      </c>
      <c r="H35" s="101"/>
      <c r="I35" s="544" t="s">
        <v>938</v>
      </c>
      <c r="J35" s="544">
        <v>0.115</v>
      </c>
      <c r="K35" s="492">
        <v>345</v>
      </c>
      <c r="L35" s="101"/>
    </row>
    <row r="36" spans="1:12" ht="15">
      <c r="A36" s="93">
        <v>27</v>
      </c>
      <c r="B36" s="541" t="s">
        <v>342</v>
      </c>
      <c r="C36" s="101" t="s">
        <v>1036</v>
      </c>
      <c r="D36" s="545">
        <v>205186065</v>
      </c>
      <c r="E36" s="101"/>
      <c r="F36" s="546" t="s">
        <v>943</v>
      </c>
      <c r="G36" s="547">
        <v>3000</v>
      </c>
      <c r="H36" s="101"/>
      <c r="I36" s="547" t="s">
        <v>938</v>
      </c>
      <c r="J36" s="547">
        <v>0.115</v>
      </c>
      <c r="K36" s="546">
        <v>345</v>
      </c>
      <c r="L36" s="101"/>
    </row>
    <row r="37" spans="1:12" ht="15">
      <c r="A37" s="93">
        <v>28</v>
      </c>
      <c r="B37" s="541" t="s">
        <v>342</v>
      </c>
      <c r="C37" s="542" t="s">
        <v>1036</v>
      </c>
      <c r="D37" s="543">
        <v>205186065</v>
      </c>
      <c r="E37" s="90"/>
      <c r="F37" s="480" t="s">
        <v>1038</v>
      </c>
      <c r="G37" s="539">
        <v>22500</v>
      </c>
      <c r="H37" s="90"/>
      <c r="I37" s="539" t="s">
        <v>938</v>
      </c>
      <c r="J37" s="539">
        <v>0.04</v>
      </c>
      <c r="K37" s="480">
        <v>900</v>
      </c>
      <c r="L37" s="90"/>
    </row>
    <row r="38" spans="1:12" ht="15">
      <c r="A38" s="93">
        <v>29</v>
      </c>
      <c r="B38" s="541" t="s">
        <v>342</v>
      </c>
      <c r="C38" s="101" t="s">
        <v>1036</v>
      </c>
      <c r="D38" s="545">
        <v>205186065</v>
      </c>
      <c r="E38" s="90"/>
      <c r="F38" s="480" t="s">
        <v>943</v>
      </c>
      <c r="G38" s="539">
        <v>6000</v>
      </c>
      <c r="H38" s="90"/>
      <c r="I38" s="539" t="s">
        <v>938</v>
      </c>
      <c r="J38" s="539">
        <v>0.115</v>
      </c>
      <c r="K38" s="480">
        <v>690</v>
      </c>
      <c r="L38" s="90"/>
    </row>
    <row r="39" spans="1:12" ht="15">
      <c r="A39" s="93">
        <v>30</v>
      </c>
      <c r="B39" s="541" t="s">
        <v>342</v>
      </c>
      <c r="C39" s="101" t="s">
        <v>1036</v>
      </c>
      <c r="D39" s="545">
        <v>205186065</v>
      </c>
      <c r="E39" s="90"/>
      <c r="F39" s="480" t="s">
        <v>1039</v>
      </c>
      <c r="G39" s="539">
        <v>7500</v>
      </c>
      <c r="H39" s="90"/>
      <c r="I39" s="539" t="s">
        <v>938</v>
      </c>
      <c r="J39" s="539">
        <v>0.06</v>
      </c>
      <c r="K39" s="480">
        <v>450</v>
      </c>
      <c r="L39" s="90"/>
    </row>
    <row r="40" spans="1:12" ht="15">
      <c r="A40" s="93">
        <v>31</v>
      </c>
      <c r="B40" s="541" t="s">
        <v>342</v>
      </c>
      <c r="C40" s="542" t="s">
        <v>1036</v>
      </c>
      <c r="D40" s="543">
        <v>205186065</v>
      </c>
      <c r="E40" s="90"/>
      <c r="F40" s="480" t="s">
        <v>943</v>
      </c>
      <c r="G40" s="539">
        <v>10000</v>
      </c>
      <c r="H40" s="90"/>
      <c r="I40" s="539" t="s">
        <v>938</v>
      </c>
      <c r="J40" s="539">
        <v>0.08</v>
      </c>
      <c r="K40" s="480">
        <v>800</v>
      </c>
      <c r="L40" s="90"/>
    </row>
    <row r="41" spans="1:12" ht="15">
      <c r="A41" s="93">
        <v>32</v>
      </c>
      <c r="B41" s="541" t="s">
        <v>342</v>
      </c>
      <c r="C41" s="101" t="s">
        <v>1036</v>
      </c>
      <c r="D41" s="545">
        <v>205186065</v>
      </c>
      <c r="E41" s="90"/>
      <c r="F41" s="480" t="s">
        <v>941</v>
      </c>
      <c r="G41" s="539">
        <v>3000</v>
      </c>
      <c r="H41" s="90"/>
      <c r="I41" s="539" t="s">
        <v>938</v>
      </c>
      <c r="J41" s="539">
        <v>0.115</v>
      </c>
      <c r="K41" s="480">
        <v>345</v>
      </c>
      <c r="L41" s="90"/>
    </row>
    <row r="42" spans="1:12" ht="15">
      <c r="A42" s="93">
        <v>33</v>
      </c>
      <c r="B42" s="541" t="s">
        <v>342</v>
      </c>
      <c r="C42" s="101" t="s">
        <v>1036</v>
      </c>
      <c r="D42" s="545">
        <v>205186065</v>
      </c>
      <c r="E42" s="90"/>
      <c r="F42" s="480" t="s">
        <v>1038</v>
      </c>
      <c r="G42" s="539">
        <v>7500</v>
      </c>
      <c r="H42" s="90"/>
      <c r="I42" s="539" t="s">
        <v>938</v>
      </c>
      <c r="J42" s="539">
        <v>0.04</v>
      </c>
      <c r="K42" s="480">
        <v>300</v>
      </c>
      <c r="L42" s="90"/>
    </row>
    <row r="43" spans="1:12" ht="15">
      <c r="A43" s="93">
        <v>34</v>
      </c>
      <c r="B43" s="541" t="s">
        <v>342</v>
      </c>
      <c r="C43" s="542" t="s">
        <v>1036</v>
      </c>
      <c r="D43" s="543">
        <v>205186065</v>
      </c>
      <c r="E43" s="90"/>
      <c r="F43" s="480" t="s">
        <v>941</v>
      </c>
      <c r="G43" s="539">
        <v>15000</v>
      </c>
      <c r="H43" s="90"/>
      <c r="I43" s="539" t="s">
        <v>938</v>
      </c>
      <c r="J43" s="539">
        <v>0.115</v>
      </c>
      <c r="K43" s="480">
        <v>1725</v>
      </c>
      <c r="L43" s="90"/>
    </row>
    <row r="44" spans="1:12" ht="15">
      <c r="A44" s="93">
        <v>35</v>
      </c>
      <c r="B44" s="541" t="s">
        <v>342</v>
      </c>
      <c r="C44" s="101" t="s">
        <v>1036</v>
      </c>
      <c r="D44" s="545">
        <v>205186065</v>
      </c>
      <c r="E44" s="90"/>
      <c r="F44" s="480" t="s">
        <v>1038</v>
      </c>
      <c r="G44" s="539">
        <v>10000</v>
      </c>
      <c r="H44" s="90"/>
      <c r="I44" s="539" t="s">
        <v>938</v>
      </c>
      <c r="J44" s="539">
        <v>0.04</v>
      </c>
      <c r="K44" s="480">
        <v>400</v>
      </c>
      <c r="L44" s="90"/>
    </row>
    <row r="45" spans="1:12" ht="15">
      <c r="A45" s="93">
        <v>36</v>
      </c>
      <c r="B45" s="541" t="s">
        <v>342</v>
      </c>
      <c r="C45" s="101" t="s">
        <v>1036</v>
      </c>
      <c r="D45" s="545">
        <v>205186065</v>
      </c>
      <c r="E45" s="90"/>
      <c r="F45" s="480" t="s">
        <v>943</v>
      </c>
      <c r="G45" s="539">
        <v>25000</v>
      </c>
      <c r="H45" s="90"/>
      <c r="I45" s="539" t="s">
        <v>938</v>
      </c>
      <c r="J45" s="539">
        <v>0.08</v>
      </c>
      <c r="K45" s="480">
        <v>2000</v>
      </c>
      <c r="L45" s="90"/>
    </row>
    <row r="46" spans="1:12" ht="15">
      <c r="A46" s="93">
        <v>37</v>
      </c>
      <c r="B46" s="541" t="s">
        <v>342</v>
      </c>
      <c r="C46" s="542" t="s">
        <v>1036</v>
      </c>
      <c r="D46" s="543">
        <v>205186065</v>
      </c>
      <c r="E46" s="90"/>
      <c r="F46" s="480" t="s">
        <v>941</v>
      </c>
      <c r="G46" s="539">
        <v>5000</v>
      </c>
      <c r="H46" s="90"/>
      <c r="I46" s="539" t="s">
        <v>938</v>
      </c>
      <c r="J46" s="539">
        <v>0.115</v>
      </c>
      <c r="K46" s="480">
        <v>575</v>
      </c>
      <c r="L46" s="90"/>
    </row>
    <row r="47" spans="1:12" ht="15">
      <c r="A47" s="93">
        <v>38</v>
      </c>
      <c r="B47" s="542" t="s">
        <v>342</v>
      </c>
      <c r="C47" s="101" t="s">
        <v>1036</v>
      </c>
      <c r="D47" s="545">
        <v>205186065</v>
      </c>
      <c r="E47" s="90"/>
      <c r="F47" s="480" t="s">
        <v>1038</v>
      </c>
      <c r="G47" s="539">
        <v>10000</v>
      </c>
      <c r="H47" s="90"/>
      <c r="I47" s="539" t="s">
        <v>938</v>
      </c>
      <c r="J47" s="539">
        <v>0.04</v>
      </c>
      <c r="K47" s="480">
        <v>400</v>
      </c>
      <c r="L47" s="90"/>
    </row>
    <row r="48" spans="1:12" ht="15">
      <c r="A48" s="93">
        <v>39</v>
      </c>
      <c r="B48" s="542" t="s">
        <v>342</v>
      </c>
      <c r="C48" s="101" t="s">
        <v>1036</v>
      </c>
      <c r="D48" s="545">
        <v>205186065</v>
      </c>
      <c r="E48" s="90"/>
      <c r="F48" s="480" t="s">
        <v>941</v>
      </c>
      <c r="G48" s="539">
        <v>4000</v>
      </c>
      <c r="H48" s="90"/>
      <c r="I48" s="539" t="s">
        <v>938</v>
      </c>
      <c r="J48" s="539">
        <v>0.115</v>
      </c>
      <c r="K48" s="480">
        <v>460</v>
      </c>
      <c r="L48" s="90"/>
    </row>
    <row r="49" spans="1:12" ht="15">
      <c r="A49" s="93">
        <v>40</v>
      </c>
      <c r="B49" s="542" t="s">
        <v>342</v>
      </c>
      <c r="C49" s="542" t="s">
        <v>1036</v>
      </c>
      <c r="D49" s="543">
        <v>205186065</v>
      </c>
      <c r="E49" s="90"/>
      <c r="F49" s="480" t="s">
        <v>941</v>
      </c>
      <c r="G49" s="539">
        <v>5000</v>
      </c>
      <c r="H49" s="90"/>
      <c r="I49" s="539" t="s">
        <v>938</v>
      </c>
      <c r="J49" s="539">
        <v>0.11</v>
      </c>
      <c r="K49" s="480">
        <v>550</v>
      </c>
      <c r="L49" s="90"/>
    </row>
    <row r="50" spans="1:12" ht="15">
      <c r="A50" s="93">
        <v>41</v>
      </c>
      <c r="B50" s="542" t="s">
        <v>342</v>
      </c>
      <c r="C50" s="101" t="s">
        <v>1036</v>
      </c>
      <c r="D50" s="545">
        <v>205186065</v>
      </c>
      <c r="E50" s="90"/>
      <c r="F50" s="480" t="s">
        <v>941</v>
      </c>
      <c r="G50" s="539">
        <v>4000</v>
      </c>
      <c r="H50" s="90"/>
      <c r="I50" s="539" t="s">
        <v>938</v>
      </c>
      <c r="J50" s="539">
        <v>0.115</v>
      </c>
      <c r="K50" s="480">
        <v>460</v>
      </c>
      <c r="L50" s="90"/>
    </row>
    <row r="51" spans="1:12" ht="15">
      <c r="A51" s="93">
        <v>42</v>
      </c>
      <c r="B51" s="542" t="s">
        <v>342</v>
      </c>
      <c r="C51" s="101" t="s">
        <v>1036</v>
      </c>
      <c r="D51" s="545">
        <v>205186065</v>
      </c>
      <c r="E51" s="90"/>
      <c r="F51" s="480" t="s">
        <v>943</v>
      </c>
      <c r="G51" s="539">
        <v>20000</v>
      </c>
      <c r="H51" s="90"/>
      <c r="I51" s="539" t="s">
        <v>938</v>
      </c>
      <c r="J51" s="539">
        <v>0.08</v>
      </c>
      <c r="K51" s="480">
        <v>1600</v>
      </c>
      <c r="L51" s="90"/>
    </row>
    <row r="52" spans="1:12" ht="15">
      <c r="A52" s="93">
        <v>43</v>
      </c>
      <c r="B52" s="542" t="s">
        <v>342</v>
      </c>
      <c r="C52" s="542" t="s">
        <v>1036</v>
      </c>
      <c r="D52" s="543">
        <v>205186065</v>
      </c>
      <c r="E52" s="90"/>
      <c r="F52" s="480" t="s">
        <v>943</v>
      </c>
      <c r="G52" s="539">
        <v>20000</v>
      </c>
      <c r="H52" s="90"/>
      <c r="I52" s="539" t="s">
        <v>938</v>
      </c>
      <c r="J52" s="539">
        <v>0.08</v>
      </c>
      <c r="K52" s="480">
        <v>1600</v>
      </c>
      <c r="L52" s="90"/>
    </row>
    <row r="53" spans="1:12" ht="15">
      <c r="A53" s="93">
        <v>44</v>
      </c>
      <c r="B53" s="542" t="s">
        <v>342</v>
      </c>
      <c r="C53" s="101" t="s">
        <v>1036</v>
      </c>
      <c r="D53" s="545">
        <v>205186065</v>
      </c>
      <c r="E53" s="90"/>
      <c r="F53" s="480" t="s">
        <v>943</v>
      </c>
      <c r="G53" s="539">
        <v>5000</v>
      </c>
      <c r="H53" s="90"/>
      <c r="I53" s="539" t="s">
        <v>938</v>
      </c>
      <c r="J53" s="539">
        <v>0.08</v>
      </c>
      <c r="K53" s="480">
        <v>400</v>
      </c>
      <c r="L53" s="90"/>
    </row>
    <row r="54" spans="1:12" ht="15">
      <c r="A54" s="93">
        <v>45</v>
      </c>
      <c r="B54" s="542" t="s">
        <v>342</v>
      </c>
      <c r="C54" s="101" t="s">
        <v>1036</v>
      </c>
      <c r="D54" s="545">
        <v>205186065</v>
      </c>
      <c r="E54" s="90"/>
      <c r="F54" s="480" t="s">
        <v>941</v>
      </c>
      <c r="G54" s="539">
        <v>20000</v>
      </c>
      <c r="H54" s="90"/>
      <c r="I54" s="539" t="s">
        <v>938</v>
      </c>
      <c r="J54" s="539">
        <v>0.08</v>
      </c>
      <c r="K54" s="480">
        <v>1600</v>
      </c>
      <c r="L54" s="90"/>
    </row>
    <row r="55" spans="1:12" ht="15">
      <c r="A55" s="93">
        <v>46</v>
      </c>
      <c r="B55" s="542" t="s">
        <v>342</v>
      </c>
      <c r="C55" s="542" t="s">
        <v>1036</v>
      </c>
      <c r="D55" s="543">
        <v>205186065</v>
      </c>
      <c r="E55" s="90"/>
      <c r="F55" s="480" t="s">
        <v>941</v>
      </c>
      <c r="G55" s="539">
        <v>20000</v>
      </c>
      <c r="H55" s="90"/>
      <c r="I55" s="539" t="s">
        <v>938</v>
      </c>
      <c r="J55" s="539">
        <v>0.08</v>
      </c>
      <c r="K55" s="480">
        <v>1600</v>
      </c>
      <c r="L55" s="90"/>
    </row>
    <row r="56" spans="1:12" ht="15">
      <c r="A56" s="93">
        <v>47</v>
      </c>
      <c r="B56" s="542" t="s">
        <v>342</v>
      </c>
      <c r="C56" s="101" t="s">
        <v>1036</v>
      </c>
      <c r="D56" s="545">
        <v>205186065</v>
      </c>
      <c r="E56" s="90"/>
      <c r="F56" s="480" t="s">
        <v>941</v>
      </c>
      <c r="G56" s="539">
        <v>3000</v>
      </c>
      <c r="H56" s="90"/>
      <c r="I56" s="539" t="s">
        <v>938</v>
      </c>
      <c r="J56" s="539">
        <v>0.115</v>
      </c>
      <c r="K56" s="480">
        <v>345</v>
      </c>
      <c r="L56" s="90"/>
    </row>
    <row r="57" spans="1:12" ht="15">
      <c r="A57" s="93">
        <v>48</v>
      </c>
      <c r="B57" s="542" t="s">
        <v>342</v>
      </c>
      <c r="C57" s="101" t="s">
        <v>1036</v>
      </c>
      <c r="D57" s="545">
        <v>205186065</v>
      </c>
      <c r="E57" s="90"/>
      <c r="F57" s="480" t="s">
        <v>943</v>
      </c>
      <c r="G57" s="539">
        <v>5000</v>
      </c>
      <c r="H57" s="90"/>
      <c r="I57" s="539" t="s">
        <v>938</v>
      </c>
      <c r="J57" s="539">
        <v>0.08</v>
      </c>
      <c r="K57" s="480">
        <v>400</v>
      </c>
      <c r="L57" s="90"/>
    </row>
    <row r="58" spans="1:12" ht="15">
      <c r="A58" s="93">
        <v>49</v>
      </c>
      <c r="B58" s="542" t="s">
        <v>342</v>
      </c>
      <c r="C58" s="548" t="s">
        <v>1036</v>
      </c>
      <c r="D58" s="549">
        <v>205186065</v>
      </c>
      <c r="E58" s="550"/>
      <c r="F58" s="551" t="s">
        <v>1038</v>
      </c>
      <c r="G58" s="552">
        <v>10000</v>
      </c>
      <c r="H58" s="550"/>
      <c r="I58" s="552" t="s">
        <v>938</v>
      </c>
      <c r="J58" s="552">
        <v>0.04</v>
      </c>
      <c r="K58" s="551">
        <v>400</v>
      </c>
      <c r="L58" s="550"/>
    </row>
    <row r="59" spans="1:12" ht="15">
      <c r="A59" s="93">
        <v>50</v>
      </c>
      <c r="B59" s="542" t="s">
        <v>342</v>
      </c>
      <c r="C59" s="93" t="s">
        <v>817</v>
      </c>
      <c r="D59" s="553">
        <v>202159788</v>
      </c>
      <c r="E59" s="90"/>
      <c r="F59" s="539" t="s">
        <v>1040</v>
      </c>
      <c r="G59" s="480">
        <v>2000</v>
      </c>
      <c r="H59" s="90"/>
      <c r="I59" s="480" t="s">
        <v>938</v>
      </c>
      <c r="J59" s="480">
        <v>0.14000000000000001</v>
      </c>
      <c r="K59" s="539">
        <v>280</v>
      </c>
      <c r="L59" s="90"/>
    </row>
    <row r="60" spans="1:12" ht="15">
      <c r="A60" s="93">
        <v>51</v>
      </c>
      <c r="B60" s="542" t="s">
        <v>342</v>
      </c>
      <c r="C60" s="93" t="s">
        <v>817</v>
      </c>
      <c r="D60" s="553">
        <v>202159788</v>
      </c>
      <c r="E60" s="90"/>
      <c r="F60" s="539" t="s">
        <v>1041</v>
      </c>
      <c r="G60" s="480">
        <v>5000</v>
      </c>
      <c r="H60" s="90"/>
      <c r="I60" s="480" t="s">
        <v>938</v>
      </c>
      <c r="J60" s="480">
        <v>7.6999999999999999E-2</v>
      </c>
      <c r="K60" s="539">
        <v>385</v>
      </c>
      <c r="L60" s="90"/>
    </row>
    <row r="61" spans="1:12" ht="15">
      <c r="A61" s="93">
        <v>52</v>
      </c>
      <c r="B61" s="542" t="s">
        <v>342</v>
      </c>
      <c r="C61" s="93" t="s">
        <v>817</v>
      </c>
      <c r="D61" s="553">
        <v>202159788</v>
      </c>
      <c r="E61" s="90"/>
      <c r="F61" s="539" t="s">
        <v>812</v>
      </c>
      <c r="G61" s="480">
        <v>25.5</v>
      </c>
      <c r="H61" s="90"/>
      <c r="I61" s="480" t="s">
        <v>939</v>
      </c>
      <c r="J61" s="480">
        <v>11.764699999999999</v>
      </c>
      <c r="K61" s="539">
        <v>300</v>
      </c>
      <c r="L61" s="90"/>
    </row>
    <row r="62" spans="1:12" ht="15">
      <c r="A62" s="93">
        <v>53</v>
      </c>
      <c r="B62" s="542" t="s">
        <v>342</v>
      </c>
      <c r="C62" s="93" t="s">
        <v>817</v>
      </c>
      <c r="D62" s="553">
        <v>202159788</v>
      </c>
      <c r="E62" s="90"/>
      <c r="F62" s="539" t="s">
        <v>1041</v>
      </c>
      <c r="G62" s="480">
        <v>5000</v>
      </c>
      <c r="H62" s="90"/>
      <c r="I62" s="480" t="s">
        <v>938</v>
      </c>
      <c r="J62" s="480">
        <v>7.6999999999999999E-2</v>
      </c>
      <c r="K62" s="539">
        <v>385</v>
      </c>
      <c r="L62" s="90"/>
    </row>
    <row r="63" spans="1:12" ht="15">
      <c r="A63" s="93">
        <v>54</v>
      </c>
      <c r="B63" s="542" t="s">
        <v>342</v>
      </c>
      <c r="C63" s="93" t="s">
        <v>817</v>
      </c>
      <c r="D63" s="553">
        <v>202159788</v>
      </c>
      <c r="E63" s="90"/>
      <c r="F63" s="539" t="s">
        <v>1040</v>
      </c>
      <c r="G63" s="480">
        <v>1000</v>
      </c>
      <c r="H63" s="90"/>
      <c r="I63" s="480" t="s">
        <v>938</v>
      </c>
      <c r="J63" s="480">
        <v>0.22</v>
      </c>
      <c r="K63" s="539">
        <v>220</v>
      </c>
      <c r="L63" s="90"/>
    </row>
    <row r="64" spans="1:12" ht="15">
      <c r="A64" s="93">
        <v>55</v>
      </c>
      <c r="B64" s="542" t="s">
        <v>342</v>
      </c>
      <c r="C64" s="93" t="s">
        <v>817</v>
      </c>
      <c r="D64" s="553">
        <v>202159788</v>
      </c>
      <c r="E64" s="90"/>
      <c r="F64" s="539" t="s">
        <v>1042</v>
      </c>
      <c r="G64" s="480">
        <v>3000</v>
      </c>
      <c r="H64" s="90"/>
      <c r="I64" s="480" t="s">
        <v>938</v>
      </c>
      <c r="J64" s="480">
        <v>0.12330000000000001</v>
      </c>
      <c r="K64" s="539">
        <v>370</v>
      </c>
      <c r="L64" s="90"/>
    </row>
    <row r="65" spans="1:12" ht="15">
      <c r="A65" s="93">
        <v>56</v>
      </c>
      <c r="B65" s="542" t="s">
        <v>342</v>
      </c>
      <c r="C65" s="93" t="s">
        <v>817</v>
      </c>
      <c r="D65" s="553">
        <v>202159788</v>
      </c>
      <c r="E65" s="90"/>
      <c r="F65" s="539" t="s">
        <v>1043</v>
      </c>
      <c r="G65" s="480">
        <v>3000</v>
      </c>
      <c r="H65" s="90"/>
      <c r="I65" s="480" t="s">
        <v>938</v>
      </c>
      <c r="J65" s="480">
        <v>3.0700000000000002E-2</v>
      </c>
      <c r="K65" s="539">
        <v>92</v>
      </c>
      <c r="L65" s="90"/>
    </row>
    <row r="66" spans="1:12" ht="15">
      <c r="A66" s="93">
        <v>57</v>
      </c>
      <c r="B66" s="542" t="s">
        <v>342</v>
      </c>
      <c r="C66" s="93" t="s">
        <v>817</v>
      </c>
      <c r="D66" s="553">
        <v>202159788</v>
      </c>
      <c r="E66" s="90"/>
      <c r="F66" s="539" t="s">
        <v>1044</v>
      </c>
      <c r="G66" s="480">
        <v>5000</v>
      </c>
      <c r="H66" s="90"/>
      <c r="I66" s="480" t="s">
        <v>938</v>
      </c>
      <c r="J66" s="480">
        <v>0.114</v>
      </c>
      <c r="K66" s="539">
        <v>570</v>
      </c>
      <c r="L66" s="90"/>
    </row>
    <row r="67" spans="1:12" ht="15">
      <c r="A67" s="93">
        <v>58</v>
      </c>
      <c r="B67" s="542" t="s">
        <v>342</v>
      </c>
      <c r="C67" s="93" t="s">
        <v>817</v>
      </c>
      <c r="D67" s="553">
        <v>202159788</v>
      </c>
      <c r="E67" s="90"/>
      <c r="F67" s="539" t="s">
        <v>1042</v>
      </c>
      <c r="G67" s="480">
        <v>3000</v>
      </c>
      <c r="H67" s="90"/>
      <c r="I67" s="480" t="s">
        <v>938</v>
      </c>
      <c r="J67" s="480">
        <v>0.12330000000000001</v>
      </c>
      <c r="K67" s="539">
        <v>370</v>
      </c>
      <c r="L67" s="90"/>
    </row>
    <row r="68" spans="1:12" ht="15">
      <c r="A68" s="93">
        <v>59</v>
      </c>
      <c r="B68" s="542" t="s">
        <v>342</v>
      </c>
      <c r="C68" s="93" t="s">
        <v>817</v>
      </c>
      <c r="D68" s="553">
        <v>202159788</v>
      </c>
      <c r="E68" s="90"/>
      <c r="F68" s="539" t="s">
        <v>1043</v>
      </c>
      <c r="G68" s="480">
        <v>3000</v>
      </c>
      <c r="H68" s="90"/>
      <c r="I68" s="480" t="s">
        <v>938</v>
      </c>
      <c r="J68" s="480">
        <v>3.0700000000000002E-2</v>
      </c>
      <c r="K68" s="539">
        <v>92</v>
      </c>
      <c r="L68" s="90"/>
    </row>
    <row r="69" spans="1:12" ht="15">
      <c r="A69" s="93">
        <v>60</v>
      </c>
      <c r="B69" s="542" t="s">
        <v>342</v>
      </c>
      <c r="C69" s="93" t="s">
        <v>817</v>
      </c>
      <c r="D69" s="553">
        <v>202159788</v>
      </c>
      <c r="E69" s="90"/>
      <c r="F69" s="539" t="s">
        <v>1041</v>
      </c>
      <c r="G69" s="480">
        <v>5000</v>
      </c>
      <c r="H69" s="90"/>
      <c r="I69" s="480" t="s">
        <v>938</v>
      </c>
      <c r="J69" s="480">
        <v>8.7999999999999995E-2</v>
      </c>
      <c r="K69" s="539">
        <v>440</v>
      </c>
      <c r="L69" s="90"/>
    </row>
    <row r="70" spans="1:12" ht="15">
      <c r="A70" s="93">
        <v>61</v>
      </c>
      <c r="B70" s="542" t="s">
        <v>342</v>
      </c>
      <c r="C70" s="542" t="s">
        <v>1045</v>
      </c>
      <c r="D70" s="543">
        <v>206176109</v>
      </c>
      <c r="E70" s="90"/>
      <c r="F70" s="480" t="s">
        <v>1046</v>
      </c>
      <c r="G70" s="539">
        <v>12000</v>
      </c>
      <c r="H70" s="90"/>
      <c r="I70" s="539" t="s">
        <v>938</v>
      </c>
      <c r="J70" s="539">
        <v>5.2499999999999998E-2</v>
      </c>
      <c r="K70" s="539">
        <v>630</v>
      </c>
      <c r="L70" s="90"/>
    </row>
    <row r="71" spans="1:12" ht="15">
      <c r="A71" s="93">
        <v>62</v>
      </c>
      <c r="B71" s="542" t="s">
        <v>342</v>
      </c>
      <c r="C71" s="542" t="s">
        <v>1045</v>
      </c>
      <c r="D71" s="543">
        <v>206176109</v>
      </c>
      <c r="E71" s="90"/>
      <c r="F71" s="480" t="s">
        <v>1040</v>
      </c>
      <c r="G71" s="539">
        <v>3000</v>
      </c>
      <c r="H71" s="90"/>
      <c r="I71" s="539" t="s">
        <v>938</v>
      </c>
      <c r="J71" s="539">
        <v>0.15670000000000001</v>
      </c>
      <c r="K71" s="539">
        <v>470</v>
      </c>
      <c r="L71" s="90"/>
    </row>
    <row r="72" spans="1:12" ht="15">
      <c r="A72" s="93">
        <v>63</v>
      </c>
      <c r="B72" s="542" t="s">
        <v>342</v>
      </c>
      <c r="C72" s="542" t="s">
        <v>1045</v>
      </c>
      <c r="D72" s="543">
        <v>206176109</v>
      </c>
      <c r="E72" s="90"/>
      <c r="F72" s="480" t="s">
        <v>1047</v>
      </c>
      <c r="G72" s="539">
        <v>12000</v>
      </c>
      <c r="H72" s="90"/>
      <c r="I72" s="539" t="s">
        <v>938</v>
      </c>
      <c r="J72" s="539">
        <v>7.9200000000000007E-2</v>
      </c>
      <c r="K72" s="539">
        <v>950</v>
      </c>
      <c r="L72" s="90"/>
    </row>
    <row r="73" spans="1:12" ht="15">
      <c r="A73" s="93">
        <v>64</v>
      </c>
      <c r="B73" s="542" t="s">
        <v>342</v>
      </c>
      <c r="C73" s="542" t="s">
        <v>1045</v>
      </c>
      <c r="D73" s="543">
        <v>206176109</v>
      </c>
      <c r="E73" s="90"/>
      <c r="F73" s="480" t="s">
        <v>1040</v>
      </c>
      <c r="G73" s="539">
        <v>2000</v>
      </c>
      <c r="H73" s="90"/>
      <c r="I73" s="539" t="s">
        <v>938</v>
      </c>
      <c r="J73" s="539">
        <v>0.28000000000000003</v>
      </c>
      <c r="K73" s="539">
        <v>560</v>
      </c>
      <c r="L73" s="90"/>
    </row>
    <row r="74" spans="1:12" ht="15">
      <c r="A74" s="93">
        <v>66</v>
      </c>
      <c r="B74" s="542" t="s">
        <v>342</v>
      </c>
      <c r="C74" s="542" t="s">
        <v>1048</v>
      </c>
      <c r="D74" s="543">
        <v>404444366</v>
      </c>
      <c r="E74" s="90"/>
      <c r="F74" s="492" t="s">
        <v>1049</v>
      </c>
      <c r="G74" s="539">
        <v>3000</v>
      </c>
      <c r="H74" s="90"/>
      <c r="I74" s="480" t="s">
        <v>938</v>
      </c>
      <c r="J74" s="539">
        <v>0.19</v>
      </c>
      <c r="K74" s="539">
        <v>570</v>
      </c>
      <c r="L74" s="90"/>
    </row>
    <row r="75" spans="1:12" ht="15">
      <c r="A75" s="93">
        <v>67</v>
      </c>
      <c r="B75" s="542" t="s">
        <v>342</v>
      </c>
      <c r="C75" s="542" t="s">
        <v>946</v>
      </c>
      <c r="D75" s="543">
        <v>60001008932</v>
      </c>
      <c r="E75" s="90"/>
      <c r="F75" s="539" t="s">
        <v>1050</v>
      </c>
      <c r="G75" s="544">
        <v>7000</v>
      </c>
      <c r="H75" s="90"/>
      <c r="I75" s="539" t="s">
        <v>938</v>
      </c>
      <c r="J75" s="539">
        <v>6.4299999999999996E-2</v>
      </c>
      <c r="K75" s="539">
        <v>450</v>
      </c>
      <c r="L75" s="90"/>
    </row>
    <row r="76" spans="1:12" ht="45">
      <c r="A76" s="93">
        <v>68</v>
      </c>
      <c r="B76" s="542" t="s">
        <v>342</v>
      </c>
      <c r="C76" s="542" t="s">
        <v>1051</v>
      </c>
      <c r="D76" s="554" t="s">
        <v>1015</v>
      </c>
      <c r="E76" s="90"/>
      <c r="F76" s="524" t="s">
        <v>1017</v>
      </c>
      <c r="G76" s="544"/>
      <c r="H76" s="90"/>
      <c r="I76" s="539"/>
      <c r="J76" s="544"/>
      <c r="K76" s="492">
        <v>2280</v>
      </c>
      <c r="L76" s="90"/>
    </row>
    <row r="77" spans="1:12" ht="45">
      <c r="A77" s="93">
        <v>69</v>
      </c>
      <c r="B77" s="555" t="s">
        <v>1021</v>
      </c>
      <c r="C77" s="542" t="s">
        <v>1052</v>
      </c>
      <c r="D77" s="543">
        <v>202886788</v>
      </c>
      <c r="E77" s="90"/>
      <c r="F77" s="492"/>
      <c r="G77" s="544"/>
      <c r="H77" s="90"/>
      <c r="I77" s="544"/>
      <c r="J77" s="544"/>
      <c r="K77" s="492">
        <v>5246.87</v>
      </c>
      <c r="L77" s="90"/>
    </row>
    <row r="78" spans="1:12" ht="15">
      <c r="A78" s="101">
        <v>1</v>
      </c>
      <c r="B78" s="479" t="s">
        <v>927</v>
      </c>
      <c r="C78" s="90" t="s">
        <v>918</v>
      </c>
      <c r="D78" s="90">
        <v>445436537</v>
      </c>
      <c r="E78" s="90"/>
      <c r="F78" s="480" t="s">
        <v>928</v>
      </c>
      <c r="G78" s="480">
        <v>6000</v>
      </c>
      <c r="H78" s="90"/>
      <c r="I78" s="480" t="s">
        <v>938</v>
      </c>
      <c r="J78" s="480">
        <v>0.73</v>
      </c>
      <c r="K78" s="480">
        <v>4380</v>
      </c>
      <c r="L78" s="90"/>
    </row>
    <row r="79" spans="1:12" ht="15">
      <c r="A79" s="101">
        <v>2</v>
      </c>
      <c r="B79" s="479" t="s">
        <v>927</v>
      </c>
      <c r="C79" s="90" t="s">
        <v>918</v>
      </c>
      <c r="D79" s="90">
        <v>445436537</v>
      </c>
      <c r="E79" s="90"/>
      <c r="F79" s="480" t="s">
        <v>929</v>
      </c>
      <c r="G79" s="480">
        <v>1000</v>
      </c>
      <c r="H79" s="90"/>
      <c r="I79" s="480" t="s">
        <v>938</v>
      </c>
      <c r="J79" s="480">
        <v>0.44</v>
      </c>
      <c r="K79" s="480">
        <v>440</v>
      </c>
      <c r="L79" s="90"/>
    </row>
    <row r="80" spans="1:12" ht="15">
      <c r="A80" s="101">
        <v>3</v>
      </c>
      <c r="B80" s="479" t="s">
        <v>927</v>
      </c>
      <c r="C80" s="90" t="s">
        <v>918</v>
      </c>
      <c r="D80" s="90">
        <v>445436537</v>
      </c>
      <c r="E80" s="90"/>
      <c r="F80" s="480" t="s">
        <v>930</v>
      </c>
      <c r="G80" s="480">
        <v>1000</v>
      </c>
      <c r="H80" s="90"/>
      <c r="I80" s="480" t="s">
        <v>938</v>
      </c>
      <c r="J80" s="480">
        <v>0.15</v>
      </c>
      <c r="K80" s="480">
        <v>150</v>
      </c>
      <c r="L80" s="90"/>
    </row>
    <row r="81" spans="1:12" ht="15">
      <c r="A81" s="101">
        <v>4</v>
      </c>
      <c r="B81" s="479" t="s">
        <v>927</v>
      </c>
      <c r="C81" s="90" t="s">
        <v>918</v>
      </c>
      <c r="D81" s="90">
        <v>445436537</v>
      </c>
      <c r="E81" s="90"/>
      <c r="F81" s="480" t="s">
        <v>931</v>
      </c>
      <c r="G81" s="480">
        <v>13000</v>
      </c>
      <c r="H81" s="90"/>
      <c r="I81" s="480" t="s">
        <v>938</v>
      </c>
      <c r="J81" s="480">
        <v>0.24</v>
      </c>
      <c r="K81" s="480">
        <v>3120</v>
      </c>
      <c r="L81" s="90"/>
    </row>
    <row r="82" spans="1:12" ht="15">
      <c r="A82" s="101">
        <v>5</v>
      </c>
      <c r="B82" s="479" t="s">
        <v>927</v>
      </c>
      <c r="C82" s="90" t="s">
        <v>918</v>
      </c>
      <c r="D82" s="90">
        <v>445436537</v>
      </c>
      <c r="E82" s="90"/>
      <c r="F82" s="480" t="s">
        <v>932</v>
      </c>
      <c r="G82" s="480">
        <v>17</v>
      </c>
      <c r="H82" s="90"/>
      <c r="I82" s="480" t="s">
        <v>939</v>
      </c>
      <c r="J82" s="480">
        <v>24</v>
      </c>
      <c r="K82" s="480">
        <v>408</v>
      </c>
      <c r="L82" s="90"/>
    </row>
    <row r="83" spans="1:12" ht="15">
      <c r="A83" s="101">
        <v>6</v>
      </c>
      <c r="B83" s="479" t="s">
        <v>927</v>
      </c>
      <c r="C83" s="90" t="s">
        <v>918</v>
      </c>
      <c r="D83" s="90">
        <v>445436537</v>
      </c>
      <c r="E83" s="90"/>
      <c r="F83" s="480" t="s">
        <v>933</v>
      </c>
      <c r="G83" s="480">
        <v>15</v>
      </c>
      <c r="H83" s="90"/>
      <c r="I83" s="480" t="s">
        <v>938</v>
      </c>
      <c r="J83" s="480">
        <v>12</v>
      </c>
      <c r="K83" s="480">
        <v>180</v>
      </c>
      <c r="L83" s="90"/>
    </row>
    <row r="84" spans="1:12" ht="15">
      <c r="A84" s="101">
        <v>7</v>
      </c>
      <c r="B84" s="479" t="s">
        <v>927</v>
      </c>
      <c r="C84" s="90" t="s">
        <v>918</v>
      </c>
      <c r="D84" s="90">
        <v>445436537</v>
      </c>
      <c r="E84" s="90"/>
      <c r="F84" s="480" t="s">
        <v>934</v>
      </c>
      <c r="G84" s="480">
        <v>500</v>
      </c>
      <c r="H84" s="90"/>
      <c r="I84" s="480" t="s">
        <v>938</v>
      </c>
      <c r="J84" s="480">
        <v>0.1</v>
      </c>
      <c r="K84" s="480">
        <v>50</v>
      </c>
      <c r="L84" s="90"/>
    </row>
    <row r="85" spans="1:12" ht="15">
      <c r="A85" s="101">
        <v>8</v>
      </c>
      <c r="B85" s="479" t="s">
        <v>927</v>
      </c>
      <c r="C85" s="90" t="s">
        <v>918</v>
      </c>
      <c r="D85" s="90">
        <v>445436537</v>
      </c>
      <c r="E85" s="90"/>
      <c r="F85" s="480" t="s">
        <v>935</v>
      </c>
      <c r="G85" s="480">
        <v>1200</v>
      </c>
      <c r="H85" s="90"/>
      <c r="I85" s="480" t="s">
        <v>938</v>
      </c>
      <c r="J85" s="480">
        <v>0.1</v>
      </c>
      <c r="K85" s="480">
        <v>120</v>
      </c>
      <c r="L85" s="90"/>
    </row>
    <row r="86" spans="1:12" ht="15">
      <c r="A86" s="101">
        <v>9</v>
      </c>
      <c r="B86" s="479" t="s">
        <v>927</v>
      </c>
      <c r="C86" s="90" t="s">
        <v>918</v>
      </c>
      <c r="D86" s="90">
        <v>445436537</v>
      </c>
      <c r="E86" s="90"/>
      <c r="F86" s="480" t="s">
        <v>936</v>
      </c>
      <c r="G86" s="480">
        <v>30.664999999999999</v>
      </c>
      <c r="H86" s="90"/>
      <c r="I86" s="480" t="s">
        <v>939</v>
      </c>
      <c r="J86" s="480">
        <v>30</v>
      </c>
      <c r="K86" s="480">
        <v>920</v>
      </c>
      <c r="L86" s="90"/>
    </row>
    <row r="87" spans="1:12" ht="15">
      <c r="A87" s="101">
        <v>10</v>
      </c>
      <c r="B87" s="479" t="s">
        <v>927</v>
      </c>
      <c r="C87" s="90" t="s">
        <v>918</v>
      </c>
      <c r="D87" s="90">
        <v>445436537</v>
      </c>
      <c r="E87" s="90"/>
      <c r="F87" s="480" t="s">
        <v>937</v>
      </c>
      <c r="G87" s="480">
        <v>8</v>
      </c>
      <c r="H87" s="90"/>
      <c r="I87" s="480" t="s">
        <v>938</v>
      </c>
      <c r="J87" s="480">
        <v>37.5</v>
      </c>
      <c r="K87" s="480">
        <v>300</v>
      </c>
      <c r="L87" s="90"/>
    </row>
    <row r="88" spans="1:12" ht="15">
      <c r="A88" s="101">
        <v>11</v>
      </c>
      <c r="B88" s="479" t="s">
        <v>927</v>
      </c>
      <c r="C88" s="90" t="s">
        <v>918</v>
      </c>
      <c r="D88" s="90">
        <v>445436537</v>
      </c>
      <c r="E88" s="90"/>
      <c r="F88" s="480" t="s">
        <v>812</v>
      </c>
      <c r="G88" s="480">
        <v>33</v>
      </c>
      <c r="H88" s="90"/>
      <c r="I88" s="480" t="s">
        <v>939</v>
      </c>
      <c r="J88" s="480">
        <v>10</v>
      </c>
      <c r="K88" s="480">
        <v>330</v>
      </c>
      <c r="L88" s="90"/>
    </row>
    <row r="89" spans="1:12" ht="15">
      <c r="A89" s="101">
        <v>12</v>
      </c>
      <c r="B89" s="479" t="s">
        <v>927</v>
      </c>
      <c r="C89" s="101" t="s">
        <v>944</v>
      </c>
      <c r="D89" s="101">
        <v>205186065</v>
      </c>
      <c r="E89" s="90"/>
      <c r="F89" s="481" t="s">
        <v>940</v>
      </c>
      <c r="G89" s="101">
        <v>5000</v>
      </c>
      <c r="H89" s="101"/>
      <c r="I89" s="483" t="s">
        <v>938</v>
      </c>
      <c r="J89" s="484">
        <v>0.02</v>
      </c>
      <c r="K89" s="485">
        <v>100</v>
      </c>
      <c r="L89" s="90"/>
    </row>
    <row r="90" spans="1:12" ht="15">
      <c r="A90" s="101">
        <v>13</v>
      </c>
      <c r="B90" s="479" t="s">
        <v>927</v>
      </c>
      <c r="C90" s="101" t="s">
        <v>944</v>
      </c>
      <c r="D90" s="101">
        <v>205186065</v>
      </c>
      <c r="E90" s="90"/>
      <c r="F90" s="481" t="s">
        <v>941</v>
      </c>
      <c r="G90" s="101">
        <v>4000</v>
      </c>
      <c r="H90" s="101"/>
      <c r="I90" s="483" t="s">
        <v>938</v>
      </c>
      <c r="J90" s="486">
        <f>K90/G90</f>
        <v>0.115</v>
      </c>
      <c r="K90" s="485">
        <v>460</v>
      </c>
      <c r="L90" s="90"/>
    </row>
    <row r="91" spans="1:12" ht="15">
      <c r="A91" s="101">
        <v>14</v>
      </c>
      <c r="B91" s="479" t="s">
        <v>927</v>
      </c>
      <c r="C91" s="101" t="s">
        <v>944</v>
      </c>
      <c r="D91" s="101">
        <v>205186065</v>
      </c>
      <c r="E91" s="90"/>
      <c r="F91" s="481" t="s">
        <v>942</v>
      </c>
      <c r="G91" s="101">
        <v>9000</v>
      </c>
      <c r="H91" s="101"/>
      <c r="I91" s="483" t="s">
        <v>938</v>
      </c>
      <c r="J91" s="484">
        <v>0.04</v>
      </c>
      <c r="K91" s="485">
        <v>360</v>
      </c>
      <c r="L91" s="90"/>
    </row>
    <row r="92" spans="1:12" ht="15">
      <c r="A92" s="101">
        <v>15</v>
      </c>
      <c r="B92" s="479" t="s">
        <v>927</v>
      </c>
      <c r="C92" s="101" t="s">
        <v>944</v>
      </c>
      <c r="D92" s="101">
        <v>205186065</v>
      </c>
      <c r="E92" s="90"/>
      <c r="F92" s="481" t="s">
        <v>941</v>
      </c>
      <c r="G92" s="101">
        <v>6000</v>
      </c>
      <c r="H92" s="101"/>
      <c r="I92" s="483" t="s">
        <v>938</v>
      </c>
      <c r="J92" s="486">
        <v>0.115</v>
      </c>
      <c r="K92" s="485">
        <v>690</v>
      </c>
      <c r="L92" s="90"/>
    </row>
    <row r="93" spans="1:12" ht="15">
      <c r="A93" s="101">
        <v>16</v>
      </c>
      <c r="B93" s="479" t="s">
        <v>927</v>
      </c>
      <c r="C93" s="101" t="s">
        <v>944</v>
      </c>
      <c r="D93" s="101">
        <v>205186065</v>
      </c>
      <c r="E93" s="90"/>
      <c r="F93" s="481" t="s">
        <v>941</v>
      </c>
      <c r="G93" s="101">
        <v>6000</v>
      </c>
      <c r="H93" s="101"/>
      <c r="I93" s="483" t="s">
        <v>938</v>
      </c>
      <c r="J93" s="486">
        <v>0.115</v>
      </c>
      <c r="K93" s="485">
        <v>690</v>
      </c>
      <c r="L93" s="90"/>
    </row>
    <row r="94" spans="1:12" ht="15">
      <c r="A94" s="101">
        <v>17</v>
      </c>
      <c r="B94" s="479" t="s">
        <v>927</v>
      </c>
      <c r="C94" s="101" t="s">
        <v>944</v>
      </c>
      <c r="D94" s="101">
        <v>205186065</v>
      </c>
      <c r="E94" s="90"/>
      <c r="F94" s="481" t="s">
        <v>943</v>
      </c>
      <c r="G94" s="101">
        <v>35000</v>
      </c>
      <c r="H94" s="101"/>
      <c r="I94" s="483" t="s">
        <v>938</v>
      </c>
      <c r="J94" s="484">
        <v>0.08</v>
      </c>
      <c r="K94" s="485">
        <v>2800</v>
      </c>
      <c r="L94" s="90"/>
    </row>
    <row r="95" spans="1:12" ht="15">
      <c r="A95" s="101">
        <v>18</v>
      </c>
      <c r="B95" s="479" t="s">
        <v>927</v>
      </c>
      <c r="C95" s="101" t="s">
        <v>944</v>
      </c>
      <c r="D95" s="101">
        <v>205186065</v>
      </c>
      <c r="E95" s="90"/>
      <c r="F95" s="481" t="s">
        <v>941</v>
      </c>
      <c r="G95" s="101">
        <v>4000</v>
      </c>
      <c r="H95" s="101"/>
      <c r="I95" s="483" t="s">
        <v>938</v>
      </c>
      <c r="J95" s="486">
        <f>K95/G95</f>
        <v>0.115</v>
      </c>
      <c r="K95" s="485">
        <v>460</v>
      </c>
      <c r="L95" s="90"/>
    </row>
    <row r="96" spans="1:12" ht="15">
      <c r="A96" s="101">
        <v>19</v>
      </c>
      <c r="B96" s="479" t="s">
        <v>927</v>
      </c>
      <c r="C96" s="101" t="s">
        <v>944</v>
      </c>
      <c r="D96" s="101">
        <v>205186065</v>
      </c>
      <c r="E96" s="90"/>
      <c r="F96" s="481" t="s">
        <v>941</v>
      </c>
      <c r="G96" s="101">
        <v>16000</v>
      </c>
      <c r="H96" s="101"/>
      <c r="I96" s="483" t="s">
        <v>938</v>
      </c>
      <c r="J96" s="486">
        <v>0.115</v>
      </c>
      <c r="K96" s="485">
        <f>G96*J96</f>
        <v>1840</v>
      </c>
      <c r="L96" s="90"/>
    </row>
    <row r="97" spans="1:12" ht="15">
      <c r="A97" s="101">
        <v>20</v>
      </c>
      <c r="B97" s="479" t="s">
        <v>927</v>
      </c>
      <c r="C97" s="90" t="s">
        <v>946</v>
      </c>
      <c r="D97" s="90">
        <v>60001008932</v>
      </c>
      <c r="E97" s="90"/>
      <c r="F97" s="481" t="s">
        <v>945</v>
      </c>
      <c r="G97" s="90">
        <v>500</v>
      </c>
      <c r="H97" s="90"/>
      <c r="I97" s="480" t="s">
        <v>938</v>
      </c>
      <c r="J97" s="482">
        <v>0.4</v>
      </c>
      <c r="K97" s="4">
        <v>200</v>
      </c>
      <c r="L97" s="90"/>
    </row>
    <row r="98" spans="1:12" s="234" customFormat="1" ht="15" customHeight="1">
      <c r="A98" s="101">
        <v>21</v>
      </c>
      <c r="B98" s="479" t="s">
        <v>927</v>
      </c>
      <c r="C98" s="101" t="s">
        <v>948</v>
      </c>
      <c r="D98" s="101">
        <v>404379294</v>
      </c>
      <c r="E98" s="101"/>
      <c r="F98" s="481" t="s">
        <v>947</v>
      </c>
      <c r="G98" s="101">
        <v>10000</v>
      </c>
      <c r="H98" s="101"/>
      <c r="I98" s="483" t="s">
        <v>938</v>
      </c>
      <c r="J98" s="487">
        <v>0.108</v>
      </c>
      <c r="K98" s="485">
        <v>1080</v>
      </c>
      <c r="L98" s="101"/>
    </row>
    <row r="99" spans="1:12" s="234" customFormat="1" ht="15" customHeight="1">
      <c r="A99" s="101">
        <v>22</v>
      </c>
      <c r="B99" s="493" t="s">
        <v>927</v>
      </c>
      <c r="C99" s="490" t="s">
        <v>957</v>
      </c>
      <c r="D99" s="490">
        <v>406173732</v>
      </c>
      <c r="E99" s="490"/>
      <c r="F99" s="481" t="s">
        <v>947</v>
      </c>
      <c r="G99" s="489">
        <v>3000</v>
      </c>
      <c r="H99" s="490"/>
      <c r="I99" s="497" t="s">
        <v>938</v>
      </c>
      <c r="J99" s="487"/>
      <c r="K99" s="491">
        <v>470</v>
      </c>
      <c r="L99" s="101"/>
    </row>
    <row r="100" spans="1:12" s="234" customFormat="1" ht="29.25" customHeight="1">
      <c r="A100" s="101">
        <v>23</v>
      </c>
      <c r="B100" s="494" t="s">
        <v>927</v>
      </c>
      <c r="C100" s="101" t="s">
        <v>968</v>
      </c>
      <c r="D100" s="101">
        <v>237074535</v>
      </c>
      <c r="E100" s="101"/>
      <c r="F100" s="495" t="s">
        <v>969</v>
      </c>
      <c r="G100" s="101"/>
      <c r="H100" s="101"/>
      <c r="I100" s="492"/>
      <c r="J100" s="486"/>
      <c r="K100" s="485">
        <v>240</v>
      </c>
      <c r="L100" s="101"/>
    </row>
    <row r="101" spans="1:12" s="234" customFormat="1" ht="29.25" customHeight="1">
      <c r="A101" s="101">
        <v>24</v>
      </c>
      <c r="B101" s="494" t="s">
        <v>927</v>
      </c>
      <c r="C101" s="101" t="s">
        <v>966</v>
      </c>
      <c r="D101" s="101">
        <v>437059415</v>
      </c>
      <c r="E101" s="101"/>
      <c r="F101" s="495" t="s">
        <v>970</v>
      </c>
      <c r="G101" s="101"/>
      <c r="H101" s="101"/>
      <c r="I101" s="492"/>
      <c r="J101" s="486"/>
      <c r="K101" s="485">
        <v>1200</v>
      </c>
      <c r="L101" s="101"/>
    </row>
    <row r="102" spans="1:12" s="198" customFormat="1" ht="36">
      <c r="A102" s="101">
        <v>25</v>
      </c>
      <c r="B102" s="494" t="s">
        <v>950</v>
      </c>
      <c r="C102" s="90" t="s">
        <v>951</v>
      </c>
      <c r="D102" s="90">
        <v>404924613</v>
      </c>
      <c r="E102" s="90"/>
      <c r="F102" s="498" t="s">
        <v>949</v>
      </c>
      <c r="G102" s="499">
        <v>35.28</v>
      </c>
      <c r="H102" s="90"/>
      <c r="I102" s="499" t="s">
        <v>939</v>
      </c>
      <c r="J102" s="500">
        <v>21.683599999999998</v>
      </c>
      <c r="K102" s="4">
        <v>765</v>
      </c>
      <c r="L102" s="90"/>
    </row>
    <row r="103" spans="1:12" ht="60">
      <c r="A103" s="101">
        <v>26</v>
      </c>
      <c r="B103" s="496" t="s">
        <v>953</v>
      </c>
      <c r="C103" s="90" t="s">
        <v>952</v>
      </c>
      <c r="D103" s="90">
        <v>205255917</v>
      </c>
      <c r="E103" s="90"/>
      <c r="F103" s="90" t="s">
        <v>954</v>
      </c>
      <c r="G103" s="90"/>
      <c r="H103" s="90"/>
      <c r="I103" s="90"/>
      <c r="J103" s="396"/>
      <c r="K103" s="4">
        <v>167146.79</v>
      </c>
      <c r="L103" s="90"/>
    </row>
    <row r="104" spans="1:12" ht="60">
      <c r="A104" s="101">
        <v>27</v>
      </c>
      <c r="B104" s="369" t="s">
        <v>953</v>
      </c>
      <c r="C104" s="90" t="s">
        <v>955</v>
      </c>
      <c r="D104" s="90">
        <v>237111086</v>
      </c>
      <c r="E104" s="90"/>
      <c r="F104" s="90" t="s">
        <v>956</v>
      </c>
      <c r="G104" s="90" t="s">
        <v>981</v>
      </c>
      <c r="H104" s="90"/>
      <c r="I104" s="90" t="s">
        <v>980</v>
      </c>
      <c r="J104" s="4"/>
      <c r="K104" s="4">
        <v>1500</v>
      </c>
      <c r="L104" s="90"/>
    </row>
    <row r="105" spans="1:12" ht="45">
      <c r="A105" s="101">
        <v>28</v>
      </c>
      <c r="B105" s="369" t="s">
        <v>953</v>
      </c>
      <c r="C105" s="90" t="s">
        <v>957</v>
      </c>
      <c r="D105" s="90">
        <v>406173732</v>
      </c>
      <c r="E105" s="90"/>
      <c r="F105" s="90" t="s">
        <v>958</v>
      </c>
      <c r="G105" s="90"/>
      <c r="H105" s="90"/>
      <c r="I105" s="90"/>
      <c r="J105" s="4"/>
      <c r="K105" s="4">
        <v>1118</v>
      </c>
      <c r="L105" s="90"/>
    </row>
    <row r="106" spans="1:12" ht="30">
      <c r="A106" s="101">
        <v>29</v>
      </c>
      <c r="B106" s="369" t="s">
        <v>343</v>
      </c>
      <c r="C106" s="90" t="s">
        <v>961</v>
      </c>
      <c r="D106" s="90">
        <v>400169134</v>
      </c>
      <c r="E106" s="90"/>
      <c r="F106" s="90" t="s">
        <v>959</v>
      </c>
      <c r="G106" s="90"/>
      <c r="H106" s="90"/>
      <c r="I106" s="90"/>
      <c r="J106" s="4"/>
      <c r="K106" s="4">
        <v>10000</v>
      </c>
      <c r="L106" s="90"/>
    </row>
    <row r="107" spans="1:12" ht="30">
      <c r="A107" s="101">
        <v>30</v>
      </c>
      <c r="B107" s="369" t="s">
        <v>343</v>
      </c>
      <c r="C107" s="90" t="s">
        <v>962</v>
      </c>
      <c r="D107" s="90">
        <v>401959323</v>
      </c>
      <c r="E107" s="90"/>
      <c r="F107" s="90" t="s">
        <v>960</v>
      </c>
      <c r="G107" s="90"/>
      <c r="H107" s="90"/>
      <c r="I107" s="90"/>
      <c r="J107" s="4"/>
      <c r="K107" s="4">
        <v>1800</v>
      </c>
      <c r="L107" s="90"/>
    </row>
    <row r="108" spans="1:12" ht="36">
      <c r="A108" s="101">
        <v>31</v>
      </c>
      <c r="B108" s="369" t="s">
        <v>963</v>
      </c>
      <c r="C108" s="90" t="s">
        <v>965</v>
      </c>
      <c r="D108" s="90">
        <v>404963955</v>
      </c>
      <c r="E108" s="90"/>
      <c r="F108" s="488" t="s">
        <v>964</v>
      </c>
      <c r="G108" s="90"/>
      <c r="H108" s="90"/>
      <c r="I108" s="90"/>
      <c r="J108" s="4"/>
      <c r="K108" s="4">
        <v>3384.2</v>
      </c>
      <c r="L108" s="90"/>
    </row>
    <row r="109" spans="1:12" ht="45">
      <c r="A109" s="101">
        <v>32</v>
      </c>
      <c r="B109" s="369" t="s">
        <v>963</v>
      </c>
      <c r="C109" s="90" t="s">
        <v>966</v>
      </c>
      <c r="D109" s="101">
        <v>437059415</v>
      </c>
      <c r="E109" s="90"/>
      <c r="F109" s="101" t="s">
        <v>967</v>
      </c>
      <c r="G109" s="90"/>
      <c r="H109" s="90"/>
      <c r="I109" s="90"/>
      <c r="J109" s="4"/>
      <c r="K109" s="4">
        <v>400</v>
      </c>
      <c r="L109" s="90"/>
    </row>
    <row r="110" spans="1:12" ht="45">
      <c r="A110" s="101">
        <v>33</v>
      </c>
      <c r="B110" s="369" t="s">
        <v>971</v>
      </c>
      <c r="C110" s="90" t="s">
        <v>972</v>
      </c>
      <c r="D110" s="90">
        <v>204959553</v>
      </c>
      <c r="E110" s="90"/>
      <c r="F110" s="90" t="s">
        <v>973</v>
      </c>
      <c r="G110" s="90"/>
      <c r="H110" s="90"/>
      <c r="I110" s="90"/>
      <c r="J110" s="4"/>
      <c r="K110" s="4">
        <v>250</v>
      </c>
      <c r="L110" s="90"/>
    </row>
    <row r="111" spans="1:12" ht="60">
      <c r="A111" s="501"/>
      <c r="B111" s="502" t="s">
        <v>974</v>
      </c>
      <c r="C111" s="503" t="s">
        <v>978</v>
      </c>
      <c r="D111" s="503">
        <v>219995600</v>
      </c>
      <c r="E111" s="503"/>
      <c r="F111" s="503" t="s">
        <v>979</v>
      </c>
      <c r="G111" s="503"/>
      <c r="H111" s="503"/>
      <c r="I111" s="503"/>
      <c r="J111" s="504"/>
      <c r="K111" s="504">
        <v>1950</v>
      </c>
      <c r="L111" s="503" t="s">
        <v>975</v>
      </c>
    </row>
    <row r="112" spans="1:12" ht="45">
      <c r="A112" s="501"/>
      <c r="B112" s="502" t="s">
        <v>974</v>
      </c>
      <c r="C112" s="503" t="s">
        <v>977</v>
      </c>
      <c r="D112" s="503">
        <v>405034190</v>
      </c>
      <c r="E112" s="503"/>
      <c r="F112" s="503" t="s">
        <v>979</v>
      </c>
      <c r="G112" s="503">
        <f>7440+2760</f>
        <v>10200</v>
      </c>
      <c r="H112" s="503"/>
      <c r="I112" s="503" t="s">
        <v>976</v>
      </c>
      <c r="J112" s="504"/>
      <c r="K112" s="504">
        <f>43800+15900</f>
        <v>59700</v>
      </c>
      <c r="L112" s="503" t="s">
        <v>975</v>
      </c>
    </row>
    <row r="113" spans="1:12" ht="45">
      <c r="A113" s="101">
        <v>34</v>
      </c>
      <c r="B113" s="555" t="s">
        <v>1021</v>
      </c>
      <c r="C113" s="542" t="s">
        <v>1052</v>
      </c>
      <c r="D113" s="543">
        <v>202886788</v>
      </c>
      <c r="E113" s="90"/>
      <c r="F113" s="492"/>
      <c r="G113" s="544"/>
      <c r="H113" s="90"/>
      <c r="I113" s="544"/>
      <c r="J113" s="544"/>
      <c r="K113" s="560">
        <v>12108.3</v>
      </c>
      <c r="L113" s="90"/>
    </row>
    <row r="114" spans="1:12" ht="15">
      <c r="A114" s="101"/>
      <c r="B114" s="369"/>
      <c r="C114" s="90"/>
      <c r="D114" s="90"/>
      <c r="E114" s="90"/>
      <c r="F114" s="90"/>
      <c r="G114" s="90"/>
      <c r="H114" s="90"/>
      <c r="I114" s="90"/>
      <c r="J114" s="4"/>
      <c r="K114" s="4"/>
      <c r="L114" s="90"/>
    </row>
    <row r="115" spans="1:12" ht="15">
      <c r="A115" s="101"/>
      <c r="B115" s="369"/>
      <c r="C115" s="90"/>
      <c r="D115" s="90"/>
      <c r="E115" s="90"/>
      <c r="F115" s="90"/>
      <c r="G115" s="90"/>
      <c r="H115" s="90"/>
      <c r="I115" s="90"/>
      <c r="J115" s="4"/>
      <c r="K115" s="4"/>
      <c r="L115" s="90"/>
    </row>
    <row r="116" spans="1:12" ht="15">
      <c r="A116" s="101"/>
      <c r="B116" s="369"/>
      <c r="C116" s="90"/>
      <c r="D116" s="90"/>
      <c r="E116" s="90"/>
      <c r="F116" s="90"/>
      <c r="G116" s="90"/>
      <c r="H116" s="90"/>
      <c r="I116" s="90"/>
      <c r="J116" s="4"/>
      <c r="K116" s="4"/>
      <c r="L116" s="90"/>
    </row>
    <row r="117" spans="1:12" ht="15">
      <c r="A117" s="90" t="s">
        <v>264</v>
      </c>
      <c r="B117" s="369"/>
      <c r="C117" s="90"/>
      <c r="D117" s="90"/>
      <c r="E117" s="90"/>
      <c r="F117" s="90"/>
      <c r="G117" s="90"/>
      <c r="H117" s="90"/>
      <c r="I117" s="90"/>
      <c r="J117" s="4"/>
      <c r="K117" s="4"/>
      <c r="L117" s="90"/>
    </row>
    <row r="118" spans="1:12" ht="15">
      <c r="A118" s="90"/>
      <c r="B118" s="369"/>
      <c r="C118" s="102"/>
      <c r="D118" s="102"/>
      <c r="E118" s="102"/>
      <c r="F118" s="102"/>
      <c r="G118" s="90"/>
      <c r="H118" s="90"/>
      <c r="I118" s="90"/>
      <c r="J118" s="90" t="s">
        <v>460</v>
      </c>
      <c r="K118" s="89">
        <f>SUM(K10:K110)</f>
        <v>276892.28000000003</v>
      </c>
      <c r="L118" s="90"/>
    </row>
    <row r="119" spans="1:12" ht="15">
      <c r="A119" s="232"/>
      <c r="B119" s="232"/>
      <c r="C119" s="232"/>
      <c r="D119" s="232"/>
      <c r="E119" s="232"/>
      <c r="F119" s="232"/>
      <c r="G119" s="232"/>
      <c r="H119" s="232"/>
      <c r="I119" s="232"/>
      <c r="J119" s="232"/>
      <c r="K119" s="190"/>
    </row>
    <row r="120" spans="1:12" ht="15">
      <c r="A120" s="233" t="s">
        <v>461</v>
      </c>
      <c r="B120" s="233"/>
      <c r="C120" s="232"/>
      <c r="D120" s="232"/>
      <c r="E120" s="232"/>
      <c r="F120" s="232"/>
      <c r="G120" s="232"/>
      <c r="H120" s="232"/>
      <c r="I120" s="232"/>
      <c r="J120" s="232"/>
      <c r="K120" s="190"/>
    </row>
    <row r="121" spans="1:12" ht="15">
      <c r="A121" s="233" t="s">
        <v>462</v>
      </c>
      <c r="B121" s="233"/>
      <c r="C121" s="232"/>
      <c r="D121" s="232"/>
      <c r="E121" s="232"/>
      <c r="F121" s="232"/>
      <c r="G121" s="232"/>
      <c r="H121" s="232"/>
      <c r="I121" s="232"/>
      <c r="J121" s="232"/>
      <c r="K121" s="190"/>
    </row>
    <row r="122" spans="1:12" ht="15">
      <c r="A122" s="222" t="s">
        <v>463</v>
      </c>
      <c r="B122" s="233"/>
      <c r="C122" s="190"/>
      <c r="D122" s="190"/>
      <c r="E122" s="190"/>
      <c r="F122" s="190"/>
      <c r="G122" s="190"/>
      <c r="H122" s="190"/>
      <c r="I122" s="190"/>
      <c r="J122" s="190"/>
      <c r="K122" s="190"/>
    </row>
    <row r="123" spans="1:12" ht="15">
      <c r="A123" s="222" t="s">
        <v>464</v>
      </c>
      <c r="B123" s="233"/>
      <c r="C123" s="190"/>
      <c r="D123" s="190"/>
      <c r="E123" s="190"/>
      <c r="F123" s="190"/>
      <c r="G123" s="190"/>
      <c r="H123" s="190"/>
      <c r="I123" s="190"/>
      <c r="J123" s="190"/>
      <c r="K123" s="190"/>
    </row>
    <row r="124" spans="1:12" ht="15" customHeight="1">
      <c r="A124" s="584" t="s">
        <v>479</v>
      </c>
      <c r="B124" s="584"/>
      <c r="C124" s="584"/>
      <c r="D124" s="584"/>
      <c r="E124" s="584"/>
      <c r="F124" s="584"/>
      <c r="G124" s="584"/>
      <c r="H124" s="584"/>
      <c r="I124" s="584"/>
      <c r="J124" s="584"/>
      <c r="K124" s="584"/>
    </row>
    <row r="125" spans="1:12" ht="15" customHeight="1">
      <c r="A125" s="584"/>
      <c r="B125" s="584"/>
      <c r="C125" s="584"/>
      <c r="D125" s="584"/>
      <c r="E125" s="584"/>
      <c r="F125" s="584"/>
      <c r="G125" s="584"/>
      <c r="H125" s="584"/>
      <c r="I125" s="584"/>
      <c r="J125" s="584"/>
      <c r="K125" s="584"/>
    </row>
    <row r="126" spans="1:12" ht="12.75" customHeight="1">
      <c r="A126" s="394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</row>
    <row r="127" spans="1:12" ht="15">
      <c r="A127" s="580" t="s">
        <v>96</v>
      </c>
      <c r="B127" s="580"/>
      <c r="C127" s="370"/>
      <c r="D127" s="371"/>
      <c r="E127" s="371"/>
      <c r="F127" s="370"/>
      <c r="G127" s="370"/>
      <c r="H127" s="370"/>
      <c r="I127" s="370"/>
      <c r="J127" s="370"/>
      <c r="K127" s="190"/>
    </row>
    <row r="128" spans="1:12" ht="15">
      <c r="A128" s="370"/>
      <c r="B128" s="371"/>
      <c r="C128" s="370"/>
      <c r="D128" s="371"/>
      <c r="E128" s="371"/>
      <c r="F128" s="370"/>
      <c r="G128" s="370"/>
      <c r="H128" s="370"/>
      <c r="I128" s="370"/>
      <c r="J128" s="372"/>
      <c r="K128" s="190"/>
    </row>
    <row r="129" spans="1:11" ht="15" customHeight="1">
      <c r="A129" s="370"/>
      <c r="B129" s="371"/>
      <c r="C129" s="581" t="s">
        <v>256</v>
      </c>
      <c r="D129" s="581"/>
      <c r="E129" s="373"/>
      <c r="F129" s="374"/>
      <c r="G129" s="582" t="s">
        <v>465</v>
      </c>
      <c r="H129" s="582"/>
      <c r="I129" s="582"/>
      <c r="J129" s="375"/>
      <c r="K129" s="190"/>
    </row>
    <row r="130" spans="1:11" ht="15">
      <c r="A130" s="370"/>
      <c r="B130" s="371"/>
      <c r="C130" s="370"/>
      <c r="D130" s="371"/>
      <c r="E130" s="371"/>
      <c r="F130" s="370"/>
      <c r="G130" s="583"/>
      <c r="H130" s="583"/>
      <c r="I130" s="583"/>
      <c r="J130" s="375"/>
      <c r="K130" s="190"/>
    </row>
    <row r="131" spans="1:11" ht="15">
      <c r="A131" s="370"/>
      <c r="B131" s="371"/>
      <c r="C131" s="578" t="s">
        <v>127</v>
      </c>
      <c r="D131" s="578"/>
      <c r="E131" s="373"/>
      <c r="F131" s="374"/>
      <c r="G131" s="370"/>
      <c r="H131" s="370"/>
      <c r="I131" s="370"/>
      <c r="J131" s="370"/>
      <c r="K131" s="190"/>
    </row>
  </sheetData>
  <mergeCells count="7">
    <mergeCell ref="C131:D131"/>
    <mergeCell ref="A2:D2"/>
    <mergeCell ref="K3:L3"/>
    <mergeCell ref="A127:B127"/>
    <mergeCell ref="C129:D129"/>
    <mergeCell ref="G129:I130"/>
    <mergeCell ref="A124:K125"/>
  </mergeCells>
  <dataValidations count="1">
    <dataValidation type="list" allowBlank="1" showInputMessage="1" showErrorMessage="1" sqref="B78:B112 B114:B11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>
    <tabColor rgb="FFFFFFFF"/>
  </sheetPr>
  <dimension ref="A1:I93"/>
  <sheetViews>
    <sheetView showGridLines="0" view="pageBreakPreview" zoomScale="80" zoomScaleSheetLayoutView="80" workbookViewId="0">
      <selection activeCell="D59" sqref="D59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585" t="s">
        <v>186</v>
      </c>
      <c r="D1" s="585"/>
      <c r="E1" s="108"/>
    </row>
    <row r="2" spans="1:5">
      <c r="A2" s="79" t="s">
        <v>128</v>
      </c>
      <c r="B2" s="124"/>
      <c r="C2" s="80" t="s">
        <v>1053</v>
      </c>
      <c r="D2" s="229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მპგ "დემოკრატიული მოძრაობა-ერთიანი საქართველო"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>
        <f>738+63859.3+1791+4990+2136+3254+100918.12+750+885+143.33+10398+95136.09</f>
        <v>284998.83999999997</v>
      </c>
      <c r="C10" s="128">
        <f>SUM(C11,C34)</f>
        <v>66388.299999999988</v>
      </c>
      <c r="D10" s="128">
        <f>SUM(D11,D34)</f>
        <v>425217.63</v>
      </c>
      <c r="E10" s="108"/>
    </row>
    <row r="11" spans="1:5">
      <c r="A11" s="54" t="s">
        <v>180</v>
      </c>
      <c r="B11" s="55"/>
      <c r="C11" s="88">
        <f>SUM(C12:C32)</f>
        <v>38045.479999999996</v>
      </c>
      <c r="D11" s="88">
        <f>SUM(D12:D32)</f>
        <v>396874.81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>
        <v>228.94</v>
      </c>
      <c r="D14" s="8">
        <v>389745.86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>
        <v>1022.73</v>
      </c>
      <c r="D28" s="8">
        <f>101.2+1022.73+807.08+1090+11.9+78+4018.04</f>
        <v>7128.9500000000007</v>
      </c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>
        <v>36793.81</v>
      </c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28342.82</v>
      </c>
      <c r="D34" s="88">
        <f>SUM(D35:D42)</f>
        <v>28342.82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>
        <v>28342.82</v>
      </c>
      <c r="D36" s="8">
        <v>28342.82</v>
      </c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66388.3</v>
      </c>
      <c r="D44" s="88">
        <f>SUM(D45,D64)</f>
        <v>425217.63</v>
      </c>
      <c r="E44" s="108"/>
    </row>
    <row r="45" spans="1:5">
      <c r="A45" s="59" t="s">
        <v>182</v>
      </c>
      <c r="B45" s="57"/>
      <c r="C45" s="88">
        <f>SUM(C46:C61)</f>
        <v>66388.3</v>
      </c>
      <c r="D45" s="88">
        <f>SUM(D46:D61)</f>
        <v>425217.63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>
        <v>66388.3</v>
      </c>
      <c r="D47" s="8">
        <v>283117.84000000003</v>
      </c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>
        <f>D10-293392.84</f>
        <v>131824.78999999998</v>
      </c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>
        <v>10275</v>
      </c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tabColor theme="0"/>
    <pageSetUpPr fitToPage="1"/>
  </sheetPr>
  <dimension ref="A1:K25"/>
  <sheetViews>
    <sheetView showGridLines="0" view="pageBreakPreview" zoomScale="80" zoomScaleSheetLayoutView="80" workbookViewId="0">
      <selection activeCell="B13" sqref="B1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573" t="s">
        <v>97</v>
      </c>
      <c r="J1" s="573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571" t="s">
        <v>1053</v>
      </c>
      <c r="J2" s="572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6" t="str">
        <f>'ფორმა N1'!D4</f>
        <v>მპგ "დემოკრატიული მოძრაობა-ერთიანი საქართველო"</v>
      </c>
      <c r="B5" s="388"/>
      <c r="C5" s="388"/>
      <c r="D5" s="388"/>
      <c r="E5" s="388"/>
      <c r="F5" s="389"/>
      <c r="G5" s="388"/>
      <c r="H5" s="388"/>
      <c r="I5" s="388"/>
      <c r="J5" s="388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481</v>
      </c>
      <c r="C10" s="163" t="s">
        <v>482</v>
      </c>
      <c r="D10" s="164" t="s">
        <v>483</v>
      </c>
      <c r="E10" s="160">
        <v>39836</v>
      </c>
      <c r="F10" s="28">
        <v>228.94</v>
      </c>
      <c r="G10" s="28">
        <v>752534</v>
      </c>
      <c r="H10" s="28">
        <v>363017.08</v>
      </c>
      <c r="I10" s="28">
        <f>F10+G10-H10</f>
        <v>389745.85999999993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7" t="s">
        <v>96</v>
      </c>
      <c r="C15" s="107"/>
      <c r="D15" s="107"/>
      <c r="E15" s="107"/>
      <c r="F15" s="238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8"/>
      <c r="D17" s="107"/>
      <c r="E17" s="107"/>
      <c r="F17" s="288"/>
      <c r="G17" s="289"/>
      <c r="H17" s="289"/>
      <c r="I17" s="104"/>
      <c r="J17" s="104"/>
    </row>
    <row r="18" spans="1:10">
      <c r="A18" s="104"/>
      <c r="B18" s="107"/>
      <c r="C18" s="239" t="s">
        <v>256</v>
      </c>
      <c r="D18" s="239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40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0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171" t="s">
        <v>1053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6" t="str">
        <f>'ფორმა N1'!D4</f>
        <v>მპგ "დემოკრატიული მოძრაობა-ერთიანი საქართველო"</v>
      </c>
      <c r="B5" s="226"/>
      <c r="C5" s="226"/>
      <c r="D5" s="226"/>
      <c r="E5" s="226"/>
      <c r="F5" s="226"/>
      <c r="G5" s="226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301</v>
      </c>
      <c r="B8" s="172" t="s">
        <v>129</v>
      </c>
      <c r="C8" s="173" t="s">
        <v>349</v>
      </c>
      <c r="D8" s="173" t="s">
        <v>350</v>
      </c>
      <c r="E8" s="173" t="s">
        <v>263</v>
      </c>
      <c r="F8" s="172" t="s">
        <v>308</v>
      </c>
      <c r="G8" s="173" t="s">
        <v>302</v>
      </c>
      <c r="H8" s="108"/>
    </row>
    <row r="9" spans="1:8">
      <c r="A9" s="174" t="s">
        <v>303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266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304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96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256</v>
      </c>
      <c r="F47" s="197" t="s">
        <v>261</v>
      </c>
      <c r="G47" s="195"/>
      <c r="H47" s="191"/>
      <c r="I47" s="191"/>
      <c r="J47" s="191"/>
    </row>
    <row r="48" spans="1:10">
      <c r="A48" s="191"/>
      <c r="C48" s="198" t="s">
        <v>127</v>
      </c>
      <c r="F48" s="190" t="s">
        <v>257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tabColor rgb="FFFFFFFF"/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587" t="s">
        <v>97</v>
      </c>
      <c r="J1" s="587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571" t="s">
        <v>1053</v>
      </c>
      <c r="J2" s="572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მპგ "დემოკრატიული მოძრაობა-ერთიანი საქართველო"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586" t="s">
        <v>208</v>
      </c>
      <c r="C7" s="586"/>
      <c r="D7" s="586" t="s">
        <v>280</v>
      </c>
      <c r="E7" s="586"/>
      <c r="F7" s="586" t="s">
        <v>281</v>
      </c>
      <c r="G7" s="586"/>
      <c r="H7" s="159" t="s">
        <v>267</v>
      </c>
      <c r="I7" s="586" t="s">
        <v>211</v>
      </c>
      <c r="J7" s="586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28342.82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28342.82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28342.82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28342.82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>
        <v>28342.82</v>
      </c>
      <c r="D16" s="26"/>
      <c r="E16" s="26"/>
      <c r="F16" s="26"/>
      <c r="G16" s="26"/>
      <c r="H16" s="26"/>
      <c r="I16" s="26"/>
      <c r="J16" s="26">
        <f>C16+E16-G16</f>
        <v>28342.82</v>
      </c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tabColor rgb="FFFFFFFF"/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505" t="s">
        <v>1053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მპგ "დემოკრატიული მოძრაობა-ერთიანი საქართველო"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tabColor rgb="FFFFFFFF"/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1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505" t="s">
        <v>1053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მპგ "დემოკრატიული მოძრაობა-ერთიანი საქართველო"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FF"/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314</v>
      </c>
      <c r="B1" s="200"/>
      <c r="C1" s="200"/>
      <c r="D1" s="200"/>
      <c r="E1" s="200"/>
      <c r="F1" s="81"/>
      <c r="G1" s="81" t="s">
        <v>97</v>
      </c>
      <c r="H1" s="204"/>
    </row>
    <row r="2" spans="1:8" s="203" customFormat="1">
      <c r="A2" s="204" t="s">
        <v>305</v>
      </c>
      <c r="B2" s="200"/>
      <c r="C2" s="200"/>
      <c r="D2" s="200"/>
      <c r="E2" s="201"/>
      <c r="F2" s="201"/>
      <c r="G2" s="202" t="s">
        <v>1053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262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მპგ "დემოკრატიული მოძრაობა-ერთიანი საქართველო"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6" t="s">
        <v>64</v>
      </c>
      <c r="B7" s="211" t="s">
        <v>309</v>
      </c>
      <c r="C7" s="211" t="s">
        <v>310</v>
      </c>
      <c r="D7" s="211" t="s">
        <v>311</v>
      </c>
      <c r="E7" s="211" t="s">
        <v>312</v>
      </c>
      <c r="F7" s="211" t="s">
        <v>313</v>
      </c>
      <c r="G7" s="211" t="s">
        <v>306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264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96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256</v>
      </c>
      <c r="F27" s="214" t="s">
        <v>307</v>
      </c>
      <c r="J27" s="215"/>
      <c r="K27" s="215"/>
    </row>
    <row r="28" spans="1:11" s="21" customFormat="1" ht="15">
      <c r="C28" s="217" t="s">
        <v>127</v>
      </c>
      <c r="F28" s="218" t="s">
        <v>257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FF"/>
    <pageSetUpPr fitToPage="1"/>
  </sheetPr>
  <dimension ref="A1:K100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505" t="s">
        <v>1053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6" t="str">
        <f>'ფორმა N1'!D4</f>
        <v>მპგ "დემოკრატიული მოძრაობა-ერთიანი საქართველო"</v>
      </c>
      <c r="B5" s="83"/>
      <c r="C5" s="83"/>
      <c r="D5" s="83"/>
      <c r="E5" s="227"/>
      <c r="F5" s="228"/>
      <c r="G5" s="228"/>
      <c r="H5" s="228"/>
      <c r="I5" s="228"/>
      <c r="J5" s="228"/>
      <c r="K5" s="227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30">
      <c r="A9" s="70">
        <v>1</v>
      </c>
      <c r="B9" s="396" t="s">
        <v>484</v>
      </c>
      <c r="C9" s="397" t="s">
        <v>485</v>
      </c>
      <c r="D9" s="398">
        <v>42735</v>
      </c>
      <c r="E9" s="399">
        <v>318</v>
      </c>
      <c r="F9" s="397" t="s">
        <v>486</v>
      </c>
      <c r="G9" s="400">
        <v>65002001337</v>
      </c>
      <c r="H9" s="401" t="s">
        <v>487</v>
      </c>
      <c r="I9" s="401" t="s">
        <v>488</v>
      </c>
      <c r="J9" s="401"/>
      <c r="K9" s="397"/>
    </row>
    <row r="10" spans="1:11" ht="15">
      <c r="A10" s="70">
        <f>A9+1</f>
        <v>2</v>
      </c>
      <c r="B10" s="402" t="s">
        <v>489</v>
      </c>
      <c r="C10" s="397" t="s">
        <v>485</v>
      </c>
      <c r="D10" s="403" t="s">
        <v>490</v>
      </c>
      <c r="E10" s="397"/>
      <c r="F10" s="399">
        <v>900</v>
      </c>
      <c r="G10" s="404" t="s">
        <v>491</v>
      </c>
      <c r="H10" s="402" t="s">
        <v>492</v>
      </c>
      <c r="I10" s="402" t="s">
        <v>493</v>
      </c>
      <c r="J10" s="401"/>
      <c r="K10" s="397"/>
    </row>
    <row r="11" spans="1:11" ht="15">
      <c r="A11" s="70">
        <f t="shared" ref="A11:A74" si="0">A10+1</f>
        <v>3</v>
      </c>
      <c r="B11" s="396" t="s">
        <v>494</v>
      </c>
      <c r="C11" s="397" t="s">
        <v>485</v>
      </c>
      <c r="D11" s="403" t="s">
        <v>495</v>
      </c>
      <c r="E11" s="397"/>
      <c r="F11" s="400" t="s">
        <v>496</v>
      </c>
      <c r="G11" s="405" t="s">
        <v>497</v>
      </c>
      <c r="H11" s="400" t="s">
        <v>498</v>
      </c>
      <c r="I11" s="400" t="s">
        <v>499</v>
      </c>
      <c r="J11" s="401"/>
      <c r="K11" s="397"/>
    </row>
    <row r="12" spans="1:11" ht="15">
      <c r="A12" s="70">
        <f t="shared" si="0"/>
        <v>4</v>
      </c>
      <c r="B12" s="406" t="s">
        <v>500</v>
      </c>
      <c r="C12" s="397" t="s">
        <v>485</v>
      </c>
      <c r="D12" s="403" t="s">
        <v>501</v>
      </c>
      <c r="E12" s="397"/>
      <c r="F12" s="402" t="s">
        <v>502</v>
      </c>
      <c r="G12" s="404" t="s">
        <v>503</v>
      </c>
      <c r="H12" s="402" t="s">
        <v>504</v>
      </c>
      <c r="I12" s="402" t="s">
        <v>505</v>
      </c>
      <c r="J12" s="401"/>
      <c r="K12" s="397"/>
    </row>
    <row r="13" spans="1:11" ht="15">
      <c r="A13" s="70">
        <f t="shared" si="0"/>
        <v>5</v>
      </c>
      <c r="B13" s="407" t="s">
        <v>506</v>
      </c>
      <c r="C13" s="397" t="s">
        <v>485</v>
      </c>
      <c r="D13" s="403" t="s">
        <v>507</v>
      </c>
      <c r="E13" s="397"/>
      <c r="F13" s="402" t="s">
        <v>508</v>
      </c>
      <c r="G13" s="404" t="s">
        <v>509</v>
      </c>
      <c r="H13" s="402" t="s">
        <v>510</v>
      </c>
      <c r="I13" s="402" t="s">
        <v>511</v>
      </c>
      <c r="J13" s="401"/>
      <c r="K13" s="397"/>
    </row>
    <row r="14" spans="1:11" ht="15">
      <c r="A14" s="70">
        <f t="shared" si="0"/>
        <v>6</v>
      </c>
      <c r="B14" s="408" t="s">
        <v>512</v>
      </c>
      <c r="C14" s="397" t="s">
        <v>485</v>
      </c>
      <c r="D14" s="403" t="s">
        <v>501</v>
      </c>
      <c r="E14" s="397"/>
      <c r="F14" s="400" t="s">
        <v>513</v>
      </c>
      <c r="G14" s="409" t="s">
        <v>514</v>
      </c>
      <c r="H14" s="400" t="s">
        <v>498</v>
      </c>
      <c r="I14" s="400" t="s">
        <v>515</v>
      </c>
      <c r="J14" s="401"/>
      <c r="K14" s="397"/>
    </row>
    <row r="15" spans="1:11" ht="15">
      <c r="A15" s="70">
        <f t="shared" si="0"/>
        <v>7</v>
      </c>
      <c r="B15" s="408" t="s">
        <v>516</v>
      </c>
      <c r="C15" s="397" t="s">
        <v>485</v>
      </c>
      <c r="D15" s="403" t="s">
        <v>517</v>
      </c>
      <c r="E15" s="397"/>
      <c r="F15" s="400" t="s">
        <v>518</v>
      </c>
      <c r="G15" s="409" t="s">
        <v>519</v>
      </c>
      <c r="H15" s="400" t="s">
        <v>520</v>
      </c>
      <c r="I15" s="400" t="s">
        <v>521</v>
      </c>
      <c r="J15" s="401"/>
      <c r="K15" s="397"/>
    </row>
    <row r="16" spans="1:11" ht="15">
      <c r="A16" s="70">
        <f t="shared" si="0"/>
        <v>8</v>
      </c>
      <c r="B16" s="408" t="s">
        <v>522</v>
      </c>
      <c r="C16" s="397" t="s">
        <v>485</v>
      </c>
      <c r="D16" s="403" t="s">
        <v>523</v>
      </c>
      <c r="E16" s="397"/>
      <c r="F16" s="400" t="s">
        <v>518</v>
      </c>
      <c r="G16" s="409" t="s">
        <v>524</v>
      </c>
      <c r="H16" s="400" t="s">
        <v>525</v>
      </c>
      <c r="I16" s="400" t="s">
        <v>526</v>
      </c>
      <c r="J16" s="401"/>
      <c r="K16" s="397"/>
    </row>
    <row r="17" spans="1:11" ht="15">
      <c r="A17" s="70">
        <f t="shared" si="0"/>
        <v>9</v>
      </c>
      <c r="B17" s="408" t="s">
        <v>527</v>
      </c>
      <c r="C17" s="397" t="s">
        <v>485</v>
      </c>
      <c r="D17" s="403" t="s">
        <v>507</v>
      </c>
      <c r="E17" s="397"/>
      <c r="F17" s="399">
        <v>750</v>
      </c>
      <c r="G17" s="409" t="s">
        <v>528</v>
      </c>
      <c r="H17" s="400" t="s">
        <v>529</v>
      </c>
      <c r="I17" s="400" t="s">
        <v>530</v>
      </c>
      <c r="J17" s="401"/>
      <c r="K17" s="397"/>
    </row>
    <row r="18" spans="1:11" ht="15">
      <c r="A18" s="70">
        <f t="shared" si="0"/>
        <v>10</v>
      </c>
      <c r="B18" s="408" t="s">
        <v>531</v>
      </c>
      <c r="C18" s="397" t="s">
        <v>485</v>
      </c>
      <c r="D18" s="410">
        <v>42689</v>
      </c>
      <c r="E18" s="397"/>
      <c r="F18" s="403">
        <v>1000</v>
      </c>
      <c r="G18" s="409" t="s">
        <v>532</v>
      </c>
      <c r="H18" s="400" t="s">
        <v>533</v>
      </c>
      <c r="I18" s="400" t="s">
        <v>534</v>
      </c>
      <c r="J18" s="401"/>
      <c r="K18" s="397"/>
    </row>
    <row r="19" spans="1:11" ht="15">
      <c r="A19" s="70">
        <f t="shared" si="0"/>
        <v>11</v>
      </c>
      <c r="B19" s="411" t="s">
        <v>535</v>
      </c>
      <c r="C19" s="397" t="s">
        <v>485</v>
      </c>
      <c r="D19" s="399" t="s">
        <v>536</v>
      </c>
      <c r="E19" s="397"/>
      <c r="F19" s="412">
        <v>500</v>
      </c>
      <c r="G19" s="413" t="s">
        <v>537</v>
      </c>
      <c r="H19" s="401" t="s">
        <v>538</v>
      </c>
      <c r="I19" s="401" t="s">
        <v>539</v>
      </c>
      <c r="J19" s="401"/>
      <c r="K19" s="397"/>
    </row>
    <row r="20" spans="1:11" ht="15">
      <c r="A20" s="70">
        <f t="shared" si="0"/>
        <v>12</v>
      </c>
      <c r="B20" s="411" t="s">
        <v>540</v>
      </c>
      <c r="C20" s="397" t="s">
        <v>485</v>
      </c>
      <c r="D20" s="399" t="s">
        <v>490</v>
      </c>
      <c r="E20" s="397"/>
      <c r="F20" s="412">
        <v>437.5</v>
      </c>
      <c r="G20" s="413" t="s">
        <v>541</v>
      </c>
      <c r="H20" s="414" t="s">
        <v>542</v>
      </c>
      <c r="I20" s="414" t="s">
        <v>543</v>
      </c>
      <c r="J20" s="401"/>
      <c r="K20" s="397"/>
    </row>
    <row r="21" spans="1:11" ht="15">
      <c r="A21" s="70">
        <f t="shared" si="0"/>
        <v>13</v>
      </c>
      <c r="B21" s="411" t="s">
        <v>544</v>
      </c>
      <c r="C21" s="397" t="s">
        <v>485</v>
      </c>
      <c r="D21" s="399" t="s">
        <v>490</v>
      </c>
      <c r="E21" s="397"/>
      <c r="F21" s="412">
        <v>500</v>
      </c>
      <c r="G21" s="413" t="s">
        <v>545</v>
      </c>
      <c r="H21" s="414" t="s">
        <v>546</v>
      </c>
      <c r="I21" s="414" t="s">
        <v>547</v>
      </c>
      <c r="J21" s="401"/>
      <c r="K21" s="397"/>
    </row>
    <row r="22" spans="1:11" ht="15">
      <c r="A22" s="70">
        <f t="shared" si="0"/>
        <v>14</v>
      </c>
      <c r="B22" s="411" t="s">
        <v>548</v>
      </c>
      <c r="C22" s="397" t="s">
        <v>485</v>
      </c>
      <c r="D22" s="399" t="s">
        <v>549</v>
      </c>
      <c r="E22" s="397"/>
      <c r="F22" s="412">
        <v>500</v>
      </c>
      <c r="G22" s="413" t="s">
        <v>550</v>
      </c>
      <c r="H22" s="414" t="s">
        <v>551</v>
      </c>
      <c r="I22" s="414" t="s">
        <v>552</v>
      </c>
      <c r="J22" s="401"/>
      <c r="K22" s="397"/>
    </row>
    <row r="23" spans="1:11" ht="15">
      <c r="A23" s="70">
        <f t="shared" si="0"/>
        <v>15</v>
      </c>
      <c r="B23" s="411" t="s">
        <v>553</v>
      </c>
      <c r="C23" s="397" t="s">
        <v>485</v>
      </c>
      <c r="D23" s="399" t="s">
        <v>490</v>
      </c>
      <c r="E23" s="399">
        <v>74</v>
      </c>
      <c r="F23" s="412">
        <v>600</v>
      </c>
      <c r="G23" s="413" t="s">
        <v>554</v>
      </c>
      <c r="H23" s="414" t="s">
        <v>555</v>
      </c>
      <c r="I23" s="414" t="s">
        <v>556</v>
      </c>
      <c r="J23" s="401"/>
      <c r="K23" s="397"/>
    </row>
    <row r="24" spans="1:11" ht="15">
      <c r="A24" s="70">
        <f t="shared" si="0"/>
        <v>16</v>
      </c>
      <c r="B24" s="411" t="s">
        <v>557</v>
      </c>
      <c r="C24" s="397" t="s">
        <v>485</v>
      </c>
      <c r="D24" s="399" t="s">
        <v>490</v>
      </c>
      <c r="E24" s="415">
        <v>180</v>
      </c>
      <c r="F24" s="412">
        <v>1125</v>
      </c>
      <c r="G24" s="413" t="s">
        <v>558</v>
      </c>
      <c r="H24" s="414" t="s">
        <v>559</v>
      </c>
      <c r="I24" s="414" t="s">
        <v>560</v>
      </c>
      <c r="J24" s="401"/>
      <c r="K24" s="397"/>
    </row>
    <row r="25" spans="1:11" ht="15">
      <c r="A25" s="70">
        <f t="shared" si="0"/>
        <v>17</v>
      </c>
      <c r="B25" s="411" t="s">
        <v>561</v>
      </c>
      <c r="C25" s="397" t="s">
        <v>485</v>
      </c>
      <c r="D25" s="399" t="s">
        <v>490</v>
      </c>
      <c r="E25" s="415">
        <v>55</v>
      </c>
      <c r="F25" s="412">
        <v>600</v>
      </c>
      <c r="G25" s="413" t="s">
        <v>562</v>
      </c>
      <c r="H25" s="414" t="s">
        <v>563</v>
      </c>
      <c r="I25" s="414" t="s">
        <v>564</v>
      </c>
      <c r="J25" s="401"/>
      <c r="K25" s="397"/>
    </row>
    <row r="26" spans="1:11" ht="15">
      <c r="A26" s="70">
        <f t="shared" si="0"/>
        <v>18</v>
      </c>
      <c r="B26" s="411" t="s">
        <v>565</v>
      </c>
      <c r="C26" s="397" t="s">
        <v>485</v>
      </c>
      <c r="D26" s="399" t="s">
        <v>490</v>
      </c>
      <c r="E26" s="415">
        <v>60</v>
      </c>
      <c r="F26" s="412">
        <v>400</v>
      </c>
      <c r="G26" s="413" t="s">
        <v>566</v>
      </c>
      <c r="H26" s="414" t="s">
        <v>567</v>
      </c>
      <c r="I26" s="414" t="s">
        <v>568</v>
      </c>
      <c r="J26" s="401"/>
      <c r="K26" s="397"/>
    </row>
    <row r="27" spans="1:11" ht="15">
      <c r="A27" s="70">
        <f t="shared" si="0"/>
        <v>19</v>
      </c>
      <c r="B27" s="411" t="s">
        <v>569</v>
      </c>
      <c r="C27" s="397" t="s">
        <v>485</v>
      </c>
      <c r="D27" s="399" t="s">
        <v>490</v>
      </c>
      <c r="E27" s="416">
        <v>80</v>
      </c>
      <c r="F27" s="412">
        <v>1250</v>
      </c>
      <c r="G27" s="413" t="s">
        <v>570</v>
      </c>
      <c r="H27" s="401" t="s">
        <v>571</v>
      </c>
      <c r="I27" s="401" t="s">
        <v>572</v>
      </c>
      <c r="J27" s="401"/>
      <c r="K27" s="397"/>
    </row>
    <row r="28" spans="1:11" ht="15">
      <c r="A28" s="70">
        <f t="shared" si="0"/>
        <v>20</v>
      </c>
      <c r="B28" s="411" t="s">
        <v>573</v>
      </c>
      <c r="C28" s="397" t="s">
        <v>485</v>
      </c>
      <c r="D28" s="399" t="s">
        <v>490</v>
      </c>
      <c r="E28" s="416">
        <v>42</v>
      </c>
      <c r="F28" s="412">
        <v>250</v>
      </c>
      <c r="G28" s="413" t="s">
        <v>574</v>
      </c>
      <c r="H28" s="414" t="s">
        <v>575</v>
      </c>
      <c r="I28" s="414" t="s">
        <v>576</v>
      </c>
      <c r="J28" s="401"/>
      <c r="K28" s="397"/>
    </row>
    <row r="29" spans="1:11" ht="15">
      <c r="A29" s="70">
        <f t="shared" si="0"/>
        <v>21</v>
      </c>
      <c r="B29" s="411" t="s">
        <v>577</v>
      </c>
      <c r="C29" s="397" t="s">
        <v>485</v>
      </c>
      <c r="D29" s="399" t="s">
        <v>490</v>
      </c>
      <c r="E29" s="415">
        <v>80</v>
      </c>
      <c r="F29" s="412">
        <v>750</v>
      </c>
      <c r="G29" s="413" t="s">
        <v>578</v>
      </c>
      <c r="H29" s="414" t="s">
        <v>579</v>
      </c>
      <c r="I29" s="414" t="s">
        <v>580</v>
      </c>
      <c r="J29" s="401"/>
      <c r="K29" s="397"/>
    </row>
    <row r="30" spans="1:11" ht="15">
      <c r="A30" s="70">
        <f t="shared" si="0"/>
        <v>22</v>
      </c>
      <c r="B30" s="417" t="s">
        <v>581</v>
      </c>
      <c r="C30" s="397" t="s">
        <v>485</v>
      </c>
      <c r="D30" s="399" t="s">
        <v>490</v>
      </c>
      <c r="E30" s="397"/>
      <c r="F30" s="412">
        <v>275</v>
      </c>
      <c r="G30" s="413" t="s">
        <v>582</v>
      </c>
      <c r="H30" s="414" t="s">
        <v>583</v>
      </c>
      <c r="I30" s="414" t="s">
        <v>584</v>
      </c>
      <c r="J30" s="401"/>
      <c r="K30" s="397"/>
    </row>
    <row r="31" spans="1:11" ht="15">
      <c r="A31" s="70">
        <f t="shared" si="0"/>
        <v>23</v>
      </c>
      <c r="B31" s="418" t="s">
        <v>585</v>
      </c>
      <c r="C31" s="397" t="s">
        <v>485</v>
      </c>
      <c r="D31" s="399" t="s">
        <v>490</v>
      </c>
      <c r="E31" s="397"/>
      <c r="F31" s="415">
        <v>500</v>
      </c>
      <c r="G31" s="405" t="s">
        <v>586</v>
      </c>
      <c r="H31" s="401" t="s">
        <v>587</v>
      </c>
      <c r="I31" s="401" t="s">
        <v>588</v>
      </c>
      <c r="J31" s="401"/>
      <c r="K31" s="397"/>
    </row>
    <row r="32" spans="1:11" ht="15">
      <c r="A32" s="70">
        <f t="shared" si="0"/>
        <v>24</v>
      </c>
      <c r="B32" s="418" t="s">
        <v>589</v>
      </c>
      <c r="C32" s="397" t="s">
        <v>485</v>
      </c>
      <c r="D32" s="399" t="s">
        <v>490</v>
      </c>
      <c r="E32" s="397"/>
      <c r="F32" s="415">
        <v>500</v>
      </c>
      <c r="G32" s="405" t="s">
        <v>590</v>
      </c>
      <c r="H32" s="401" t="s">
        <v>591</v>
      </c>
      <c r="I32" s="401" t="s">
        <v>592</v>
      </c>
      <c r="J32" s="401"/>
      <c r="K32" s="397"/>
    </row>
    <row r="33" spans="1:11" ht="22.5">
      <c r="A33" s="70">
        <f t="shared" si="0"/>
        <v>25</v>
      </c>
      <c r="B33" s="418" t="s">
        <v>593</v>
      </c>
      <c r="C33" s="419" t="s">
        <v>594</v>
      </c>
      <c r="D33" s="399"/>
      <c r="E33" s="397"/>
      <c r="F33" s="420"/>
      <c r="G33" s="421">
        <v>56001000056</v>
      </c>
      <c r="H33" s="422" t="s">
        <v>498</v>
      </c>
      <c r="I33" s="422" t="s">
        <v>595</v>
      </c>
      <c r="J33" s="401"/>
      <c r="K33" s="397"/>
    </row>
    <row r="34" spans="1:11" ht="15">
      <c r="A34" s="70">
        <f t="shared" si="0"/>
        <v>26</v>
      </c>
      <c r="B34" s="418" t="s">
        <v>596</v>
      </c>
      <c r="C34" s="397" t="s">
        <v>485</v>
      </c>
      <c r="D34" s="399" t="s">
        <v>490</v>
      </c>
      <c r="E34" s="397"/>
      <c r="F34" s="420">
        <v>400</v>
      </c>
      <c r="G34" s="405" t="s">
        <v>597</v>
      </c>
      <c r="H34" s="401" t="s">
        <v>598</v>
      </c>
      <c r="I34" s="401" t="s">
        <v>599</v>
      </c>
      <c r="J34" s="401"/>
      <c r="K34" s="397"/>
    </row>
    <row r="35" spans="1:11" ht="15">
      <c r="A35" s="70">
        <f t="shared" si="0"/>
        <v>27</v>
      </c>
      <c r="B35" s="418" t="s">
        <v>600</v>
      </c>
      <c r="C35" s="397" t="s">
        <v>485</v>
      </c>
      <c r="D35" s="399" t="s">
        <v>490</v>
      </c>
      <c r="E35" s="397"/>
      <c r="F35" s="420">
        <v>440</v>
      </c>
      <c r="G35" s="422">
        <v>35001088312</v>
      </c>
      <c r="H35" s="422" t="s">
        <v>601</v>
      </c>
      <c r="I35" s="422" t="s">
        <v>602</v>
      </c>
      <c r="J35" s="401"/>
      <c r="K35" s="397"/>
    </row>
    <row r="36" spans="1:11" ht="15">
      <c r="A36" s="70">
        <f t="shared" si="0"/>
        <v>28</v>
      </c>
      <c r="B36" s="418" t="s">
        <v>603</v>
      </c>
      <c r="C36" s="397" t="s">
        <v>485</v>
      </c>
      <c r="D36" s="399" t="s">
        <v>490</v>
      </c>
      <c r="E36" s="397"/>
      <c r="F36" s="420">
        <v>500</v>
      </c>
      <c r="G36" s="405" t="s">
        <v>604</v>
      </c>
      <c r="H36" s="422" t="s">
        <v>605</v>
      </c>
      <c r="I36" s="422" t="s">
        <v>606</v>
      </c>
      <c r="J36" s="401"/>
      <c r="K36" s="397"/>
    </row>
    <row r="37" spans="1:11" ht="15">
      <c r="A37" s="70">
        <f t="shared" si="0"/>
        <v>29</v>
      </c>
      <c r="B37" s="418" t="s">
        <v>607</v>
      </c>
      <c r="C37" s="397" t="s">
        <v>485</v>
      </c>
      <c r="D37" s="399" t="s">
        <v>507</v>
      </c>
      <c r="E37" s="397"/>
      <c r="F37" s="420">
        <v>500</v>
      </c>
      <c r="G37" s="422">
        <v>47001001593</v>
      </c>
      <c r="H37" s="422" t="s">
        <v>608</v>
      </c>
      <c r="I37" s="422" t="s">
        <v>609</v>
      </c>
      <c r="J37" s="401"/>
      <c r="K37" s="397"/>
    </row>
    <row r="38" spans="1:11" ht="15">
      <c r="A38" s="70">
        <f t="shared" si="0"/>
        <v>30</v>
      </c>
      <c r="B38" s="423" t="s">
        <v>610</v>
      </c>
      <c r="C38" s="397" t="s">
        <v>485</v>
      </c>
      <c r="D38" s="399" t="s">
        <v>507</v>
      </c>
      <c r="E38" s="399">
        <v>15</v>
      </c>
      <c r="F38" s="420">
        <v>153</v>
      </c>
      <c r="G38" s="402"/>
      <c r="H38" s="402"/>
      <c r="I38" s="402"/>
      <c r="J38" s="424">
        <v>404907730</v>
      </c>
      <c r="K38" s="402" t="s">
        <v>611</v>
      </c>
    </row>
    <row r="39" spans="1:11" ht="15">
      <c r="A39" s="70">
        <f t="shared" si="0"/>
        <v>31</v>
      </c>
      <c r="B39" s="423" t="s">
        <v>612</v>
      </c>
      <c r="C39" s="397" t="s">
        <v>485</v>
      </c>
      <c r="D39" s="399" t="s">
        <v>507</v>
      </c>
      <c r="E39" s="397"/>
      <c r="F39" s="420">
        <v>1000</v>
      </c>
      <c r="G39" s="404" t="s">
        <v>613</v>
      </c>
      <c r="H39" s="402" t="s">
        <v>614</v>
      </c>
      <c r="I39" s="402" t="s">
        <v>615</v>
      </c>
      <c r="J39" s="401"/>
      <c r="K39" s="397"/>
    </row>
    <row r="40" spans="1:11" ht="30">
      <c r="A40" s="70">
        <f t="shared" si="0"/>
        <v>32</v>
      </c>
      <c r="B40" s="397" t="s">
        <v>616</v>
      </c>
      <c r="C40" s="397" t="s">
        <v>485</v>
      </c>
      <c r="D40" s="398">
        <v>42660</v>
      </c>
      <c r="E40" s="397"/>
      <c r="F40" s="399">
        <v>500</v>
      </c>
      <c r="G40" s="425">
        <v>43001014473</v>
      </c>
      <c r="H40" s="401" t="s">
        <v>617</v>
      </c>
      <c r="I40" s="401" t="s">
        <v>618</v>
      </c>
      <c r="J40" s="401"/>
      <c r="K40" s="397"/>
    </row>
    <row r="41" spans="1:11" ht="15">
      <c r="A41" s="70">
        <f t="shared" si="0"/>
        <v>33</v>
      </c>
      <c r="B41" s="397" t="s">
        <v>619</v>
      </c>
      <c r="C41" s="397" t="s">
        <v>485</v>
      </c>
      <c r="D41" s="398">
        <v>42670</v>
      </c>
      <c r="E41" s="397"/>
      <c r="F41" s="399">
        <v>625</v>
      </c>
      <c r="G41" s="413" t="s">
        <v>620</v>
      </c>
      <c r="H41" s="401" t="s">
        <v>621</v>
      </c>
      <c r="I41" s="401" t="s">
        <v>622</v>
      </c>
      <c r="J41" s="401"/>
      <c r="K41" s="397"/>
    </row>
    <row r="42" spans="1:11" ht="15">
      <c r="A42" s="70">
        <f t="shared" si="0"/>
        <v>34</v>
      </c>
      <c r="B42" s="411" t="s">
        <v>623</v>
      </c>
      <c r="C42" s="397" t="s">
        <v>485</v>
      </c>
      <c r="D42" s="398">
        <v>42691</v>
      </c>
      <c r="E42" s="397"/>
      <c r="F42" s="399">
        <v>312.5</v>
      </c>
      <c r="G42" s="413" t="s">
        <v>624</v>
      </c>
      <c r="H42" s="401" t="s">
        <v>625</v>
      </c>
      <c r="I42" s="401" t="s">
        <v>626</v>
      </c>
      <c r="J42" s="401"/>
      <c r="K42" s="397"/>
    </row>
    <row r="43" spans="1:11" ht="30">
      <c r="A43" s="70">
        <f t="shared" si="0"/>
        <v>35</v>
      </c>
      <c r="B43" s="418" t="s">
        <v>627</v>
      </c>
      <c r="C43" s="397" t="s">
        <v>485</v>
      </c>
      <c r="D43" s="398">
        <v>42691</v>
      </c>
      <c r="E43" s="397"/>
      <c r="F43" s="399">
        <v>625</v>
      </c>
      <c r="G43" s="413" t="s">
        <v>628</v>
      </c>
      <c r="H43" s="401" t="s">
        <v>629</v>
      </c>
      <c r="I43" s="401" t="s">
        <v>630</v>
      </c>
      <c r="J43" s="401"/>
      <c r="K43" s="397"/>
    </row>
    <row r="44" spans="1:11" ht="15">
      <c r="A44" s="70">
        <f t="shared" si="0"/>
        <v>36</v>
      </c>
      <c r="B44" s="418" t="s">
        <v>631</v>
      </c>
      <c r="C44" s="397" t="s">
        <v>485</v>
      </c>
      <c r="D44" s="398">
        <v>42658</v>
      </c>
      <c r="E44" s="397"/>
      <c r="F44" s="399">
        <v>250</v>
      </c>
      <c r="G44" s="405" t="s">
        <v>632</v>
      </c>
      <c r="H44" s="401" t="s">
        <v>633</v>
      </c>
      <c r="I44" s="401" t="s">
        <v>634</v>
      </c>
      <c r="J44" s="401"/>
      <c r="K44" s="397"/>
    </row>
    <row r="45" spans="1:11" ht="15">
      <c r="A45" s="70">
        <f t="shared" si="0"/>
        <v>37</v>
      </c>
      <c r="B45" s="418" t="s">
        <v>635</v>
      </c>
      <c r="C45" s="397" t="s">
        <v>485</v>
      </c>
      <c r="D45" s="398">
        <v>42684</v>
      </c>
      <c r="E45" s="397"/>
      <c r="F45" s="399">
        <v>400</v>
      </c>
      <c r="G45" s="413" t="s">
        <v>636</v>
      </c>
      <c r="H45" s="401" t="s">
        <v>637</v>
      </c>
      <c r="I45" s="401" t="s">
        <v>638</v>
      </c>
      <c r="J45" s="401"/>
      <c r="K45" s="397"/>
    </row>
    <row r="46" spans="1:11" ht="15">
      <c r="A46" s="70">
        <f t="shared" si="0"/>
        <v>38</v>
      </c>
      <c r="B46" s="418" t="s">
        <v>639</v>
      </c>
      <c r="C46" s="397" t="s">
        <v>485</v>
      </c>
      <c r="D46" s="398">
        <v>42684</v>
      </c>
      <c r="E46" s="397"/>
      <c r="F46" s="399">
        <v>750</v>
      </c>
      <c r="G46" s="413" t="s">
        <v>640</v>
      </c>
      <c r="H46" s="401" t="s">
        <v>641</v>
      </c>
      <c r="I46" s="401" t="s">
        <v>642</v>
      </c>
      <c r="J46" s="401"/>
      <c r="K46" s="397"/>
    </row>
    <row r="47" spans="1:11" ht="15">
      <c r="A47" s="70">
        <f t="shared" si="0"/>
        <v>39</v>
      </c>
      <c r="B47" s="418" t="s">
        <v>643</v>
      </c>
      <c r="C47" s="397" t="s">
        <v>485</v>
      </c>
      <c r="D47" s="398">
        <v>42682</v>
      </c>
      <c r="E47" s="397"/>
      <c r="F47" s="399">
        <v>600</v>
      </c>
      <c r="G47" s="405" t="s">
        <v>644</v>
      </c>
      <c r="H47" s="401" t="s">
        <v>645</v>
      </c>
      <c r="I47" s="401" t="s">
        <v>646</v>
      </c>
      <c r="J47" s="401"/>
      <c r="K47" s="397"/>
    </row>
    <row r="48" spans="1:11" ht="15">
      <c r="A48" s="70">
        <f t="shared" si="0"/>
        <v>40</v>
      </c>
      <c r="B48" s="411" t="s">
        <v>647</v>
      </c>
      <c r="C48" s="397" t="s">
        <v>485</v>
      </c>
      <c r="D48" s="398">
        <v>42694</v>
      </c>
      <c r="E48" s="397"/>
      <c r="F48" s="399">
        <v>500</v>
      </c>
      <c r="G48" s="405" t="s">
        <v>648</v>
      </c>
      <c r="H48" s="401" t="s">
        <v>649</v>
      </c>
      <c r="I48" s="401" t="s">
        <v>650</v>
      </c>
      <c r="J48" s="401"/>
      <c r="K48" s="397"/>
    </row>
    <row r="49" spans="1:11" ht="15">
      <c r="A49" s="70">
        <f t="shared" si="0"/>
        <v>41</v>
      </c>
      <c r="B49" s="411" t="s">
        <v>651</v>
      </c>
      <c r="C49" s="397" t="s">
        <v>485</v>
      </c>
      <c r="D49" s="398">
        <v>42674</v>
      </c>
      <c r="E49" s="397"/>
      <c r="F49" s="412">
        <v>625</v>
      </c>
      <c r="G49" s="413" t="s">
        <v>652</v>
      </c>
      <c r="H49" s="426" t="s">
        <v>653</v>
      </c>
      <c r="I49" s="401" t="s">
        <v>654</v>
      </c>
      <c r="J49" s="401"/>
      <c r="K49" s="397"/>
    </row>
    <row r="50" spans="1:11" ht="15">
      <c r="A50" s="70">
        <f t="shared" si="0"/>
        <v>42</v>
      </c>
      <c r="B50" s="411" t="s">
        <v>655</v>
      </c>
      <c r="C50" s="397" t="s">
        <v>485</v>
      </c>
      <c r="D50" s="398">
        <v>42653</v>
      </c>
      <c r="E50" s="397"/>
      <c r="F50" s="412">
        <v>500</v>
      </c>
      <c r="G50" s="413" t="s">
        <v>656</v>
      </c>
      <c r="H50" s="426" t="s">
        <v>657</v>
      </c>
      <c r="I50" s="401" t="s">
        <v>658</v>
      </c>
      <c r="J50" s="401"/>
      <c r="K50" s="397"/>
    </row>
    <row r="51" spans="1:11" ht="15">
      <c r="A51" s="70">
        <f t="shared" si="0"/>
        <v>43</v>
      </c>
      <c r="B51" s="411" t="s">
        <v>659</v>
      </c>
      <c r="C51" s="397" t="s">
        <v>485</v>
      </c>
      <c r="D51" s="398">
        <v>42694</v>
      </c>
      <c r="E51" s="397"/>
      <c r="F51" s="412">
        <v>750</v>
      </c>
      <c r="G51" s="413" t="s">
        <v>660</v>
      </c>
      <c r="H51" s="426" t="s">
        <v>657</v>
      </c>
      <c r="I51" s="401" t="s">
        <v>661</v>
      </c>
      <c r="J51" s="401"/>
      <c r="K51" s="397"/>
    </row>
    <row r="52" spans="1:11" ht="15">
      <c r="A52" s="70">
        <f t="shared" si="0"/>
        <v>44</v>
      </c>
      <c r="B52" s="411" t="s">
        <v>662</v>
      </c>
      <c r="C52" s="397" t="s">
        <v>485</v>
      </c>
      <c r="D52" s="398">
        <v>42675</v>
      </c>
      <c r="E52" s="397"/>
      <c r="F52" s="412">
        <v>500</v>
      </c>
      <c r="G52" s="413" t="s">
        <v>663</v>
      </c>
      <c r="H52" s="426" t="s">
        <v>664</v>
      </c>
      <c r="I52" s="401" t="s">
        <v>665</v>
      </c>
      <c r="J52" s="401"/>
      <c r="K52" s="397"/>
    </row>
    <row r="53" spans="1:11" ht="15">
      <c r="A53" s="70">
        <f t="shared" si="0"/>
        <v>45</v>
      </c>
      <c r="B53" s="411" t="s">
        <v>666</v>
      </c>
      <c r="C53" s="397" t="s">
        <v>485</v>
      </c>
      <c r="D53" s="398">
        <v>42663</v>
      </c>
      <c r="E53" s="397"/>
      <c r="F53" s="412">
        <v>437.5</v>
      </c>
      <c r="G53" s="413" t="s">
        <v>667</v>
      </c>
      <c r="H53" s="426" t="s">
        <v>668</v>
      </c>
      <c r="I53" s="401" t="s">
        <v>669</v>
      </c>
      <c r="J53" s="401"/>
      <c r="K53" s="397"/>
    </row>
    <row r="54" spans="1:11" ht="15">
      <c r="A54" s="70">
        <f t="shared" si="0"/>
        <v>46</v>
      </c>
      <c r="B54" s="427" t="s">
        <v>670</v>
      </c>
      <c r="C54" s="397" t="s">
        <v>485</v>
      </c>
      <c r="D54" s="398">
        <v>42663</v>
      </c>
      <c r="E54" s="397"/>
      <c r="F54" s="420">
        <v>500</v>
      </c>
      <c r="G54" s="422">
        <v>49001012385</v>
      </c>
      <c r="H54" s="428" t="s">
        <v>671</v>
      </c>
      <c r="I54" s="401" t="s">
        <v>672</v>
      </c>
      <c r="J54" s="401"/>
      <c r="K54" s="397"/>
    </row>
    <row r="55" spans="1:11" ht="15">
      <c r="A55" s="70">
        <f t="shared" si="0"/>
        <v>47</v>
      </c>
      <c r="B55" s="411" t="s">
        <v>673</v>
      </c>
      <c r="C55" s="397" t="s">
        <v>485</v>
      </c>
      <c r="D55" s="398">
        <v>42675</v>
      </c>
      <c r="E55" s="399">
        <v>70</v>
      </c>
      <c r="F55" s="412">
        <v>625</v>
      </c>
      <c r="G55" s="413" t="s">
        <v>674</v>
      </c>
      <c r="H55" s="414" t="s">
        <v>675</v>
      </c>
      <c r="I55" s="414" t="s">
        <v>676</v>
      </c>
      <c r="J55" s="401"/>
      <c r="K55" s="397"/>
    </row>
    <row r="56" spans="1:11" ht="15">
      <c r="A56" s="70">
        <f t="shared" si="0"/>
        <v>48</v>
      </c>
      <c r="B56" s="411" t="s">
        <v>677</v>
      </c>
      <c r="C56" s="397" t="s">
        <v>485</v>
      </c>
      <c r="D56" s="398">
        <v>42684</v>
      </c>
      <c r="E56" s="397"/>
      <c r="F56" s="420">
        <v>500</v>
      </c>
      <c r="G56" s="413" t="s">
        <v>678</v>
      </c>
      <c r="H56" s="414" t="s">
        <v>679</v>
      </c>
      <c r="I56" s="414" t="s">
        <v>680</v>
      </c>
      <c r="J56" s="401"/>
      <c r="K56" s="397"/>
    </row>
    <row r="57" spans="1:11" ht="15">
      <c r="A57" s="439">
        <f t="shared" si="0"/>
        <v>49</v>
      </c>
      <c r="B57" s="440" t="s">
        <v>681</v>
      </c>
      <c r="C57" s="441" t="s">
        <v>485</v>
      </c>
      <c r="D57" s="442">
        <v>42684</v>
      </c>
      <c r="E57" s="443">
        <v>80</v>
      </c>
      <c r="F57" s="444">
        <v>500</v>
      </c>
      <c r="G57" s="413" t="s">
        <v>682</v>
      </c>
      <c r="H57" s="414" t="s">
        <v>683</v>
      </c>
      <c r="I57" s="414" t="s">
        <v>684</v>
      </c>
      <c r="J57" s="401"/>
      <c r="K57" s="397"/>
    </row>
    <row r="58" spans="1:11" ht="15">
      <c r="A58" s="445"/>
      <c r="B58" s="446"/>
      <c r="C58" s="438"/>
      <c r="D58" s="447"/>
      <c r="E58" s="448"/>
      <c r="F58" s="449"/>
      <c r="G58" s="413" t="s">
        <v>685</v>
      </c>
      <c r="H58" s="414" t="s">
        <v>686</v>
      </c>
      <c r="I58" s="414" t="s">
        <v>687</v>
      </c>
      <c r="J58" s="401"/>
      <c r="K58" s="397"/>
    </row>
    <row r="59" spans="1:11" ht="15">
      <c r="A59" s="70">
        <f>A57+1</f>
        <v>50</v>
      </c>
      <c r="B59" s="411" t="s">
        <v>688</v>
      </c>
      <c r="C59" s="397" t="s">
        <v>485</v>
      </c>
      <c r="D59" s="398">
        <v>42684</v>
      </c>
      <c r="E59" s="399">
        <v>44</v>
      </c>
      <c r="F59" s="420">
        <v>625</v>
      </c>
      <c r="G59" s="413" t="s">
        <v>689</v>
      </c>
      <c r="H59" s="414" t="s">
        <v>690</v>
      </c>
      <c r="I59" s="414" t="s">
        <v>691</v>
      </c>
      <c r="J59" s="401"/>
      <c r="K59" s="397"/>
    </row>
    <row r="60" spans="1:11" ht="15">
      <c r="A60" s="70">
        <f t="shared" si="0"/>
        <v>51</v>
      </c>
      <c r="B60" s="411" t="s">
        <v>692</v>
      </c>
      <c r="C60" s="397" t="s">
        <v>485</v>
      </c>
      <c r="D60" s="398">
        <v>42658</v>
      </c>
      <c r="E60" s="415"/>
      <c r="F60" s="412">
        <v>300</v>
      </c>
      <c r="G60" s="413" t="s">
        <v>693</v>
      </c>
      <c r="H60" s="414" t="s">
        <v>694</v>
      </c>
      <c r="I60" s="414" t="s">
        <v>695</v>
      </c>
      <c r="J60" s="401"/>
      <c r="K60" s="397"/>
    </row>
    <row r="61" spans="1:11" ht="15">
      <c r="A61" s="70">
        <f t="shared" si="0"/>
        <v>52</v>
      </c>
      <c r="B61" s="411" t="s">
        <v>696</v>
      </c>
      <c r="C61" s="397" t="s">
        <v>485</v>
      </c>
      <c r="D61" s="398">
        <v>42689</v>
      </c>
      <c r="E61" s="415">
        <v>44</v>
      </c>
      <c r="F61" s="420">
        <v>500</v>
      </c>
      <c r="G61" s="422"/>
      <c r="H61" s="428"/>
      <c r="I61" s="401"/>
      <c r="J61" s="413" t="s">
        <v>697</v>
      </c>
      <c r="K61" s="414" t="s">
        <v>698</v>
      </c>
    </row>
    <row r="62" spans="1:11" ht="15">
      <c r="A62" s="70">
        <f t="shared" si="0"/>
        <v>53</v>
      </c>
      <c r="B62" s="411" t="s">
        <v>699</v>
      </c>
      <c r="C62" s="397" t="s">
        <v>485</v>
      </c>
      <c r="D62" s="398">
        <v>42663</v>
      </c>
      <c r="E62" s="415"/>
      <c r="F62" s="412">
        <v>625</v>
      </c>
      <c r="G62" s="413" t="s">
        <v>700</v>
      </c>
      <c r="H62" s="414" t="s">
        <v>701</v>
      </c>
      <c r="I62" s="414" t="s">
        <v>702</v>
      </c>
      <c r="J62" s="401"/>
      <c r="K62" s="397"/>
    </row>
    <row r="63" spans="1:11" ht="15">
      <c r="A63" s="70">
        <f t="shared" si="0"/>
        <v>54</v>
      </c>
      <c r="B63" s="411" t="s">
        <v>703</v>
      </c>
      <c r="C63" s="397" t="s">
        <v>485</v>
      </c>
      <c r="D63" s="398">
        <v>42675</v>
      </c>
      <c r="E63" s="415">
        <v>48</v>
      </c>
      <c r="F63" s="412">
        <v>360</v>
      </c>
      <c r="G63" s="413" t="s">
        <v>704</v>
      </c>
      <c r="H63" s="414" t="s">
        <v>705</v>
      </c>
      <c r="I63" s="414" t="s">
        <v>706</v>
      </c>
      <c r="J63" s="401"/>
      <c r="K63" s="397"/>
    </row>
    <row r="64" spans="1:11" ht="15">
      <c r="A64" s="70">
        <f t="shared" si="0"/>
        <v>55</v>
      </c>
      <c r="B64" s="411" t="s">
        <v>707</v>
      </c>
      <c r="C64" s="397" t="s">
        <v>485</v>
      </c>
      <c r="D64" s="398">
        <v>42657</v>
      </c>
      <c r="E64" s="415">
        <v>180</v>
      </c>
      <c r="F64" s="422" t="s">
        <v>708</v>
      </c>
      <c r="G64" s="413" t="s">
        <v>709</v>
      </c>
      <c r="H64" s="414" t="s">
        <v>710</v>
      </c>
      <c r="I64" s="414" t="s">
        <v>711</v>
      </c>
      <c r="J64" s="401"/>
      <c r="K64" s="397"/>
    </row>
    <row r="65" spans="1:11" ht="15">
      <c r="A65" s="70">
        <f t="shared" si="0"/>
        <v>56</v>
      </c>
      <c r="B65" s="411" t="s">
        <v>712</v>
      </c>
      <c r="C65" s="397" t="s">
        <v>485</v>
      </c>
      <c r="D65" s="398">
        <v>42674</v>
      </c>
      <c r="E65" s="415">
        <v>70</v>
      </c>
      <c r="F65" s="412">
        <v>625</v>
      </c>
      <c r="G65" s="413" t="s">
        <v>713</v>
      </c>
      <c r="H65" s="414" t="s">
        <v>714</v>
      </c>
      <c r="I65" s="414" t="s">
        <v>715</v>
      </c>
      <c r="J65" s="401"/>
      <c r="K65" s="397"/>
    </row>
    <row r="66" spans="1:11" ht="15">
      <c r="A66" s="70">
        <f t="shared" si="0"/>
        <v>57</v>
      </c>
      <c r="B66" s="411" t="s">
        <v>716</v>
      </c>
      <c r="C66" s="397" t="s">
        <v>485</v>
      </c>
      <c r="D66" s="398">
        <v>42675</v>
      </c>
      <c r="E66" s="415">
        <v>25</v>
      </c>
      <c r="F66" s="412">
        <v>500</v>
      </c>
      <c r="G66" s="413" t="s">
        <v>717</v>
      </c>
      <c r="H66" s="414" t="s">
        <v>718</v>
      </c>
      <c r="I66" s="414" t="s">
        <v>719</v>
      </c>
      <c r="J66" s="401"/>
      <c r="K66" s="397"/>
    </row>
    <row r="67" spans="1:11" ht="15">
      <c r="A67" s="70">
        <f t="shared" si="0"/>
        <v>58</v>
      </c>
      <c r="B67" s="411" t="s">
        <v>720</v>
      </c>
      <c r="C67" s="397" t="s">
        <v>485</v>
      </c>
      <c r="D67" s="398">
        <v>42675</v>
      </c>
      <c r="E67" s="415">
        <v>25</v>
      </c>
      <c r="F67" s="412">
        <v>375</v>
      </c>
      <c r="G67" s="413" t="s">
        <v>721</v>
      </c>
      <c r="H67" s="414" t="s">
        <v>559</v>
      </c>
      <c r="I67" s="414" t="s">
        <v>722</v>
      </c>
      <c r="J67" s="401"/>
      <c r="K67" s="397"/>
    </row>
    <row r="68" spans="1:11" ht="15">
      <c r="A68" s="70">
        <f t="shared" si="0"/>
        <v>59</v>
      </c>
      <c r="B68" s="429" t="s">
        <v>723</v>
      </c>
      <c r="C68" s="397" t="s">
        <v>485</v>
      </c>
      <c r="D68" s="398">
        <v>42672</v>
      </c>
      <c r="E68" s="415">
        <v>62</v>
      </c>
      <c r="F68" s="412">
        <v>600</v>
      </c>
      <c r="G68" s="413" t="s">
        <v>724</v>
      </c>
      <c r="H68" s="414" t="s">
        <v>725</v>
      </c>
      <c r="I68" s="414" t="s">
        <v>726</v>
      </c>
      <c r="J68" s="401"/>
      <c r="K68" s="397"/>
    </row>
    <row r="69" spans="1:11" ht="15">
      <c r="A69" s="70">
        <f t="shared" si="0"/>
        <v>60</v>
      </c>
      <c r="B69" s="411" t="s">
        <v>727</v>
      </c>
      <c r="C69" s="397" t="s">
        <v>485</v>
      </c>
      <c r="D69" s="398">
        <v>42653</v>
      </c>
      <c r="E69" s="415">
        <v>50</v>
      </c>
      <c r="F69" s="412">
        <v>500</v>
      </c>
      <c r="G69" s="413" t="s">
        <v>728</v>
      </c>
      <c r="H69" s="414" t="s">
        <v>729</v>
      </c>
      <c r="I69" s="414" t="s">
        <v>730</v>
      </c>
      <c r="J69" s="401"/>
      <c r="K69" s="397"/>
    </row>
    <row r="70" spans="1:11" ht="15">
      <c r="A70" s="70">
        <f t="shared" si="0"/>
        <v>61</v>
      </c>
      <c r="B70" s="418" t="s">
        <v>731</v>
      </c>
      <c r="C70" s="397" t="s">
        <v>485</v>
      </c>
      <c r="D70" s="398">
        <v>42916</v>
      </c>
      <c r="E70" s="430">
        <v>70</v>
      </c>
      <c r="F70" s="415">
        <v>800</v>
      </c>
      <c r="G70" s="405" t="s">
        <v>732</v>
      </c>
      <c r="H70" s="422" t="s">
        <v>733</v>
      </c>
      <c r="I70" s="422" t="s">
        <v>734</v>
      </c>
      <c r="J70" s="401"/>
      <c r="K70" s="397"/>
    </row>
    <row r="71" spans="1:11" ht="15">
      <c r="A71" s="70">
        <f t="shared" si="0"/>
        <v>62</v>
      </c>
      <c r="B71" s="418" t="s">
        <v>735</v>
      </c>
      <c r="C71" s="397" t="s">
        <v>485</v>
      </c>
      <c r="D71" s="398">
        <v>42658</v>
      </c>
      <c r="E71" s="430">
        <v>42</v>
      </c>
      <c r="F71" s="415">
        <v>312.5</v>
      </c>
      <c r="G71" s="405" t="s">
        <v>736</v>
      </c>
      <c r="H71" s="422" t="s">
        <v>737</v>
      </c>
      <c r="I71" s="422" t="s">
        <v>738</v>
      </c>
      <c r="J71" s="401"/>
      <c r="K71" s="397"/>
    </row>
    <row r="72" spans="1:11" ht="15">
      <c r="A72" s="70">
        <f t="shared" si="0"/>
        <v>63</v>
      </c>
      <c r="B72" s="418" t="s">
        <v>739</v>
      </c>
      <c r="C72" s="397" t="s">
        <v>485</v>
      </c>
      <c r="D72" s="398">
        <v>42675</v>
      </c>
      <c r="E72" s="415"/>
      <c r="F72" s="415">
        <v>500</v>
      </c>
      <c r="G72" s="405" t="s">
        <v>740</v>
      </c>
      <c r="H72" s="422" t="s">
        <v>741</v>
      </c>
      <c r="I72" s="422" t="s">
        <v>742</v>
      </c>
      <c r="J72" s="401"/>
      <c r="K72" s="397"/>
    </row>
    <row r="73" spans="1:11" ht="15">
      <c r="A73" s="70">
        <f t="shared" si="0"/>
        <v>64</v>
      </c>
      <c r="B73" s="411" t="s">
        <v>743</v>
      </c>
      <c r="C73" s="397" t="s">
        <v>485</v>
      </c>
      <c r="D73" s="398">
        <v>42672</v>
      </c>
      <c r="E73" s="415">
        <v>40</v>
      </c>
      <c r="F73" s="412">
        <v>250</v>
      </c>
      <c r="G73" s="413" t="s">
        <v>744</v>
      </c>
      <c r="H73" s="414" t="s">
        <v>745</v>
      </c>
      <c r="I73" s="414" t="s">
        <v>746</v>
      </c>
      <c r="J73" s="401"/>
      <c r="K73" s="397"/>
    </row>
    <row r="74" spans="1:11" ht="15">
      <c r="A74" s="70">
        <f t="shared" si="0"/>
        <v>65</v>
      </c>
      <c r="B74" s="423" t="s">
        <v>747</v>
      </c>
      <c r="C74" s="397" t="s">
        <v>485</v>
      </c>
      <c r="D74" s="398">
        <v>42653</v>
      </c>
      <c r="E74" s="415">
        <v>44</v>
      </c>
      <c r="F74" s="412">
        <v>400</v>
      </c>
      <c r="G74" s="404" t="s">
        <v>748</v>
      </c>
      <c r="H74" s="402" t="s">
        <v>749</v>
      </c>
      <c r="I74" s="402" t="s">
        <v>750</v>
      </c>
      <c r="J74" s="401"/>
      <c r="K74" s="397"/>
    </row>
    <row r="75" spans="1:11" ht="15">
      <c r="A75" s="70">
        <f t="shared" ref="A75:A91" si="1">A74+1</f>
        <v>66</v>
      </c>
      <c r="B75" s="431" t="s">
        <v>751</v>
      </c>
      <c r="C75" s="397" t="s">
        <v>485</v>
      </c>
      <c r="D75" s="398">
        <v>42674</v>
      </c>
      <c r="E75" s="397"/>
      <c r="F75" s="420">
        <v>500</v>
      </c>
      <c r="G75" s="432">
        <v>61008014341</v>
      </c>
      <c r="H75" s="428" t="s">
        <v>752</v>
      </c>
      <c r="I75" s="401" t="s">
        <v>753</v>
      </c>
      <c r="J75" s="401"/>
      <c r="K75" s="397"/>
    </row>
    <row r="76" spans="1:11" ht="15">
      <c r="A76" s="70">
        <f t="shared" si="1"/>
        <v>67</v>
      </c>
      <c r="B76" s="418" t="s">
        <v>754</v>
      </c>
      <c r="C76" s="397" t="s">
        <v>485</v>
      </c>
      <c r="D76" s="398">
        <v>42658</v>
      </c>
      <c r="E76" s="397"/>
      <c r="F76" s="433" t="s">
        <v>755</v>
      </c>
      <c r="G76" s="405" t="s">
        <v>756</v>
      </c>
      <c r="H76" s="422" t="s">
        <v>741</v>
      </c>
      <c r="I76" s="434" t="s">
        <v>757</v>
      </c>
      <c r="J76" s="401"/>
      <c r="K76" s="397"/>
    </row>
    <row r="77" spans="1:11" ht="15">
      <c r="A77" s="70">
        <f t="shared" si="1"/>
        <v>68</v>
      </c>
      <c r="B77" s="418" t="s">
        <v>758</v>
      </c>
      <c r="C77" s="397" t="s">
        <v>485</v>
      </c>
      <c r="D77" s="398">
        <v>42699</v>
      </c>
      <c r="E77" s="397"/>
      <c r="F77" s="433">
        <v>1250</v>
      </c>
      <c r="G77" s="405" t="s">
        <v>759</v>
      </c>
      <c r="H77" s="435" t="s">
        <v>760</v>
      </c>
      <c r="I77" s="401" t="s">
        <v>761</v>
      </c>
      <c r="J77" s="401"/>
      <c r="K77" s="397"/>
    </row>
    <row r="78" spans="1:11" ht="15">
      <c r="A78" s="70">
        <f t="shared" si="1"/>
        <v>69</v>
      </c>
      <c r="B78" s="411" t="s">
        <v>762</v>
      </c>
      <c r="C78" s="397" t="s">
        <v>485</v>
      </c>
      <c r="D78" s="398">
        <v>42658</v>
      </c>
      <c r="E78" s="397"/>
      <c r="F78" s="433">
        <v>100</v>
      </c>
      <c r="G78" s="413" t="s">
        <v>763</v>
      </c>
      <c r="H78" s="435" t="s">
        <v>764</v>
      </c>
      <c r="I78" s="401" t="s">
        <v>765</v>
      </c>
      <c r="J78" s="401"/>
      <c r="K78" s="397"/>
    </row>
    <row r="79" spans="1:11" ht="15">
      <c r="A79" s="70">
        <f t="shared" si="1"/>
        <v>70</v>
      </c>
      <c r="B79" s="436" t="s">
        <v>766</v>
      </c>
      <c r="C79" s="397" t="s">
        <v>485</v>
      </c>
      <c r="D79" s="398">
        <v>42658</v>
      </c>
      <c r="E79" s="397"/>
      <c r="F79" s="433">
        <v>400</v>
      </c>
      <c r="G79" s="413" t="s">
        <v>767</v>
      </c>
      <c r="H79" s="435" t="s">
        <v>768</v>
      </c>
      <c r="I79" s="401" t="s">
        <v>769</v>
      </c>
      <c r="J79" s="401"/>
      <c r="K79" s="397"/>
    </row>
    <row r="80" spans="1:11" ht="15">
      <c r="A80" s="70">
        <f t="shared" si="1"/>
        <v>71</v>
      </c>
      <c r="B80" s="411" t="s">
        <v>770</v>
      </c>
      <c r="C80" s="397" t="s">
        <v>485</v>
      </c>
      <c r="D80" s="398">
        <v>42658</v>
      </c>
      <c r="E80" s="397"/>
      <c r="F80" s="433">
        <v>200</v>
      </c>
      <c r="G80" s="413" t="s">
        <v>771</v>
      </c>
      <c r="H80" s="435" t="s">
        <v>559</v>
      </c>
      <c r="I80" s="401" t="s">
        <v>772</v>
      </c>
      <c r="J80" s="401"/>
      <c r="K80" s="397"/>
    </row>
    <row r="81" spans="1:11" ht="15">
      <c r="A81" s="70">
        <f t="shared" si="1"/>
        <v>72</v>
      </c>
      <c r="B81" s="411" t="s">
        <v>773</v>
      </c>
      <c r="C81" s="397" t="s">
        <v>485</v>
      </c>
      <c r="D81" s="398">
        <v>42673</v>
      </c>
      <c r="E81" s="397"/>
      <c r="F81" s="433">
        <v>700</v>
      </c>
      <c r="G81" s="413" t="s">
        <v>774</v>
      </c>
      <c r="H81" s="435" t="s">
        <v>775</v>
      </c>
      <c r="I81" s="401" t="s">
        <v>776</v>
      </c>
      <c r="J81" s="401"/>
      <c r="K81" s="397"/>
    </row>
    <row r="82" spans="1:11" ht="15">
      <c r="A82" s="70">
        <f t="shared" si="1"/>
        <v>73</v>
      </c>
      <c r="B82" s="411" t="s">
        <v>777</v>
      </c>
      <c r="C82" s="397" t="s">
        <v>485</v>
      </c>
      <c r="D82" s="398">
        <v>42673</v>
      </c>
      <c r="E82" s="397"/>
      <c r="F82" s="433">
        <v>750</v>
      </c>
      <c r="G82" s="413" t="s">
        <v>778</v>
      </c>
      <c r="H82" s="435" t="s">
        <v>779</v>
      </c>
      <c r="I82" s="401" t="s">
        <v>780</v>
      </c>
      <c r="J82" s="401"/>
      <c r="K82" s="397"/>
    </row>
    <row r="83" spans="1:11" ht="15">
      <c r="A83" s="70">
        <f t="shared" si="1"/>
        <v>74</v>
      </c>
      <c r="B83" s="411" t="s">
        <v>781</v>
      </c>
      <c r="C83" s="397" t="s">
        <v>485</v>
      </c>
      <c r="D83" s="398">
        <v>42673</v>
      </c>
      <c r="E83" s="397"/>
      <c r="F83" s="433">
        <v>400</v>
      </c>
      <c r="G83" s="413" t="s">
        <v>782</v>
      </c>
      <c r="H83" s="435" t="s">
        <v>783</v>
      </c>
      <c r="I83" s="401" t="s">
        <v>784</v>
      </c>
      <c r="J83" s="401"/>
      <c r="K83" s="397"/>
    </row>
    <row r="84" spans="1:11" ht="15">
      <c r="A84" s="70">
        <f t="shared" si="1"/>
        <v>75</v>
      </c>
      <c r="B84" s="423" t="s">
        <v>785</v>
      </c>
      <c r="C84" s="397" t="s">
        <v>485</v>
      </c>
      <c r="D84" s="398">
        <v>42663</v>
      </c>
      <c r="E84" s="397"/>
      <c r="F84" s="433">
        <v>500</v>
      </c>
      <c r="G84" s="404" t="s">
        <v>786</v>
      </c>
      <c r="H84" s="435" t="s">
        <v>787</v>
      </c>
      <c r="I84" s="401" t="s">
        <v>788</v>
      </c>
      <c r="J84" s="401"/>
      <c r="K84" s="397"/>
    </row>
    <row r="85" spans="1:11" ht="15">
      <c r="A85" s="70">
        <f t="shared" si="1"/>
        <v>76</v>
      </c>
      <c r="B85" s="418" t="s">
        <v>789</v>
      </c>
      <c r="C85" s="397" t="s">
        <v>485</v>
      </c>
      <c r="D85" s="398">
        <v>42666</v>
      </c>
      <c r="E85" s="397"/>
      <c r="F85" s="433" t="s">
        <v>790</v>
      </c>
      <c r="G85" s="404" t="s">
        <v>791</v>
      </c>
      <c r="H85" s="435" t="s">
        <v>792</v>
      </c>
      <c r="I85" s="401" t="s">
        <v>793</v>
      </c>
      <c r="J85" s="401"/>
      <c r="K85" s="397"/>
    </row>
    <row r="86" spans="1:11" ht="22.5">
      <c r="A86" s="70">
        <f t="shared" si="1"/>
        <v>77</v>
      </c>
      <c r="B86" s="418" t="s">
        <v>794</v>
      </c>
      <c r="C86" s="419" t="s">
        <v>594</v>
      </c>
      <c r="D86" s="398"/>
      <c r="E86" s="397"/>
      <c r="F86" s="433">
        <v>600</v>
      </c>
      <c r="G86" s="437" t="s">
        <v>795</v>
      </c>
      <c r="H86" s="435" t="s">
        <v>498</v>
      </c>
      <c r="I86" s="401" t="s">
        <v>796</v>
      </c>
      <c r="J86" s="401"/>
      <c r="K86" s="422"/>
    </row>
    <row r="87" spans="1:11" ht="15">
      <c r="A87" s="70">
        <f t="shared" si="1"/>
        <v>78</v>
      </c>
      <c r="B87" s="418" t="s">
        <v>797</v>
      </c>
      <c r="C87" s="397" t="s">
        <v>485</v>
      </c>
      <c r="D87" s="398">
        <v>42651</v>
      </c>
      <c r="E87" s="397"/>
      <c r="F87" s="433">
        <v>600</v>
      </c>
      <c r="G87" s="404"/>
      <c r="H87" s="435"/>
      <c r="I87" s="401"/>
      <c r="J87" s="438">
        <v>205063982</v>
      </c>
      <c r="K87" s="422" t="s">
        <v>798</v>
      </c>
    </row>
    <row r="88" spans="1:11" ht="22.5">
      <c r="A88" s="70">
        <f t="shared" si="1"/>
        <v>79</v>
      </c>
      <c r="B88" s="418" t="s">
        <v>799</v>
      </c>
      <c r="C88" s="419" t="s">
        <v>594</v>
      </c>
      <c r="D88" s="398"/>
      <c r="E88" s="397"/>
      <c r="F88" s="433">
        <v>350</v>
      </c>
      <c r="G88" s="437" t="s">
        <v>800</v>
      </c>
      <c r="H88" s="435" t="s">
        <v>733</v>
      </c>
      <c r="I88" s="401" t="s">
        <v>801</v>
      </c>
      <c r="J88" s="401"/>
      <c r="K88" s="397"/>
    </row>
    <row r="89" spans="1:11" ht="15">
      <c r="A89" s="70">
        <f t="shared" si="1"/>
        <v>80</v>
      </c>
      <c r="B89" s="418" t="s">
        <v>802</v>
      </c>
      <c r="C89" s="397" t="s">
        <v>485</v>
      </c>
      <c r="D89" s="398">
        <v>42658</v>
      </c>
      <c r="E89" s="397"/>
      <c r="F89" s="433">
        <v>1200</v>
      </c>
      <c r="G89" s="404"/>
      <c r="H89" s="435"/>
      <c r="I89" s="401"/>
      <c r="J89" s="438">
        <v>204440989</v>
      </c>
      <c r="K89" s="422" t="s">
        <v>803</v>
      </c>
    </row>
    <row r="90" spans="1:11" ht="15">
      <c r="A90" s="70">
        <f t="shared" si="1"/>
        <v>81</v>
      </c>
      <c r="B90" s="411" t="s">
        <v>762</v>
      </c>
      <c r="C90" s="397" t="s">
        <v>485</v>
      </c>
      <c r="D90" s="398">
        <v>42658</v>
      </c>
      <c r="E90" s="397"/>
      <c r="F90" s="433">
        <v>100</v>
      </c>
      <c r="G90" s="404" t="s">
        <v>804</v>
      </c>
      <c r="H90" s="414" t="s">
        <v>805</v>
      </c>
      <c r="I90" s="414" t="s">
        <v>806</v>
      </c>
      <c r="J90" s="401"/>
      <c r="K90" s="397"/>
    </row>
    <row r="91" spans="1:11" ht="15">
      <c r="A91" s="70">
        <f t="shared" si="1"/>
        <v>82</v>
      </c>
      <c r="B91" s="411" t="s">
        <v>807</v>
      </c>
      <c r="C91" s="397" t="s">
        <v>485</v>
      </c>
      <c r="D91" s="398">
        <v>42674</v>
      </c>
      <c r="E91" s="397"/>
      <c r="F91" s="433">
        <v>375</v>
      </c>
      <c r="G91" s="404" t="s">
        <v>808</v>
      </c>
      <c r="H91" s="435" t="s">
        <v>679</v>
      </c>
      <c r="I91" s="401" t="s">
        <v>809</v>
      </c>
      <c r="J91" s="401"/>
      <c r="K91" s="397"/>
    </row>
    <row r="92" spans="1:11" ht="15">
      <c r="A92" s="70" t="s">
        <v>266</v>
      </c>
      <c r="B92" s="26"/>
      <c r="C92" s="26"/>
      <c r="D92" s="26"/>
      <c r="E92" s="26"/>
      <c r="F92" s="26"/>
      <c r="G92" s="26"/>
      <c r="H92" s="225"/>
      <c r="I92" s="225"/>
      <c r="J92" s="225"/>
      <c r="K92" s="26"/>
    </row>
    <row r="93" spans="1:1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1:1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1:11">
      <c r="A95" s="25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 ht="15">
      <c r="A96" s="2"/>
      <c r="B96" s="74" t="s">
        <v>96</v>
      </c>
      <c r="C96" s="2"/>
      <c r="D96" s="2"/>
      <c r="E96" s="395"/>
      <c r="F96" s="2"/>
      <c r="G96" s="2"/>
      <c r="H96" s="2"/>
      <c r="I96" s="2"/>
      <c r="J96" s="2"/>
      <c r="K96" s="2"/>
    </row>
    <row r="97" spans="1:7" ht="15">
      <c r="A97" s="2"/>
      <c r="B97" s="2"/>
      <c r="C97" s="588"/>
      <c r="D97" s="588"/>
      <c r="F97" s="73"/>
      <c r="G97" s="76"/>
    </row>
    <row r="98" spans="1:7" ht="15">
      <c r="B98" s="2"/>
      <c r="C98" s="72" t="s">
        <v>256</v>
      </c>
      <c r="D98" s="2"/>
      <c r="F98" s="12" t="s">
        <v>261</v>
      </c>
    </row>
    <row r="99" spans="1:7" ht="15">
      <c r="B99" s="2"/>
      <c r="C99" s="2"/>
      <c r="D99" s="2"/>
      <c r="F99" s="2" t="s">
        <v>257</v>
      </c>
    </row>
    <row r="100" spans="1:7" ht="15">
      <c r="B100" s="2"/>
      <c r="C100" s="68" t="s">
        <v>127</v>
      </c>
    </row>
  </sheetData>
  <mergeCells count="1">
    <mergeCell ref="C97:D97"/>
  </mergeCells>
  <pageMargins left="0.33" right="0.16" top="0.75" bottom="0.75" header="0.3" footer="0.3"/>
  <pageSetup scale="63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FF"/>
    <pageSetUpPr fitToPage="1"/>
  </sheetPr>
  <dimension ref="A1:M35"/>
  <sheetViews>
    <sheetView view="pageBreakPreview" topLeftCell="B1" zoomScale="80" zoomScaleSheetLayoutView="80" workbookViewId="0">
      <selection activeCell="L2" sqref="L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505" t="s">
        <v>1053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6" t="str">
        <f>'ფორმა N1'!D4</f>
        <v>მპგ "დემოკრატიული მოძრაობა-ერთიანი საქართველო"</v>
      </c>
      <c r="B5" s="226"/>
      <c r="C5" s="83"/>
      <c r="D5" s="83"/>
      <c r="E5" s="83"/>
      <c r="F5" s="227"/>
      <c r="G5" s="228"/>
      <c r="H5" s="228"/>
      <c r="I5" s="228"/>
      <c r="J5" s="228"/>
      <c r="K5" s="228"/>
      <c r="L5" s="227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  <row r="30" spans="1:12">
      <c r="A30" s="231"/>
      <c r="B30" s="231"/>
      <c r="C30" s="230"/>
      <c r="D30" s="230"/>
      <c r="E30" s="230"/>
      <c r="F30" s="230"/>
      <c r="G30" s="230"/>
      <c r="H30" s="230"/>
      <c r="I30" s="230"/>
      <c r="J30" s="230"/>
      <c r="K30" s="230"/>
      <c r="L30" s="230"/>
    </row>
    <row r="31" spans="1:12" ht="15">
      <c r="A31" s="190"/>
      <c r="B31" s="190"/>
      <c r="C31" s="192" t="s">
        <v>96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5"/>
    </row>
    <row r="33" spans="3:7" ht="15">
      <c r="C33" s="190"/>
      <c r="D33" s="196" t="s">
        <v>256</v>
      </c>
      <c r="E33" s="190"/>
      <c r="G33" s="197" t="s">
        <v>261</v>
      </c>
    </row>
    <row r="34" spans="3:7" ht="15">
      <c r="C34" s="190"/>
      <c r="D34" s="198" t="s">
        <v>127</v>
      </c>
      <c r="E34" s="190"/>
      <c r="G34" s="190" t="s">
        <v>257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FFFFFF"/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573" t="s">
        <v>97</v>
      </c>
      <c r="D1" s="573"/>
      <c r="E1" s="111"/>
    </row>
    <row r="2" spans="1:7">
      <c r="A2" s="79" t="s">
        <v>128</v>
      </c>
      <c r="B2" s="79"/>
      <c r="C2" s="571" t="s">
        <v>1053</v>
      </c>
      <c r="D2" s="572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1" t="str">
        <f>'ფორმა N1'!D4</f>
        <v>მპგ "დემოკრატიული მოძრაობა-ერთიანი საქართველო"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9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2" t="s">
        <v>87</v>
      </c>
      <c r="B28" s="252" t="s">
        <v>297</v>
      </c>
      <c r="C28" s="8"/>
      <c r="D28" s="8"/>
      <c r="E28" s="111"/>
    </row>
    <row r="29" spans="1:5">
      <c r="A29" s="252" t="s">
        <v>88</v>
      </c>
      <c r="B29" s="252" t="s">
        <v>300</v>
      </c>
      <c r="C29" s="8"/>
      <c r="D29" s="8"/>
      <c r="E29" s="111"/>
    </row>
    <row r="30" spans="1:5">
      <c r="A30" s="252" t="s">
        <v>427</v>
      </c>
      <c r="B30" s="252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2" t="s">
        <v>12</v>
      </c>
      <c r="B32" s="252" t="s">
        <v>476</v>
      </c>
      <c r="C32" s="8"/>
      <c r="D32" s="8"/>
      <c r="E32" s="111"/>
    </row>
    <row r="33" spans="1:9">
      <c r="A33" s="252" t="s">
        <v>13</v>
      </c>
      <c r="B33" s="252" t="s">
        <v>477</v>
      </c>
      <c r="C33" s="8"/>
      <c r="D33" s="8"/>
      <c r="E33" s="111"/>
    </row>
    <row r="34" spans="1:9">
      <c r="A34" s="252" t="s">
        <v>269</v>
      </c>
      <c r="B34" s="252" t="s">
        <v>478</v>
      </c>
      <c r="C34" s="8"/>
      <c r="D34" s="8"/>
      <c r="E34" s="111"/>
    </row>
    <row r="35" spans="1:9">
      <c r="A35" s="91" t="s">
        <v>34</v>
      </c>
      <c r="B35" s="265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FF"/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505" t="s">
        <v>1053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6" t="str">
        <f>'ფორმა N1'!D4</f>
        <v>მპგ "დემოკრატიული მოძრაობა-ერთიანი საქართველო"</v>
      </c>
      <c r="B5" s="83"/>
      <c r="C5" s="83"/>
      <c r="D5" s="228"/>
      <c r="E5" s="228"/>
      <c r="F5" s="228"/>
      <c r="G5" s="228"/>
      <c r="H5" s="228"/>
      <c r="I5" s="227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5"/>
      <c r="G27" s="225"/>
      <c r="H27" s="225"/>
      <c r="I27" s="26"/>
    </row>
    <row r="28" spans="1:9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>
      <c r="A31" s="190"/>
      <c r="B31" s="192" t="s">
        <v>96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5"/>
    </row>
    <row r="33" spans="2:6" ht="15">
      <c r="B33" s="190"/>
      <c r="C33" s="196" t="s">
        <v>256</v>
      </c>
      <c r="D33" s="190"/>
      <c r="F33" s="197" t="s">
        <v>261</v>
      </c>
    </row>
    <row r="34" spans="2:6" ht="15">
      <c r="B34" s="190"/>
      <c r="C34" s="198" t="s">
        <v>127</v>
      </c>
      <c r="D34" s="190"/>
      <c r="F34" s="190" t="s">
        <v>257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FF"/>
    <pageSetUpPr fitToPage="1"/>
  </sheetPr>
  <dimension ref="A1:L51"/>
  <sheetViews>
    <sheetView view="pageBreakPreview" topLeftCell="A13" zoomScale="80" zoomScaleSheetLayoutView="80" workbookViewId="0">
      <selection activeCell="E23" sqref="E23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1" t="s">
        <v>1053</v>
      </c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6" t="str">
        <f>'ფორმა N1'!D4</f>
        <v>მპგ "დემოკრატიული მოძრაობა-ერთიანი საქართველო"</v>
      </c>
      <c r="B5" s="226"/>
      <c r="C5" s="226"/>
      <c r="D5" s="226"/>
      <c r="E5" s="226"/>
      <c r="F5" s="226"/>
      <c r="G5" s="226"/>
      <c r="H5" s="226"/>
      <c r="I5" s="226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386" t="s">
        <v>358</v>
      </c>
      <c r="C8" s="387" t="s">
        <v>415</v>
      </c>
      <c r="D8" s="387" t="s">
        <v>416</v>
      </c>
      <c r="E8" s="387" t="s">
        <v>359</v>
      </c>
      <c r="F8" s="387" t="s">
        <v>378</v>
      </c>
      <c r="G8" s="387" t="s">
        <v>379</v>
      </c>
      <c r="H8" s="387" t="s">
        <v>417</v>
      </c>
      <c r="I8" s="173" t="s">
        <v>380</v>
      </c>
      <c r="J8" s="108"/>
    </row>
    <row r="9" spans="1:10">
      <c r="A9" s="175">
        <v>1</v>
      </c>
      <c r="B9" s="450">
        <v>40544</v>
      </c>
      <c r="C9" s="451" t="s">
        <v>810</v>
      </c>
      <c r="D9" s="468">
        <v>65002001337</v>
      </c>
      <c r="E9" s="179" t="s">
        <v>485</v>
      </c>
      <c r="F9" s="179">
        <v>5298</v>
      </c>
      <c r="G9" s="179">
        <v>5298</v>
      </c>
      <c r="H9" s="452">
        <v>72320.7</v>
      </c>
      <c r="I9" s="452">
        <v>63859.3</v>
      </c>
      <c r="J9" s="108"/>
    </row>
    <row r="10" spans="1:10">
      <c r="A10" s="175">
        <v>2</v>
      </c>
      <c r="B10" s="450">
        <v>41543</v>
      </c>
      <c r="C10" s="451" t="s">
        <v>811</v>
      </c>
      <c r="D10" s="451">
        <v>204488081</v>
      </c>
      <c r="E10" s="179" t="s">
        <v>812</v>
      </c>
      <c r="F10" s="179"/>
      <c r="G10" s="179">
        <v>1791</v>
      </c>
      <c r="H10" s="452"/>
      <c r="I10" s="452">
        <v>1791</v>
      </c>
      <c r="J10" s="108"/>
    </row>
    <row r="11" spans="1:10">
      <c r="A11" s="175">
        <v>3</v>
      </c>
      <c r="B11" s="453">
        <v>41531</v>
      </c>
      <c r="C11" s="454" t="s">
        <v>813</v>
      </c>
      <c r="D11" s="469">
        <v>36001003914</v>
      </c>
      <c r="E11" s="455" t="s">
        <v>485</v>
      </c>
      <c r="F11" s="452">
        <v>438</v>
      </c>
      <c r="G11" s="452">
        <v>438</v>
      </c>
      <c r="H11" s="452"/>
      <c r="I11" s="452">
        <v>438</v>
      </c>
      <c r="J11" s="108"/>
    </row>
    <row r="12" spans="1:10">
      <c r="A12" s="175">
        <v>4</v>
      </c>
      <c r="B12" s="456">
        <v>41527</v>
      </c>
      <c r="C12" s="454" t="s">
        <v>814</v>
      </c>
      <c r="D12" s="470">
        <v>3001011884</v>
      </c>
      <c r="E12" s="455" t="s">
        <v>485</v>
      </c>
      <c r="F12" s="452">
        <v>300</v>
      </c>
      <c r="G12" s="452">
        <v>600</v>
      </c>
      <c r="H12" s="452">
        <v>600</v>
      </c>
      <c r="I12" s="452">
        <v>300</v>
      </c>
      <c r="J12" s="108"/>
    </row>
    <row r="13" spans="1:10">
      <c r="A13" s="175">
        <v>5</v>
      </c>
      <c r="B13" s="213"/>
      <c r="C13" s="457" t="s">
        <v>815</v>
      </c>
      <c r="D13" s="472">
        <v>205186065</v>
      </c>
      <c r="E13" s="458" t="s">
        <v>816</v>
      </c>
      <c r="F13" s="179"/>
      <c r="G13" s="179"/>
      <c r="H13" s="179"/>
      <c r="I13" s="179">
        <v>4990</v>
      </c>
      <c r="J13" s="108"/>
    </row>
    <row r="14" spans="1:10">
      <c r="A14" s="175">
        <v>6</v>
      </c>
      <c r="B14" s="213"/>
      <c r="C14" s="457" t="s">
        <v>817</v>
      </c>
      <c r="D14" s="472">
        <v>202159788</v>
      </c>
      <c r="E14" s="458" t="s">
        <v>816</v>
      </c>
      <c r="F14" s="179"/>
      <c r="G14" s="179"/>
      <c r="H14" s="179"/>
      <c r="I14" s="179">
        <v>3254</v>
      </c>
      <c r="J14" s="108"/>
    </row>
    <row r="15" spans="1:10">
      <c r="A15" s="175">
        <v>7</v>
      </c>
      <c r="B15" s="213"/>
      <c r="C15" s="180" t="s">
        <v>818</v>
      </c>
      <c r="D15" s="471">
        <v>204566978</v>
      </c>
      <c r="E15" s="179" t="s">
        <v>819</v>
      </c>
      <c r="F15" s="179"/>
      <c r="G15" s="179"/>
      <c r="H15" s="179"/>
      <c r="I15" s="179">
        <v>0</v>
      </c>
      <c r="J15" s="108"/>
    </row>
    <row r="16" spans="1:10" ht="30">
      <c r="A16" s="175">
        <v>8</v>
      </c>
      <c r="B16" s="213"/>
      <c r="C16" s="180" t="s">
        <v>821</v>
      </c>
      <c r="D16" s="451">
        <v>205246857</v>
      </c>
      <c r="E16" s="179" t="s">
        <v>820</v>
      </c>
      <c r="F16" s="179"/>
      <c r="G16" s="179"/>
      <c r="H16" s="179"/>
      <c r="I16" s="179">
        <v>95136.09</v>
      </c>
      <c r="J16" s="108"/>
    </row>
    <row r="17" spans="1:10">
      <c r="A17" s="175">
        <v>9</v>
      </c>
      <c r="B17" s="213"/>
      <c r="C17" s="180" t="s">
        <v>913</v>
      </c>
      <c r="D17" s="473">
        <v>204876606</v>
      </c>
      <c r="E17" s="466" t="s">
        <v>819</v>
      </c>
      <c r="F17" s="179"/>
      <c r="G17" s="179"/>
      <c r="H17" s="179"/>
      <c r="I17" s="179">
        <v>55</v>
      </c>
      <c r="J17" s="108"/>
    </row>
    <row r="18" spans="1:10">
      <c r="A18" s="175">
        <v>10</v>
      </c>
      <c r="B18" s="213"/>
      <c r="C18" s="180" t="s">
        <v>914</v>
      </c>
      <c r="D18" s="180">
        <v>205255917</v>
      </c>
      <c r="E18" s="179" t="s">
        <v>816</v>
      </c>
      <c r="F18" s="179"/>
      <c r="G18" s="179"/>
      <c r="H18" s="179"/>
      <c r="I18" s="179">
        <v>100918.12</v>
      </c>
      <c r="J18" s="108"/>
    </row>
    <row r="19" spans="1:10">
      <c r="A19" s="175">
        <v>11</v>
      </c>
      <c r="B19" s="213"/>
      <c r="C19" s="180" t="s">
        <v>915</v>
      </c>
      <c r="D19" s="180">
        <v>202353185</v>
      </c>
      <c r="E19" s="466" t="s">
        <v>919</v>
      </c>
      <c r="F19" s="179"/>
      <c r="G19" s="179"/>
      <c r="H19" s="179"/>
      <c r="I19" s="179">
        <v>750</v>
      </c>
      <c r="J19" s="108"/>
    </row>
    <row r="20" spans="1:10">
      <c r="A20" s="175">
        <v>12</v>
      </c>
      <c r="B20" s="213"/>
      <c r="C20" s="180" t="s">
        <v>916</v>
      </c>
      <c r="D20" s="467">
        <v>205075014</v>
      </c>
      <c r="E20" s="466" t="s">
        <v>919</v>
      </c>
      <c r="F20" s="179"/>
      <c r="G20" s="179"/>
      <c r="H20" s="179"/>
      <c r="I20" s="179">
        <v>885</v>
      </c>
      <c r="J20" s="108"/>
    </row>
    <row r="21" spans="1:10">
      <c r="A21" s="175">
        <v>13</v>
      </c>
      <c r="B21" s="213"/>
      <c r="C21" s="180" t="s">
        <v>917</v>
      </c>
      <c r="D21" s="180">
        <v>404893978</v>
      </c>
      <c r="E21" s="179" t="s">
        <v>819</v>
      </c>
      <c r="F21" s="179"/>
      <c r="G21" s="179"/>
      <c r="H21" s="179"/>
      <c r="I21" s="179">
        <v>343.33</v>
      </c>
      <c r="J21" s="108"/>
    </row>
    <row r="22" spans="1:10">
      <c r="A22" s="175">
        <v>14</v>
      </c>
      <c r="B22" s="213"/>
      <c r="C22" s="180" t="s">
        <v>918</v>
      </c>
      <c r="D22" s="180">
        <v>445436537</v>
      </c>
      <c r="E22" s="179" t="s">
        <v>816</v>
      </c>
      <c r="F22" s="179"/>
      <c r="G22" s="179"/>
      <c r="H22" s="179"/>
      <c r="I22" s="179">
        <v>10398</v>
      </c>
      <c r="J22" s="108"/>
    </row>
    <row r="23" spans="1:10">
      <c r="A23" s="175">
        <v>15</v>
      </c>
      <c r="B23" s="213"/>
      <c r="C23" s="180" t="s">
        <v>921</v>
      </c>
      <c r="D23" s="561" t="s">
        <v>923</v>
      </c>
      <c r="E23" s="179" t="s">
        <v>1057</v>
      </c>
      <c r="F23" s="179"/>
      <c r="G23" s="179"/>
      <c r="H23" s="179"/>
      <c r="I23" s="179">
        <v>10275</v>
      </c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7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7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7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7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7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7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7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7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7"/>
      <c r="I37" s="179"/>
      <c r="J37" s="108"/>
    </row>
    <row r="38" spans="1:12">
      <c r="A38" s="175" t="s">
        <v>266</v>
      </c>
      <c r="B38" s="213"/>
      <c r="C38" s="183"/>
      <c r="D38" s="183"/>
      <c r="E38" s="182"/>
      <c r="F38" s="182"/>
      <c r="G38" s="278"/>
      <c r="H38" s="287" t="s">
        <v>408</v>
      </c>
      <c r="I38" s="393">
        <f>SUM(I9:I37)</f>
        <v>293392.84000000003</v>
      </c>
      <c r="J38" s="108"/>
    </row>
    <row r="40" spans="1:12">
      <c r="A40" s="190" t="s">
        <v>432</v>
      </c>
    </row>
    <row r="42" spans="1:12">
      <c r="B42" s="192" t="s">
        <v>96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256</v>
      </c>
      <c r="F45" s="197" t="s">
        <v>261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127</v>
      </c>
      <c r="F46" s="190" t="s">
        <v>257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2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D18" sqref="D18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433</v>
      </c>
      <c r="B1" s="200"/>
      <c r="C1" s="200"/>
      <c r="D1" s="200"/>
      <c r="E1" s="200"/>
      <c r="F1" s="200"/>
      <c r="G1" s="200"/>
      <c r="H1" s="200"/>
      <c r="I1" s="204"/>
      <c r="J1" s="266"/>
      <c r="K1" s="266"/>
      <c r="L1" s="266"/>
      <c r="M1" s="266" t="s">
        <v>397</v>
      </c>
      <c r="N1" s="204"/>
    </row>
    <row r="2" spans="1:14">
      <c r="A2" s="204" t="s">
        <v>305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/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7" t="s">
        <v>262</v>
      </c>
      <c r="B4" s="200"/>
      <c r="C4" s="200"/>
      <c r="D4" s="205"/>
      <c r="E4" s="267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tr">
        <f>'ფორმა N1'!D4</f>
        <v>მპგ "დემოკრატიული მოძრაობა-ერთიანი საქართველო"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4"/>
    </row>
    <row r="7" spans="1:14" ht="51">
      <c r="A7" s="269" t="s">
        <v>64</v>
      </c>
      <c r="B7" s="270" t="s">
        <v>398</v>
      </c>
      <c r="C7" s="270" t="s">
        <v>399</v>
      </c>
      <c r="D7" s="271" t="s">
        <v>400</v>
      </c>
      <c r="E7" s="271" t="s">
        <v>263</v>
      </c>
      <c r="F7" s="271" t="s">
        <v>401</v>
      </c>
      <c r="G7" s="271" t="s">
        <v>402</v>
      </c>
      <c r="H7" s="270" t="s">
        <v>403</v>
      </c>
      <c r="I7" s="272" t="s">
        <v>404</v>
      </c>
      <c r="J7" s="272" t="s">
        <v>405</v>
      </c>
      <c r="K7" s="273" t="s">
        <v>406</v>
      </c>
      <c r="L7" s="273" t="s">
        <v>407</v>
      </c>
      <c r="M7" s="271" t="s">
        <v>397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4"/>
      <c r="D9" s="212"/>
      <c r="E9" s="212"/>
      <c r="F9" s="212"/>
      <c r="G9" s="212"/>
      <c r="H9" s="212"/>
      <c r="I9" s="212"/>
      <c r="J9" s="212"/>
      <c r="K9" s="212"/>
      <c r="L9" s="212"/>
      <c r="M9" s="275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4"/>
      <c r="D10" s="212"/>
      <c r="E10" s="212"/>
      <c r="F10" s="212"/>
      <c r="G10" s="212"/>
      <c r="H10" s="212"/>
      <c r="I10" s="212"/>
      <c r="J10" s="212"/>
      <c r="K10" s="212"/>
      <c r="L10" s="212"/>
      <c r="M10" s="275" t="str">
        <f t="shared" si="0"/>
        <v/>
      </c>
      <c r="N10" s="204"/>
    </row>
    <row r="11" spans="1:14" ht="15">
      <c r="A11" s="212">
        <v>3</v>
      </c>
      <c r="B11" s="213"/>
      <c r="C11" s="274"/>
      <c r="D11" s="212"/>
      <c r="E11" s="212"/>
      <c r="F11" s="212"/>
      <c r="G11" s="212"/>
      <c r="H11" s="212"/>
      <c r="I11" s="212"/>
      <c r="J11" s="212"/>
      <c r="K11" s="212"/>
      <c r="L11" s="212"/>
      <c r="M11" s="275" t="str">
        <f t="shared" si="0"/>
        <v/>
      </c>
      <c r="N11" s="204"/>
    </row>
    <row r="12" spans="1:14" ht="15">
      <c r="A12" s="212">
        <v>4</v>
      </c>
      <c r="B12" s="213"/>
      <c r="C12" s="274"/>
      <c r="D12" s="212"/>
      <c r="E12" s="212"/>
      <c r="F12" s="212"/>
      <c r="G12" s="212"/>
      <c r="H12" s="212"/>
      <c r="I12" s="212"/>
      <c r="J12" s="212"/>
      <c r="K12" s="212"/>
      <c r="L12" s="212"/>
      <c r="M12" s="275" t="str">
        <f t="shared" si="0"/>
        <v/>
      </c>
      <c r="N12" s="204"/>
    </row>
    <row r="13" spans="1:14" ht="15">
      <c r="A13" s="212">
        <v>5</v>
      </c>
      <c r="B13" s="213"/>
      <c r="C13" s="274"/>
      <c r="D13" s="212"/>
      <c r="E13" s="212"/>
      <c r="F13" s="212"/>
      <c r="G13" s="212"/>
      <c r="H13" s="212"/>
      <c r="I13" s="212"/>
      <c r="J13" s="212"/>
      <c r="K13" s="212"/>
      <c r="L13" s="212"/>
      <c r="M13" s="275" t="str">
        <f t="shared" si="0"/>
        <v/>
      </c>
      <c r="N13" s="204"/>
    </row>
    <row r="14" spans="1:14" ht="15">
      <c r="A14" s="212">
        <v>6</v>
      </c>
      <c r="B14" s="213"/>
      <c r="C14" s="274"/>
      <c r="D14" s="212"/>
      <c r="E14" s="212"/>
      <c r="F14" s="212"/>
      <c r="G14" s="212"/>
      <c r="H14" s="212"/>
      <c r="I14" s="212"/>
      <c r="J14" s="212"/>
      <c r="K14" s="212"/>
      <c r="L14" s="212"/>
      <c r="M14" s="275" t="str">
        <f t="shared" si="0"/>
        <v/>
      </c>
      <c r="N14" s="204"/>
    </row>
    <row r="15" spans="1:14" ht="15">
      <c r="A15" s="212">
        <v>7</v>
      </c>
      <c r="B15" s="213"/>
      <c r="C15" s="274"/>
      <c r="D15" s="212"/>
      <c r="E15" s="212"/>
      <c r="F15" s="212"/>
      <c r="G15" s="212"/>
      <c r="H15" s="212"/>
      <c r="I15" s="212"/>
      <c r="J15" s="212"/>
      <c r="K15" s="212"/>
      <c r="L15" s="212"/>
      <c r="M15" s="275" t="str">
        <f t="shared" si="0"/>
        <v/>
      </c>
      <c r="N15" s="204"/>
    </row>
    <row r="16" spans="1:14" ht="15">
      <c r="A16" s="212">
        <v>8</v>
      </c>
      <c r="B16" s="213"/>
      <c r="C16" s="274"/>
      <c r="D16" s="212"/>
      <c r="E16" s="212"/>
      <c r="F16" s="212"/>
      <c r="G16" s="212"/>
      <c r="H16" s="212"/>
      <c r="I16" s="212"/>
      <c r="J16" s="212"/>
      <c r="K16" s="212"/>
      <c r="L16" s="212"/>
      <c r="M16" s="275" t="str">
        <f t="shared" si="0"/>
        <v/>
      </c>
      <c r="N16" s="204"/>
    </row>
    <row r="17" spans="1:14" ht="15">
      <c r="A17" s="212">
        <v>9</v>
      </c>
      <c r="B17" s="213"/>
      <c r="C17" s="274"/>
      <c r="D17" s="212"/>
      <c r="E17" s="212"/>
      <c r="F17" s="212"/>
      <c r="G17" s="212"/>
      <c r="H17" s="212"/>
      <c r="I17" s="212"/>
      <c r="J17" s="212"/>
      <c r="K17" s="212"/>
      <c r="L17" s="212"/>
      <c r="M17" s="275" t="str">
        <f t="shared" si="0"/>
        <v/>
      </c>
      <c r="N17" s="204"/>
    </row>
    <row r="18" spans="1:14" ht="15">
      <c r="A18" s="212">
        <v>10</v>
      </c>
      <c r="B18" s="213"/>
      <c r="C18" s="274"/>
      <c r="D18" s="212"/>
      <c r="E18" s="212"/>
      <c r="F18" s="212"/>
      <c r="G18" s="212"/>
      <c r="H18" s="212"/>
      <c r="I18" s="212"/>
      <c r="J18" s="212"/>
      <c r="K18" s="212"/>
      <c r="L18" s="212"/>
      <c r="M18" s="275" t="str">
        <f t="shared" si="0"/>
        <v/>
      </c>
      <c r="N18" s="204"/>
    </row>
    <row r="19" spans="1:14" ht="15">
      <c r="A19" s="212">
        <v>11</v>
      </c>
      <c r="B19" s="213"/>
      <c r="C19" s="274"/>
      <c r="D19" s="212"/>
      <c r="E19" s="212"/>
      <c r="F19" s="212"/>
      <c r="G19" s="212"/>
      <c r="H19" s="212"/>
      <c r="I19" s="212"/>
      <c r="J19" s="212"/>
      <c r="K19" s="212"/>
      <c r="L19" s="212"/>
      <c r="M19" s="275" t="str">
        <f t="shared" si="0"/>
        <v/>
      </c>
      <c r="N19" s="204"/>
    </row>
    <row r="20" spans="1:14" ht="15">
      <c r="A20" s="212">
        <v>12</v>
      </c>
      <c r="B20" s="213"/>
      <c r="C20" s="274"/>
      <c r="D20" s="212"/>
      <c r="E20" s="212"/>
      <c r="F20" s="212"/>
      <c r="G20" s="212"/>
      <c r="H20" s="212"/>
      <c r="I20" s="212"/>
      <c r="J20" s="212"/>
      <c r="K20" s="212"/>
      <c r="L20" s="212"/>
      <c r="M20" s="275" t="str">
        <f t="shared" si="0"/>
        <v/>
      </c>
      <c r="N20" s="204"/>
    </row>
    <row r="21" spans="1:14" ht="15">
      <c r="A21" s="212">
        <v>13</v>
      </c>
      <c r="B21" s="213"/>
      <c r="C21" s="274"/>
      <c r="D21" s="212"/>
      <c r="E21" s="212"/>
      <c r="F21" s="212"/>
      <c r="G21" s="212"/>
      <c r="H21" s="212"/>
      <c r="I21" s="212"/>
      <c r="J21" s="212"/>
      <c r="K21" s="212"/>
      <c r="L21" s="212"/>
      <c r="M21" s="275" t="str">
        <f t="shared" si="0"/>
        <v/>
      </c>
      <c r="N21" s="204"/>
    </row>
    <row r="22" spans="1:14" ht="15">
      <c r="A22" s="212">
        <v>14</v>
      </c>
      <c r="B22" s="213"/>
      <c r="C22" s="274"/>
      <c r="D22" s="212"/>
      <c r="E22" s="212"/>
      <c r="F22" s="212"/>
      <c r="G22" s="212"/>
      <c r="H22" s="212"/>
      <c r="I22" s="212"/>
      <c r="J22" s="212"/>
      <c r="K22" s="212"/>
      <c r="L22" s="212"/>
      <c r="M22" s="275" t="str">
        <f t="shared" si="0"/>
        <v/>
      </c>
      <c r="N22" s="204"/>
    </row>
    <row r="23" spans="1:14" ht="15">
      <c r="A23" s="212">
        <v>15</v>
      </c>
      <c r="B23" s="213"/>
      <c r="C23" s="274"/>
      <c r="D23" s="212"/>
      <c r="E23" s="212"/>
      <c r="F23" s="212"/>
      <c r="G23" s="212"/>
      <c r="H23" s="212"/>
      <c r="I23" s="212"/>
      <c r="J23" s="212"/>
      <c r="K23" s="212"/>
      <c r="L23" s="212"/>
      <c r="M23" s="275" t="str">
        <f t="shared" si="0"/>
        <v/>
      </c>
      <c r="N23" s="204"/>
    </row>
    <row r="24" spans="1:14" ht="15">
      <c r="A24" s="212">
        <v>16</v>
      </c>
      <c r="B24" s="213"/>
      <c r="C24" s="274"/>
      <c r="D24" s="212"/>
      <c r="E24" s="212"/>
      <c r="F24" s="212"/>
      <c r="G24" s="212"/>
      <c r="H24" s="212"/>
      <c r="I24" s="212"/>
      <c r="J24" s="212"/>
      <c r="K24" s="212"/>
      <c r="L24" s="212"/>
      <c r="M24" s="275" t="str">
        <f t="shared" si="0"/>
        <v/>
      </c>
      <c r="N24" s="204"/>
    </row>
    <row r="25" spans="1:14" ht="15">
      <c r="A25" s="212">
        <v>17</v>
      </c>
      <c r="B25" s="213"/>
      <c r="C25" s="274"/>
      <c r="D25" s="212"/>
      <c r="E25" s="212"/>
      <c r="F25" s="212"/>
      <c r="G25" s="212"/>
      <c r="H25" s="212"/>
      <c r="I25" s="212"/>
      <c r="J25" s="212"/>
      <c r="K25" s="212"/>
      <c r="L25" s="212"/>
      <c r="M25" s="275" t="str">
        <f t="shared" si="0"/>
        <v/>
      </c>
      <c r="N25" s="204"/>
    </row>
    <row r="26" spans="1:14" ht="15">
      <c r="A26" s="212">
        <v>18</v>
      </c>
      <c r="B26" s="213"/>
      <c r="C26" s="274"/>
      <c r="D26" s="212"/>
      <c r="E26" s="212"/>
      <c r="F26" s="212"/>
      <c r="G26" s="212"/>
      <c r="H26" s="212"/>
      <c r="I26" s="212"/>
      <c r="J26" s="212"/>
      <c r="K26" s="212"/>
      <c r="L26" s="212"/>
      <c r="M26" s="275" t="str">
        <f t="shared" si="0"/>
        <v/>
      </c>
      <c r="N26" s="204"/>
    </row>
    <row r="27" spans="1:14" ht="15">
      <c r="A27" s="212">
        <v>19</v>
      </c>
      <c r="B27" s="213"/>
      <c r="C27" s="274"/>
      <c r="D27" s="212"/>
      <c r="E27" s="212"/>
      <c r="F27" s="212"/>
      <c r="G27" s="212"/>
      <c r="H27" s="212"/>
      <c r="I27" s="212"/>
      <c r="J27" s="212"/>
      <c r="K27" s="212"/>
      <c r="L27" s="212"/>
      <c r="M27" s="275" t="str">
        <f t="shared" si="0"/>
        <v/>
      </c>
      <c r="N27" s="204"/>
    </row>
    <row r="28" spans="1:14" ht="15">
      <c r="A28" s="212">
        <v>20</v>
      </c>
      <c r="B28" s="213"/>
      <c r="C28" s="274"/>
      <c r="D28" s="212"/>
      <c r="E28" s="212"/>
      <c r="F28" s="212"/>
      <c r="G28" s="212"/>
      <c r="H28" s="212"/>
      <c r="I28" s="212"/>
      <c r="J28" s="212"/>
      <c r="K28" s="212"/>
      <c r="L28" s="212"/>
      <c r="M28" s="275" t="str">
        <f t="shared" si="0"/>
        <v/>
      </c>
      <c r="N28" s="204"/>
    </row>
    <row r="29" spans="1:14" ht="15">
      <c r="A29" s="212">
        <v>21</v>
      </c>
      <c r="B29" s="213"/>
      <c r="C29" s="274"/>
      <c r="D29" s="212"/>
      <c r="E29" s="212"/>
      <c r="F29" s="212"/>
      <c r="G29" s="212"/>
      <c r="H29" s="212"/>
      <c r="I29" s="212"/>
      <c r="J29" s="212"/>
      <c r="K29" s="212"/>
      <c r="L29" s="212"/>
      <c r="M29" s="275" t="str">
        <f t="shared" si="0"/>
        <v/>
      </c>
      <c r="N29" s="204"/>
    </row>
    <row r="30" spans="1:14" ht="15">
      <c r="A30" s="212">
        <v>22</v>
      </c>
      <c r="B30" s="213"/>
      <c r="C30" s="274"/>
      <c r="D30" s="212"/>
      <c r="E30" s="212"/>
      <c r="F30" s="212"/>
      <c r="G30" s="212"/>
      <c r="H30" s="212"/>
      <c r="I30" s="212"/>
      <c r="J30" s="212"/>
      <c r="K30" s="212"/>
      <c r="L30" s="212"/>
      <c r="M30" s="275" t="str">
        <f t="shared" si="0"/>
        <v/>
      </c>
      <c r="N30" s="204"/>
    </row>
    <row r="31" spans="1:14" ht="15">
      <c r="A31" s="212">
        <v>23</v>
      </c>
      <c r="B31" s="213"/>
      <c r="C31" s="274"/>
      <c r="D31" s="212"/>
      <c r="E31" s="212"/>
      <c r="F31" s="212"/>
      <c r="G31" s="212"/>
      <c r="H31" s="212"/>
      <c r="I31" s="212"/>
      <c r="J31" s="212"/>
      <c r="K31" s="212"/>
      <c r="L31" s="212"/>
      <c r="M31" s="275" t="str">
        <f t="shared" si="0"/>
        <v/>
      </c>
      <c r="N31" s="204"/>
    </row>
    <row r="32" spans="1:14" ht="15">
      <c r="A32" s="212">
        <v>24</v>
      </c>
      <c r="B32" s="213"/>
      <c r="C32" s="274"/>
      <c r="D32" s="212"/>
      <c r="E32" s="212"/>
      <c r="F32" s="212"/>
      <c r="G32" s="212"/>
      <c r="H32" s="212"/>
      <c r="I32" s="212"/>
      <c r="J32" s="212"/>
      <c r="K32" s="212"/>
      <c r="L32" s="212"/>
      <c r="M32" s="275" t="str">
        <f t="shared" si="0"/>
        <v/>
      </c>
      <c r="N32" s="204"/>
    </row>
    <row r="33" spans="1:14" ht="15">
      <c r="A33" s="276" t="s">
        <v>266</v>
      </c>
      <c r="B33" s="213"/>
      <c r="C33" s="274"/>
      <c r="D33" s="212"/>
      <c r="E33" s="212"/>
      <c r="F33" s="212"/>
      <c r="G33" s="212"/>
      <c r="H33" s="212"/>
      <c r="I33" s="212"/>
      <c r="J33" s="212"/>
      <c r="K33" s="212"/>
      <c r="L33" s="212"/>
      <c r="M33" s="275" t="str">
        <f t="shared" si="0"/>
        <v/>
      </c>
      <c r="N33" s="204"/>
    </row>
    <row r="34" spans="1:14" s="219" customFormat="1"/>
    <row r="37" spans="1:14" s="21" customFormat="1" ht="15">
      <c r="B37" s="214" t="s">
        <v>96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256</v>
      </c>
      <c r="D40" s="215"/>
      <c r="E40" s="215"/>
      <c r="H40" s="214" t="s">
        <v>307</v>
      </c>
      <c r="M40" s="215"/>
    </row>
    <row r="41" spans="1:14" s="21" customFormat="1" ht="15">
      <c r="C41" s="217" t="s">
        <v>127</v>
      </c>
      <c r="D41" s="215"/>
      <c r="E41" s="215"/>
      <c r="H41" s="218" t="s">
        <v>257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FFFFFF"/>
    <pageSetUpPr fitToPage="1"/>
  </sheetPr>
  <dimension ref="A1:L46"/>
  <sheetViews>
    <sheetView showGridLines="0" view="pageBreakPreview" zoomScale="80" zoomScaleSheetLayoutView="80" workbookViewId="0">
      <selection activeCell="D9" sqref="D9"/>
    </sheetView>
  </sheetViews>
  <sheetFormatPr defaultRowHeight="15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7"/>
      <c r="C1" s="573" t="s">
        <v>97</v>
      </c>
      <c r="D1" s="573"/>
      <c r="E1" s="116"/>
    </row>
    <row r="2" spans="1:12" s="6" customFormat="1">
      <c r="A2" s="79" t="s">
        <v>128</v>
      </c>
      <c r="B2" s="257"/>
      <c r="C2" s="574" t="s">
        <v>1053</v>
      </c>
      <c r="D2" s="575"/>
      <c r="E2" s="116"/>
    </row>
    <row r="3" spans="1:12" s="6" customFormat="1">
      <c r="A3" s="79"/>
      <c r="B3" s="257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8"/>
      <c r="C4" s="79"/>
      <c r="D4" s="79"/>
      <c r="E4" s="111"/>
      <c r="L4" s="6"/>
    </row>
    <row r="5" spans="1:12" s="2" customFormat="1">
      <c r="A5" s="122" t="str">
        <f>'ფორმა N1'!D4</f>
        <v>მპგ "დემოკრატიული მოძრაობა-ერთიანი საქართველო"</v>
      </c>
      <c r="B5" s="259"/>
      <c r="C5" s="60"/>
      <c r="D5" s="60"/>
      <c r="E5" s="111"/>
    </row>
    <row r="6" spans="1:12" s="2" customFormat="1">
      <c r="A6" s="80"/>
      <c r="B6" s="258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4">
        <v>1</v>
      </c>
      <c r="B9" s="244" t="s">
        <v>65</v>
      </c>
      <c r="C9" s="88">
        <f>SUM(C10,C26)</f>
        <v>750919</v>
      </c>
      <c r="D9" s="88">
        <f>SUM(D10,D26)</f>
        <v>752534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746589</v>
      </c>
      <c r="D10" s="88">
        <f>SUM(D11,D12,D16,D19,D24,D25)</f>
        <v>752534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SUM(C13:C15)</f>
        <v>76074</v>
      </c>
      <c r="D12" s="110">
        <f>SUM(D13:D15)</f>
        <v>76074</v>
      </c>
      <c r="E12" s="116"/>
    </row>
    <row r="13" spans="1:12" s="3" customFormat="1">
      <c r="A13" s="100" t="s">
        <v>70</v>
      </c>
      <c r="B13" s="100" t="s">
        <v>299</v>
      </c>
      <c r="C13" s="8">
        <f>76074</f>
        <v>76074</v>
      </c>
      <c r="D13" s="8">
        <v>76074</v>
      </c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666185</v>
      </c>
      <c r="D16" s="110">
        <f>SUM(D17:D18)</f>
        <v>666185</v>
      </c>
      <c r="E16" s="116"/>
    </row>
    <row r="17" spans="1:5" s="3" customFormat="1">
      <c r="A17" s="100" t="s">
        <v>73</v>
      </c>
      <c r="B17" s="100" t="s">
        <v>75</v>
      </c>
      <c r="C17" s="8">
        <f>547122+118363+700</f>
        <v>666185</v>
      </c>
      <c r="D17" s="8">
        <f>547122+118363+700</f>
        <v>666185</v>
      </c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9"/>
      <c r="D24" s="8"/>
      <c r="E24" s="116"/>
    </row>
    <row r="25" spans="1:5" s="3" customFormat="1">
      <c r="A25" s="91" t="s">
        <v>239</v>
      </c>
      <c r="B25" s="91" t="s">
        <v>1054</v>
      </c>
      <c r="C25" s="8"/>
      <c r="D25" s="8">
        <v>10275</v>
      </c>
      <c r="E25" s="116"/>
    </row>
    <row r="26" spans="1:5">
      <c r="A26" s="90">
        <v>1.2</v>
      </c>
      <c r="B26" s="90" t="s">
        <v>85</v>
      </c>
      <c r="C26" s="88">
        <f>SUM(C27,C35)</f>
        <v>4330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4330</v>
      </c>
      <c r="D27" s="110">
        <f>SUM(D28:D30)</f>
        <v>0</v>
      </c>
      <c r="E27" s="116"/>
    </row>
    <row r="28" spans="1:5">
      <c r="A28" s="252" t="s">
        <v>87</v>
      </c>
      <c r="B28" s="100" t="s">
        <v>982</v>
      </c>
      <c r="C28" s="8">
        <v>2050</v>
      </c>
      <c r="D28" s="8"/>
      <c r="E28" s="116"/>
    </row>
    <row r="29" spans="1:5">
      <c r="A29" s="252" t="s">
        <v>88</v>
      </c>
      <c r="B29" s="100" t="s">
        <v>983</v>
      </c>
      <c r="C29" s="8">
        <v>2280</v>
      </c>
      <c r="D29" s="8"/>
      <c r="E29" s="116"/>
    </row>
    <row r="30" spans="1:5">
      <c r="A30" s="252" t="s">
        <v>427</v>
      </c>
      <c r="B30" s="252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2" t="s">
        <v>12</v>
      </c>
      <c r="B32" s="252" t="s">
        <v>476</v>
      </c>
      <c r="C32" s="8"/>
      <c r="D32" s="8"/>
      <c r="E32" s="116"/>
    </row>
    <row r="33" spans="1:9">
      <c r="A33" s="252" t="s">
        <v>13</v>
      </c>
      <c r="B33" s="252" t="s">
        <v>477</v>
      </c>
      <c r="C33" s="8"/>
      <c r="D33" s="8"/>
      <c r="E33" s="116"/>
    </row>
    <row r="34" spans="1:9">
      <c r="A34" s="252" t="s">
        <v>269</v>
      </c>
      <c r="B34" s="252" t="s">
        <v>478</v>
      </c>
      <c r="C34" s="8"/>
      <c r="D34" s="8"/>
      <c r="E34" s="116"/>
    </row>
    <row r="35" spans="1:9" s="23" customFormat="1">
      <c r="A35" s="91" t="s">
        <v>34</v>
      </c>
      <c r="B35" s="265" t="s">
        <v>424</v>
      </c>
      <c r="C35" s="8"/>
      <c r="D35" s="8"/>
    </row>
    <row r="36" spans="1:9" s="2" customFormat="1">
      <c r="A36" s="1"/>
      <c r="B36" s="260"/>
      <c r="E36" s="5"/>
    </row>
    <row r="37" spans="1:9" s="2" customFormat="1">
      <c r="B37" s="260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0"/>
      <c r="E40" s="5"/>
    </row>
    <row r="41" spans="1:9" s="2" customFormat="1">
      <c r="B41" s="260"/>
      <c r="E41"/>
      <c r="F41"/>
      <c r="G41"/>
      <c r="H41"/>
      <c r="I41"/>
    </row>
    <row r="42" spans="1:9" s="2" customFormat="1">
      <c r="B42" s="260"/>
      <c r="D42" s="12"/>
      <c r="E42"/>
      <c r="F42"/>
      <c r="G42"/>
      <c r="H42"/>
      <c r="I42"/>
    </row>
    <row r="43" spans="1:9" s="2" customFormat="1">
      <c r="A43"/>
      <c r="B43" s="262" t="s">
        <v>422</v>
      </c>
      <c r="D43" s="12"/>
      <c r="E43"/>
      <c r="F43"/>
      <c r="G43"/>
      <c r="H43"/>
      <c r="I43"/>
    </row>
    <row r="44" spans="1:9" s="2" customFormat="1">
      <c r="A44"/>
      <c r="B44" s="260" t="s">
        <v>258</v>
      </c>
      <c r="D44" s="12"/>
      <c r="E44"/>
      <c r="F44"/>
      <c r="G44"/>
      <c r="H44"/>
      <c r="I44"/>
    </row>
    <row r="45" spans="1:9" customFormat="1" ht="12.75">
      <c r="B45" s="263" t="s">
        <v>127</v>
      </c>
    </row>
    <row r="46" spans="1:9" customFormat="1" ht="12.75">
      <c r="B46" s="26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FF"/>
  </sheetPr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1"/>
      <c r="C1" s="573" t="s">
        <v>97</v>
      </c>
      <c r="D1" s="573"/>
      <c r="E1" s="94"/>
    </row>
    <row r="2" spans="1:5" s="6" customFormat="1">
      <c r="A2" s="77" t="s">
        <v>384</v>
      </c>
      <c r="B2" s="241"/>
      <c r="C2" s="571" t="s">
        <v>1053</v>
      </c>
      <c r="D2" s="572"/>
      <c r="E2" s="94"/>
    </row>
    <row r="3" spans="1:5" s="6" customFormat="1">
      <c r="A3" s="77" t="s">
        <v>385</v>
      </c>
      <c r="B3" s="241"/>
      <c r="C3" s="242"/>
      <c r="D3" s="242"/>
      <c r="E3" s="94"/>
    </row>
    <row r="4" spans="1:5" s="6" customFormat="1">
      <c r="A4" s="79" t="s">
        <v>128</v>
      </c>
      <c r="B4" s="241"/>
      <c r="C4" s="242"/>
      <c r="D4" s="242"/>
      <c r="E4" s="94"/>
    </row>
    <row r="5" spans="1:5" s="6" customFormat="1">
      <c r="A5" s="79"/>
      <c r="B5" s="241"/>
      <c r="C5" s="242"/>
      <c r="D5" s="242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3" t="str">
        <f>'ფორმა N1'!D4</f>
        <v>მპგ "დემოკრატიული მოძრაობა-ერთიანი საქართველო"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1"/>
      <c r="B9" s="241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4">
        <v>1</v>
      </c>
      <c r="B11" s="244" t="s">
        <v>57</v>
      </c>
      <c r="C11" s="85">
        <f>SUM(C12,C15,C55,C58,C59,C60,C78)</f>
        <v>0</v>
      </c>
      <c r="D11" s="85">
        <f>SUM(D12,D15,D55,D58,D59,D60,D66,D74,D75)</f>
        <v>0</v>
      </c>
      <c r="E11" s="245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5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6"/>
      <c r="E17" s="98"/>
    </row>
    <row r="18" spans="1:6" s="3" customFormat="1">
      <c r="A18" s="100" t="s">
        <v>88</v>
      </c>
      <c r="B18" s="100" t="s">
        <v>62</v>
      </c>
      <c r="C18" s="4"/>
      <c r="D18" s="246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7"/>
      <c r="F19" s="248"/>
    </row>
    <row r="20" spans="1:6" s="251" customFormat="1" ht="30">
      <c r="A20" s="100" t="s">
        <v>12</v>
      </c>
      <c r="B20" s="100" t="s">
        <v>238</v>
      </c>
      <c r="C20" s="249"/>
      <c r="D20" s="39"/>
      <c r="E20" s="250"/>
    </row>
    <row r="21" spans="1:6" s="251" customFormat="1">
      <c r="A21" s="100" t="s">
        <v>13</v>
      </c>
      <c r="B21" s="100" t="s">
        <v>14</v>
      </c>
      <c r="C21" s="249"/>
      <c r="D21" s="40"/>
      <c r="E21" s="250"/>
    </row>
    <row r="22" spans="1:6" s="251" customFormat="1" ht="30">
      <c r="A22" s="100" t="s">
        <v>269</v>
      </c>
      <c r="B22" s="100" t="s">
        <v>22</v>
      </c>
      <c r="C22" s="249"/>
      <c r="D22" s="41"/>
      <c r="E22" s="250"/>
    </row>
    <row r="23" spans="1:6" s="251" customFormat="1" ht="16.5" customHeight="1">
      <c r="A23" s="100" t="s">
        <v>270</v>
      </c>
      <c r="B23" s="100" t="s">
        <v>15</v>
      </c>
      <c r="C23" s="249"/>
      <c r="D23" s="41"/>
      <c r="E23" s="250"/>
    </row>
    <row r="24" spans="1:6" s="251" customFormat="1" ht="16.5" customHeight="1">
      <c r="A24" s="100" t="s">
        <v>271</v>
      </c>
      <c r="B24" s="100" t="s">
        <v>16</v>
      </c>
      <c r="C24" s="249"/>
      <c r="D24" s="41"/>
      <c r="E24" s="250"/>
    </row>
    <row r="25" spans="1:6" s="251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0"/>
    </row>
    <row r="26" spans="1:6" s="251" customFormat="1" ht="16.5" customHeight="1">
      <c r="A26" s="252" t="s">
        <v>273</v>
      </c>
      <c r="B26" s="252" t="s">
        <v>18</v>
      </c>
      <c r="C26" s="249"/>
      <c r="D26" s="41"/>
      <c r="E26" s="250"/>
    </row>
    <row r="27" spans="1:6" s="251" customFormat="1" ht="16.5" customHeight="1">
      <c r="A27" s="252" t="s">
        <v>274</v>
      </c>
      <c r="B27" s="252" t="s">
        <v>19</v>
      </c>
      <c r="C27" s="249"/>
      <c r="D27" s="41"/>
      <c r="E27" s="250"/>
    </row>
    <row r="28" spans="1:6" s="251" customFormat="1" ht="16.5" customHeight="1">
      <c r="A28" s="252" t="s">
        <v>275</v>
      </c>
      <c r="B28" s="252" t="s">
        <v>20</v>
      </c>
      <c r="C28" s="249"/>
      <c r="D28" s="41"/>
      <c r="E28" s="250"/>
    </row>
    <row r="29" spans="1:6" s="251" customFormat="1" ht="16.5" customHeight="1">
      <c r="A29" s="252" t="s">
        <v>276</v>
      </c>
      <c r="B29" s="252" t="s">
        <v>23</v>
      </c>
      <c r="C29" s="249"/>
      <c r="D29" s="42"/>
      <c r="E29" s="250"/>
    </row>
    <row r="30" spans="1:6" s="251" customFormat="1" ht="16.5" customHeight="1">
      <c r="A30" s="100" t="s">
        <v>277</v>
      </c>
      <c r="B30" s="100" t="s">
        <v>21</v>
      </c>
      <c r="C30" s="249"/>
      <c r="D30" s="42"/>
      <c r="E30" s="250"/>
    </row>
    <row r="31" spans="1:6" s="3" customFormat="1" ht="16.5" customHeight="1">
      <c r="A31" s="91" t="s">
        <v>34</v>
      </c>
      <c r="B31" s="91" t="s">
        <v>3</v>
      </c>
      <c r="C31" s="4"/>
      <c r="D31" s="246"/>
      <c r="E31" s="247"/>
    </row>
    <row r="32" spans="1:6" s="3" customFormat="1" ht="16.5" customHeight="1">
      <c r="A32" s="91" t="s">
        <v>35</v>
      </c>
      <c r="B32" s="91" t="s">
        <v>4</v>
      </c>
      <c r="C32" s="4"/>
      <c r="D32" s="246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6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6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6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6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6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6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6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6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6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6"/>
      <c r="E44" s="98"/>
    </row>
    <row r="45" spans="1:5" s="3" customFormat="1" ht="30">
      <c r="A45" s="91" t="s">
        <v>40</v>
      </c>
      <c r="B45" s="91" t="s">
        <v>28</v>
      </c>
      <c r="C45" s="4"/>
      <c r="D45" s="246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6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6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6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6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6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6"/>
      <c r="E52" s="98"/>
    </row>
    <row r="53" spans="1:6" s="3" customFormat="1">
      <c r="A53" s="91" t="s">
        <v>45</v>
      </c>
      <c r="B53" s="91" t="s">
        <v>29</v>
      </c>
      <c r="C53" s="4"/>
      <c r="D53" s="246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6"/>
      <c r="E54" s="247"/>
      <c r="F54" s="248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7"/>
      <c r="F55" s="248"/>
    </row>
    <row r="56" spans="1:6" s="3" customFormat="1" ht="30">
      <c r="A56" s="91" t="s">
        <v>50</v>
      </c>
      <c r="B56" s="91" t="s">
        <v>48</v>
      </c>
      <c r="C56" s="4"/>
      <c r="D56" s="246"/>
      <c r="E56" s="247"/>
      <c r="F56" s="248"/>
    </row>
    <row r="57" spans="1:6" s="3" customFormat="1" ht="16.5" customHeight="1">
      <c r="A57" s="91" t="s">
        <v>51</v>
      </c>
      <c r="B57" s="91" t="s">
        <v>47</v>
      </c>
      <c r="C57" s="4"/>
      <c r="D57" s="246"/>
      <c r="E57" s="247"/>
      <c r="F57" s="248"/>
    </row>
    <row r="58" spans="1:6" s="3" customFormat="1">
      <c r="A58" s="90">
        <v>1.4</v>
      </c>
      <c r="B58" s="90" t="s">
        <v>393</v>
      </c>
      <c r="C58" s="4"/>
      <c r="D58" s="246"/>
      <c r="E58" s="247"/>
      <c r="F58" s="248"/>
    </row>
    <row r="59" spans="1:6" s="251" customFormat="1">
      <c r="A59" s="90">
        <v>1.5</v>
      </c>
      <c r="B59" s="90" t="s">
        <v>7</v>
      </c>
      <c r="C59" s="249"/>
      <c r="D59" s="41"/>
      <c r="E59" s="250"/>
    </row>
    <row r="60" spans="1:6" s="251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0"/>
    </row>
    <row r="61" spans="1:6" s="251" customFormat="1">
      <c r="A61" s="91" t="s">
        <v>285</v>
      </c>
      <c r="B61" s="47" t="s">
        <v>52</v>
      </c>
      <c r="C61" s="249"/>
      <c r="D61" s="41"/>
      <c r="E61" s="250"/>
    </row>
    <row r="62" spans="1:6" s="251" customFormat="1" ht="30">
      <c r="A62" s="91" t="s">
        <v>286</v>
      </c>
      <c r="B62" s="47" t="s">
        <v>54</v>
      </c>
      <c r="C62" s="249"/>
      <c r="D62" s="41"/>
      <c r="E62" s="250"/>
    </row>
    <row r="63" spans="1:6" s="251" customFormat="1">
      <c r="A63" s="91" t="s">
        <v>287</v>
      </c>
      <c r="B63" s="47" t="s">
        <v>53</v>
      </c>
      <c r="C63" s="41"/>
      <c r="D63" s="41"/>
      <c r="E63" s="250"/>
    </row>
    <row r="64" spans="1:6" s="251" customFormat="1">
      <c r="A64" s="91" t="s">
        <v>288</v>
      </c>
      <c r="B64" s="47" t="s">
        <v>27</v>
      </c>
      <c r="C64" s="249"/>
      <c r="D64" s="41"/>
      <c r="E64" s="250"/>
    </row>
    <row r="65" spans="1:5" s="251" customFormat="1">
      <c r="A65" s="91" t="s">
        <v>323</v>
      </c>
      <c r="B65" s="47" t="s">
        <v>324</v>
      </c>
      <c r="C65" s="249"/>
      <c r="D65" s="41"/>
      <c r="E65" s="250"/>
    </row>
    <row r="66" spans="1:5">
      <c r="A66" s="244">
        <v>2</v>
      </c>
      <c r="B66" s="244" t="s">
        <v>388</v>
      </c>
      <c r="C66" s="253"/>
      <c r="D66" s="88">
        <f>SUM(D67:D73)</f>
        <v>0</v>
      </c>
      <c r="E66" s="99"/>
    </row>
    <row r="67" spans="1:5">
      <c r="A67" s="101">
        <v>2.1</v>
      </c>
      <c r="B67" s="254" t="s">
        <v>89</v>
      </c>
      <c r="C67" s="255"/>
      <c r="D67" s="22"/>
      <c r="E67" s="99"/>
    </row>
    <row r="68" spans="1:5">
      <c r="A68" s="101">
        <v>2.2000000000000002</v>
      </c>
      <c r="B68" s="254" t="s">
        <v>389</v>
      </c>
      <c r="C68" s="255"/>
      <c r="D68" s="22"/>
      <c r="E68" s="99"/>
    </row>
    <row r="69" spans="1:5">
      <c r="A69" s="101">
        <v>2.2999999999999998</v>
      </c>
      <c r="B69" s="254" t="s">
        <v>93</v>
      </c>
      <c r="C69" s="255"/>
      <c r="D69" s="22"/>
      <c r="E69" s="99"/>
    </row>
    <row r="70" spans="1:5">
      <c r="A70" s="101">
        <v>2.4</v>
      </c>
      <c r="B70" s="254" t="s">
        <v>92</v>
      </c>
      <c r="C70" s="255"/>
      <c r="D70" s="22"/>
      <c r="E70" s="99"/>
    </row>
    <row r="71" spans="1:5">
      <c r="A71" s="101">
        <v>2.5</v>
      </c>
      <c r="B71" s="254" t="s">
        <v>390</v>
      </c>
      <c r="C71" s="255"/>
      <c r="D71" s="22"/>
      <c r="E71" s="99"/>
    </row>
    <row r="72" spans="1:5">
      <c r="A72" s="101">
        <v>2.6</v>
      </c>
      <c r="B72" s="254" t="s">
        <v>90</v>
      </c>
      <c r="C72" s="255"/>
      <c r="D72" s="22"/>
      <c r="E72" s="99"/>
    </row>
    <row r="73" spans="1:5">
      <c r="A73" s="101">
        <v>2.7</v>
      </c>
      <c r="B73" s="254" t="s">
        <v>91</v>
      </c>
      <c r="C73" s="256"/>
      <c r="D73" s="22"/>
      <c r="E73" s="99"/>
    </row>
    <row r="74" spans="1:5">
      <c r="A74" s="244">
        <v>3</v>
      </c>
      <c r="B74" s="244" t="s">
        <v>423</v>
      </c>
      <c r="C74" s="88"/>
      <c r="D74" s="22"/>
      <c r="E74" s="99"/>
    </row>
    <row r="75" spans="1:5">
      <c r="A75" s="244">
        <v>4</v>
      </c>
      <c r="B75" s="244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5"/>
      <c r="D76" s="8"/>
      <c r="E76" s="99"/>
    </row>
    <row r="77" spans="1:5">
      <c r="A77" s="101">
        <v>4.2</v>
      </c>
      <c r="B77" s="101" t="s">
        <v>242</v>
      </c>
      <c r="C77" s="256"/>
      <c r="D77" s="8"/>
      <c r="E77" s="99"/>
    </row>
    <row r="78" spans="1:5">
      <c r="A78" s="244">
        <v>5</v>
      </c>
      <c r="B78" s="244" t="s">
        <v>267</v>
      </c>
      <c r="C78" s="281"/>
      <c r="D78" s="256"/>
      <c r="E78" s="99"/>
    </row>
    <row r="79" spans="1:5">
      <c r="B79" s="45"/>
    </row>
    <row r="80" spans="1:5">
      <c r="A80" s="576" t="s">
        <v>468</v>
      </c>
      <c r="B80" s="576"/>
      <c r="C80" s="576"/>
      <c r="D80" s="576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A1:L88"/>
  <sheetViews>
    <sheetView showGridLines="0" view="pageBreakPreview" zoomScale="80" zoomScaleSheetLayoutView="80" workbookViewId="0">
      <selection activeCell="D9" sqref="D9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573" t="s">
        <v>97</v>
      </c>
      <c r="D1" s="573"/>
      <c r="E1" s="156"/>
    </row>
    <row r="2" spans="1:12">
      <c r="A2" s="79" t="s">
        <v>128</v>
      </c>
      <c r="B2" s="117"/>
      <c r="C2" s="571" t="s">
        <v>1053</v>
      </c>
      <c r="D2" s="572"/>
      <c r="E2" s="156"/>
    </row>
    <row r="3" spans="1:12">
      <c r="A3" s="79"/>
      <c r="B3" s="117"/>
      <c r="C3" s="367"/>
      <c r="D3" s="367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მპგ "დემოკრატიული მოძრაობა-ერთიანი საქართველო"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66"/>
      <c r="B7" s="366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577970.26</v>
      </c>
      <c r="D9" s="85">
        <f>SUM(D10,D13,D53,D56,D57,D58,D64,D71,D72)</f>
        <v>363016.86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184690</v>
      </c>
      <c r="D10" s="87">
        <f>SUM(D11:D12)</f>
        <v>184690</v>
      </c>
      <c r="E10" s="158"/>
    </row>
    <row r="11" spans="1:12" s="9" customFormat="1" ht="16.5" customHeight="1">
      <c r="A11" s="16" t="s">
        <v>30</v>
      </c>
      <c r="B11" s="16" t="s">
        <v>59</v>
      </c>
      <c r="C11" s="34">
        <f>182190</f>
        <v>182190</v>
      </c>
      <c r="D11" s="35">
        <f>145752+36438</f>
        <v>182190</v>
      </c>
      <c r="E11" s="158"/>
    </row>
    <row r="12" spans="1:12" ht="16.5" customHeight="1">
      <c r="A12" s="16" t="s">
        <v>31</v>
      </c>
      <c r="B12" s="16" t="s">
        <v>0</v>
      </c>
      <c r="C12" s="34">
        <v>2500</v>
      </c>
      <c r="D12" s="35">
        <v>2500</v>
      </c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393280.26</v>
      </c>
      <c r="D13" s="87">
        <f>SUM(D14,D17,D29:D32,D35,D36,D43,D44,D45,D46,D47,D51,D52)</f>
        <v>178326.86</v>
      </c>
      <c r="E13" s="156"/>
    </row>
    <row r="14" spans="1:12">
      <c r="A14" s="16" t="s">
        <v>32</v>
      </c>
      <c r="B14" s="16" t="s">
        <v>1</v>
      </c>
      <c r="C14" s="86">
        <f>SUM(C15:C16)</f>
        <v>7305.46</v>
      </c>
      <c r="D14" s="86">
        <f>SUM(D15:D16)</f>
        <v>7305.46</v>
      </c>
      <c r="E14" s="156"/>
    </row>
    <row r="15" spans="1:12" ht="17.25" customHeight="1">
      <c r="A15" s="17" t="s">
        <v>87</v>
      </c>
      <c r="B15" s="17" t="s">
        <v>61</v>
      </c>
      <c r="C15" s="36">
        <f>3359.46+3706+240</f>
        <v>7305.46</v>
      </c>
      <c r="D15" s="37">
        <f>2400+109.46+850+3706+240</f>
        <v>7305.46</v>
      </c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9146.7899999999991</v>
      </c>
      <c r="D17" s="86">
        <f>SUM(D18:D23,D28)</f>
        <v>8731.68</v>
      </c>
      <c r="E17" s="156"/>
    </row>
    <row r="18" spans="1:5" ht="30">
      <c r="A18" s="17" t="s">
        <v>12</v>
      </c>
      <c r="B18" s="17" t="s">
        <v>238</v>
      </c>
      <c r="C18" s="38">
        <v>410</v>
      </c>
      <c r="D18" s="535">
        <v>410</v>
      </c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461">
        <f>2949.83+2046.49+109.21+243</f>
        <v>5348.53</v>
      </c>
      <c r="D21" s="41">
        <f>568.77+84.93+53.92+1992.59+109.21+2124</f>
        <v>4933.42</v>
      </c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3388.2599999999998</v>
      </c>
      <c r="D23" s="120">
        <f>SUM(D24:D27)</f>
        <v>3388.2599999999998</v>
      </c>
      <c r="E23" s="156"/>
    </row>
    <row r="24" spans="1:5" ht="16.5" customHeight="1">
      <c r="A24" s="18" t="s">
        <v>273</v>
      </c>
      <c r="B24" s="18" t="s">
        <v>18</v>
      </c>
      <c r="C24" s="41">
        <f>457.87+1188.75+523.37</f>
        <v>2169.9899999999998</v>
      </c>
      <c r="D24" s="41">
        <f>457.87+1188.75+523.37</f>
        <v>2169.9899999999998</v>
      </c>
      <c r="E24" s="156"/>
    </row>
    <row r="25" spans="1:5" ht="16.5" customHeight="1">
      <c r="A25" s="18" t="s">
        <v>274</v>
      </c>
      <c r="B25" s="18" t="s">
        <v>19</v>
      </c>
      <c r="C25" s="41">
        <f>537.46+465.44+39.08</f>
        <v>1041.98</v>
      </c>
      <c r="D25" s="41">
        <f>537.46+465.44+39.08</f>
        <v>1041.98</v>
      </c>
      <c r="E25" s="156"/>
    </row>
    <row r="26" spans="1:5" ht="16.5" customHeight="1">
      <c r="A26" s="18" t="s">
        <v>275</v>
      </c>
      <c r="B26" s="18" t="s">
        <v>20</v>
      </c>
      <c r="C26" s="41">
        <f>12.32+8.7+117.77</f>
        <v>138.79</v>
      </c>
      <c r="D26" s="41">
        <f>12.32+8.7+117.77</f>
        <v>138.79</v>
      </c>
      <c r="E26" s="156"/>
    </row>
    <row r="27" spans="1:5" ht="16.5" customHeight="1">
      <c r="A27" s="18" t="s">
        <v>276</v>
      </c>
      <c r="B27" s="18" t="s">
        <v>23</v>
      </c>
      <c r="C27" s="41">
        <f>22.5+10+5</f>
        <v>37.5</v>
      </c>
      <c r="D27" s="41">
        <f>22.5+10+5</f>
        <v>37.5</v>
      </c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18001.099999999999</v>
      </c>
      <c r="D32" s="86">
        <f>SUM(D33:D34)</f>
        <v>18013</v>
      </c>
      <c r="E32" s="156"/>
    </row>
    <row r="33" spans="1:5">
      <c r="A33" s="17" t="s">
        <v>278</v>
      </c>
      <c r="B33" s="17" t="s">
        <v>56</v>
      </c>
      <c r="C33" s="34">
        <f>4618.1+11073+2310</f>
        <v>18001.099999999999</v>
      </c>
      <c r="D33" s="35">
        <f>1590+3040+11073+2310</f>
        <v>18013</v>
      </c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5">
        <f>D35</f>
        <v>215.72</v>
      </c>
      <c r="D35" s="35">
        <f>191.62+24.1</f>
        <v>215.72</v>
      </c>
      <c r="E35" s="156"/>
    </row>
    <row r="36" spans="1:5">
      <c r="A36" s="16" t="s">
        <v>39</v>
      </c>
      <c r="B36" s="16" t="s">
        <v>340</v>
      </c>
      <c r="C36" s="86">
        <f>SUM(C37:C42)</f>
        <v>289000.28999999998</v>
      </c>
      <c r="D36" s="86">
        <f>SUM(D37:D42)</f>
        <v>84807.239999999991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 ht="30">
      <c r="A38" s="17" t="s">
        <v>338</v>
      </c>
      <c r="B38" s="17" t="s">
        <v>861</v>
      </c>
      <c r="C38" s="34">
        <f>20988+29604</f>
        <v>50592</v>
      </c>
      <c r="D38" s="34">
        <f>6100+6000+200+1090+1080+470+30370</f>
        <v>45310</v>
      </c>
      <c r="E38" s="156"/>
    </row>
    <row r="39" spans="1:5">
      <c r="A39" s="17" t="s">
        <v>339</v>
      </c>
      <c r="B39" s="17" t="s">
        <v>345</v>
      </c>
      <c r="C39" s="34">
        <f>3384.2+400</f>
        <v>3784.2</v>
      </c>
      <c r="D39" s="35">
        <v>7402.24</v>
      </c>
      <c r="E39" s="156"/>
    </row>
    <row r="40" spans="1:5">
      <c r="A40" s="17" t="s">
        <v>344</v>
      </c>
      <c r="B40" s="17" t="s">
        <v>346</v>
      </c>
      <c r="C40" s="21">
        <v>250</v>
      </c>
      <c r="D40" s="21">
        <v>250</v>
      </c>
      <c r="E40" s="156"/>
    </row>
    <row r="41" spans="1:5">
      <c r="A41" s="17" t="s">
        <v>347</v>
      </c>
      <c r="B41" s="17" t="s">
        <v>466</v>
      </c>
      <c r="C41" s="34">
        <f>765+167146.79+1118+1500+39936+12108.3</f>
        <v>222574.09</v>
      </c>
      <c r="D41" s="35">
        <f>765+1588-470+18162</f>
        <v>20045</v>
      </c>
      <c r="E41" s="156"/>
    </row>
    <row r="42" spans="1:5">
      <c r="A42" s="17" t="s">
        <v>467</v>
      </c>
      <c r="B42" s="17" t="s">
        <v>343</v>
      </c>
      <c r="C42" s="34">
        <f>10000+1800</f>
        <v>11800</v>
      </c>
      <c r="D42" s="35">
        <f>10000+1800</f>
        <v>11800</v>
      </c>
      <c r="E42" s="156"/>
    </row>
    <row r="43" spans="1:5" ht="30">
      <c r="A43" s="16" t="s">
        <v>40</v>
      </c>
      <c r="B43" s="16" t="s">
        <v>28</v>
      </c>
      <c r="C43" s="34">
        <f>D43</f>
        <v>9482.4</v>
      </c>
      <c r="D43" s="35">
        <f>6000+3482.4</f>
        <v>9482.4</v>
      </c>
      <c r="E43" s="156"/>
    </row>
    <row r="44" spans="1:5">
      <c r="A44" s="16" t="s">
        <v>41</v>
      </c>
      <c r="B44" s="16" t="s">
        <v>24</v>
      </c>
      <c r="C44" s="34">
        <f>8424</f>
        <v>8424</v>
      </c>
      <c r="D44" s="35">
        <v>117</v>
      </c>
      <c r="E44" s="156"/>
    </row>
    <row r="45" spans="1:5">
      <c r="A45" s="16" t="s">
        <v>42</v>
      </c>
      <c r="B45" s="16" t="s">
        <v>1055</v>
      </c>
      <c r="C45" s="34">
        <v>1950</v>
      </c>
      <c r="D45" s="35">
        <v>1950</v>
      </c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49754.5</v>
      </c>
      <c r="D47" s="86">
        <f>SUM(D48:D50)</f>
        <v>47704.36</v>
      </c>
      <c r="E47" s="156"/>
    </row>
    <row r="48" spans="1:5">
      <c r="A48" s="100" t="s">
        <v>352</v>
      </c>
      <c r="B48" s="100" t="s">
        <v>355</v>
      </c>
      <c r="C48" s="34">
        <f>4087.5+45667</f>
        <v>49754.5</v>
      </c>
      <c r="D48" s="35">
        <f>2710+677.5+700+43616.86</f>
        <v>47704.36</v>
      </c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3" t="s">
        <v>324</v>
      </c>
      <c r="C63" s="38"/>
      <c r="D63" s="224"/>
      <c r="E63" s="156"/>
    </row>
    <row r="64" spans="1:5">
      <c r="A64" s="13">
        <v>2</v>
      </c>
      <c r="B64" s="48" t="s">
        <v>95</v>
      </c>
      <c r="C64" s="284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4"/>
      <c r="D65" s="43"/>
      <c r="E65" s="156"/>
    </row>
    <row r="66" spans="1:5">
      <c r="A66" s="15">
        <v>2.2000000000000002</v>
      </c>
      <c r="B66" s="49" t="s">
        <v>93</v>
      </c>
      <c r="C66" s="286"/>
      <c r="D66" s="44"/>
      <c r="E66" s="156"/>
    </row>
    <row r="67" spans="1:5">
      <c r="A67" s="15">
        <v>2.2999999999999998</v>
      </c>
      <c r="B67" s="49" t="s">
        <v>92</v>
      </c>
      <c r="C67" s="286"/>
      <c r="D67" s="44"/>
      <c r="E67" s="156"/>
    </row>
    <row r="68" spans="1:5">
      <c r="A68" s="15">
        <v>2.4</v>
      </c>
      <c r="B68" s="49" t="s">
        <v>94</v>
      </c>
      <c r="C68" s="286"/>
      <c r="D68" s="44"/>
      <c r="E68" s="156"/>
    </row>
    <row r="69" spans="1:5">
      <c r="A69" s="15">
        <v>2.5</v>
      </c>
      <c r="B69" s="49" t="s">
        <v>90</v>
      </c>
      <c r="C69" s="286"/>
      <c r="D69" s="44"/>
      <c r="E69" s="156"/>
    </row>
    <row r="70" spans="1:5">
      <c r="A70" s="15">
        <v>2.6</v>
      </c>
      <c r="B70" s="49" t="s">
        <v>91</v>
      </c>
      <c r="C70" s="286"/>
      <c r="D70" s="44"/>
      <c r="E70" s="156"/>
    </row>
    <row r="71" spans="1:5" s="2" customFormat="1">
      <c r="A71" s="13">
        <v>3</v>
      </c>
      <c r="B71" s="282" t="s">
        <v>423</v>
      </c>
      <c r="C71" s="285"/>
      <c r="D71" s="283"/>
      <c r="E71" s="108"/>
    </row>
    <row r="72" spans="1:5" s="2" customFormat="1">
      <c r="A72" s="13">
        <v>4</v>
      </c>
      <c r="B72" s="13" t="s">
        <v>240</v>
      </c>
      <c r="C72" s="285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80" t="s">
        <v>267</v>
      </c>
      <c r="C75" s="8"/>
      <c r="D75" s="88"/>
      <c r="E75" s="108"/>
    </row>
    <row r="76" spans="1:5" s="2" customFormat="1">
      <c r="A76" s="376"/>
      <c r="B76" s="376"/>
      <c r="C76" s="12"/>
      <c r="D76" s="12"/>
      <c r="E76" s="108"/>
    </row>
    <row r="77" spans="1:5" s="2" customFormat="1">
      <c r="A77" s="576" t="s">
        <v>468</v>
      </c>
      <c r="B77" s="576"/>
      <c r="C77" s="576"/>
      <c r="D77" s="576"/>
      <c r="E77" s="108"/>
    </row>
    <row r="78" spans="1:5" s="2" customFormat="1">
      <c r="A78" s="376"/>
      <c r="B78" s="376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577" t="s">
        <v>470</v>
      </c>
      <c r="C84" s="577"/>
      <c r="D84" s="577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577" t="s">
        <v>472</v>
      </c>
      <c r="C86" s="577"/>
      <c r="D86" s="577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7" max="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FF"/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573" t="s">
        <v>97</v>
      </c>
      <c r="D1" s="573"/>
      <c r="E1" s="94"/>
    </row>
    <row r="2" spans="1:5" s="6" customFormat="1">
      <c r="A2" s="77" t="s">
        <v>315</v>
      </c>
      <c r="B2" s="80"/>
      <c r="C2" s="571" t="s">
        <v>1053</v>
      </c>
      <c r="D2" s="571"/>
      <c r="E2" s="94"/>
    </row>
    <row r="3" spans="1:5" s="6" customFormat="1">
      <c r="A3" s="79" t="s">
        <v>128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მოძრაობა-ერთიანი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2" t="s">
        <v>396</v>
      </c>
    </row>
    <row r="30" spans="1:5">
      <c r="A30" s="222"/>
    </row>
    <row r="31" spans="1:5">
      <c r="A31" s="222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FF"/>
    <pageSetUpPr fitToPage="1"/>
  </sheetPr>
  <dimension ref="A1:J67"/>
  <sheetViews>
    <sheetView view="pageBreakPreview" topLeftCell="A28" zoomScale="80" zoomScaleSheetLayoutView="80" workbookViewId="0">
      <selection activeCell="H53" sqref="H53:I53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443</v>
      </c>
      <c r="B1" s="77"/>
      <c r="C1" s="80"/>
      <c r="D1" s="80"/>
      <c r="E1" s="80"/>
      <c r="F1" s="80"/>
      <c r="G1" s="291"/>
      <c r="H1" s="291"/>
      <c r="I1" s="573" t="s">
        <v>97</v>
      </c>
      <c r="J1" s="573"/>
    </row>
    <row r="2" spans="1:10" ht="15">
      <c r="A2" s="79" t="s">
        <v>128</v>
      </c>
      <c r="B2" s="77"/>
      <c r="C2" s="80"/>
      <c r="D2" s="80"/>
      <c r="E2" s="80"/>
      <c r="F2" s="80"/>
      <c r="G2" s="291"/>
      <c r="H2" s="291"/>
      <c r="I2" s="571" t="s">
        <v>1053</v>
      </c>
      <c r="J2" s="571"/>
    </row>
    <row r="3" spans="1:10" ht="15">
      <c r="A3" s="79"/>
      <c r="B3" s="79"/>
      <c r="C3" s="77"/>
      <c r="D3" s="77"/>
      <c r="E3" s="77"/>
      <c r="F3" s="77"/>
      <c r="G3" s="291"/>
      <c r="H3" s="291"/>
      <c r="I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0"/>
      <c r="B7" s="290"/>
      <c r="C7" s="290"/>
      <c r="D7" s="290"/>
      <c r="E7" s="290"/>
      <c r="F7" s="290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4" t="s">
        <v>333</v>
      </c>
    </row>
    <row r="9" spans="1:10" ht="15">
      <c r="A9" s="101">
        <v>1</v>
      </c>
      <c r="B9" s="533" t="s">
        <v>1018</v>
      </c>
      <c r="C9" s="90"/>
      <c r="D9" s="534" t="s">
        <v>1019</v>
      </c>
      <c r="E9" s="90"/>
      <c r="F9" s="101" t="s">
        <v>333</v>
      </c>
      <c r="G9" s="4">
        <v>1190</v>
      </c>
      <c r="H9" s="465">
        <v>952</v>
      </c>
      <c r="I9" s="4">
        <v>238</v>
      </c>
      <c r="J9" s="234"/>
    </row>
    <row r="10" spans="1:10" ht="15">
      <c r="A10" s="93"/>
      <c r="B10" s="462" t="s">
        <v>862</v>
      </c>
      <c r="C10" s="464"/>
      <c r="D10" s="463" t="s">
        <v>888</v>
      </c>
      <c r="E10" s="93"/>
      <c r="F10" s="93" t="s">
        <v>333</v>
      </c>
      <c r="G10" s="82">
        <v>6250</v>
      </c>
      <c r="H10" s="465">
        <v>5000</v>
      </c>
      <c r="I10" s="82">
        <v>1250</v>
      </c>
      <c r="J10" s="234"/>
    </row>
    <row r="11" spans="1:10" ht="15">
      <c r="A11" s="93"/>
      <c r="B11" s="462" t="s">
        <v>863</v>
      </c>
      <c r="C11" s="464"/>
      <c r="D11" s="463" t="s">
        <v>889</v>
      </c>
      <c r="E11" s="93"/>
      <c r="F11" s="93" t="s">
        <v>333</v>
      </c>
      <c r="G11" s="82">
        <v>6250</v>
      </c>
      <c r="H11" s="465">
        <v>5000</v>
      </c>
      <c r="I11" s="82">
        <v>1250</v>
      </c>
      <c r="J11" s="234"/>
    </row>
    <row r="12" spans="1:10" ht="15">
      <c r="A12" s="93"/>
      <c r="B12" s="462" t="s">
        <v>822</v>
      </c>
      <c r="C12" s="464"/>
      <c r="D12" s="463" t="s">
        <v>831</v>
      </c>
      <c r="E12" s="93"/>
      <c r="F12" s="93" t="s">
        <v>333</v>
      </c>
      <c r="G12" s="82">
        <v>6250</v>
      </c>
      <c r="H12" s="465">
        <v>5000</v>
      </c>
      <c r="I12" s="82">
        <v>1250</v>
      </c>
      <c r="J12" s="234"/>
    </row>
    <row r="13" spans="1:10" ht="15">
      <c r="A13" s="93"/>
      <c r="B13" s="462" t="s">
        <v>864</v>
      </c>
      <c r="C13" s="464"/>
      <c r="D13" s="463" t="s">
        <v>890</v>
      </c>
      <c r="E13" s="93"/>
      <c r="F13" s="93" t="s">
        <v>333</v>
      </c>
      <c r="G13" s="82">
        <v>6250</v>
      </c>
      <c r="H13" s="465">
        <v>5000</v>
      </c>
      <c r="I13" s="82">
        <v>1250</v>
      </c>
      <c r="J13" s="234"/>
    </row>
    <row r="14" spans="1:10" ht="15">
      <c r="A14" s="93"/>
      <c r="B14" s="462" t="s">
        <v>865</v>
      </c>
      <c r="C14" s="464"/>
      <c r="D14" s="463" t="s">
        <v>891</v>
      </c>
      <c r="E14" s="93"/>
      <c r="F14" s="93" t="s">
        <v>333</v>
      </c>
      <c r="G14" s="82">
        <v>6250</v>
      </c>
      <c r="H14" s="465">
        <v>5000</v>
      </c>
      <c r="I14" s="82">
        <v>1250</v>
      </c>
      <c r="J14" s="234"/>
    </row>
    <row r="15" spans="1:10" ht="15">
      <c r="A15" s="93"/>
      <c r="B15" s="462" t="s">
        <v>866</v>
      </c>
      <c r="C15" s="464"/>
      <c r="D15" s="463" t="s">
        <v>892</v>
      </c>
      <c r="E15" s="93"/>
      <c r="F15" s="93" t="s">
        <v>333</v>
      </c>
      <c r="G15" s="82">
        <v>7500</v>
      </c>
      <c r="H15" s="465">
        <v>6000</v>
      </c>
      <c r="I15" s="82">
        <v>1500</v>
      </c>
      <c r="J15" s="234"/>
    </row>
    <row r="16" spans="1:10" ht="15">
      <c r="A16" s="93"/>
      <c r="B16" s="462" t="s">
        <v>867</v>
      </c>
      <c r="C16" s="464"/>
      <c r="D16" s="463" t="s">
        <v>893</v>
      </c>
      <c r="E16" s="93"/>
      <c r="F16" s="93" t="s">
        <v>333</v>
      </c>
      <c r="G16" s="82">
        <v>6250</v>
      </c>
      <c r="H16" s="465">
        <v>5000</v>
      </c>
      <c r="I16" s="82">
        <v>1250</v>
      </c>
      <c r="J16" s="234"/>
    </row>
    <row r="17" spans="1:10" ht="15">
      <c r="A17" s="93"/>
      <c r="B17" s="462" t="s">
        <v>868</v>
      </c>
      <c r="C17" s="464"/>
      <c r="D17" s="463" t="s">
        <v>894</v>
      </c>
      <c r="E17" s="93"/>
      <c r="F17" s="93" t="s">
        <v>333</v>
      </c>
      <c r="G17" s="82">
        <v>7500</v>
      </c>
      <c r="H17" s="465">
        <v>6000</v>
      </c>
      <c r="I17" s="82">
        <v>1500</v>
      </c>
      <c r="J17" s="234"/>
    </row>
    <row r="18" spans="1:10" ht="15">
      <c r="A18" s="93"/>
      <c r="B18" s="462" t="s">
        <v>869</v>
      </c>
      <c r="C18" s="464"/>
      <c r="D18" s="463" t="s">
        <v>895</v>
      </c>
      <c r="E18" s="93"/>
      <c r="F18" s="93" t="s">
        <v>333</v>
      </c>
      <c r="G18" s="82">
        <v>6250</v>
      </c>
      <c r="H18" s="465">
        <v>5000</v>
      </c>
      <c r="I18" s="82">
        <v>1250</v>
      </c>
      <c r="J18" s="234"/>
    </row>
    <row r="19" spans="1:10" ht="15">
      <c r="A19" s="93"/>
      <c r="B19" s="462" t="s">
        <v>870</v>
      </c>
      <c r="C19" s="464"/>
      <c r="D19" s="463" t="s">
        <v>839</v>
      </c>
      <c r="E19" s="93"/>
      <c r="F19" s="93" t="s">
        <v>333</v>
      </c>
      <c r="G19" s="82">
        <v>6250</v>
      </c>
      <c r="H19" s="465">
        <v>5000</v>
      </c>
      <c r="I19" s="82">
        <v>1250</v>
      </c>
      <c r="J19" s="234"/>
    </row>
    <row r="20" spans="1:10" ht="15">
      <c r="A20" s="93"/>
      <c r="B20" s="462" t="s">
        <v>871</v>
      </c>
      <c r="C20" s="464"/>
      <c r="D20" s="463" t="s">
        <v>896</v>
      </c>
      <c r="E20" s="93"/>
      <c r="F20" s="93" t="s">
        <v>333</v>
      </c>
      <c r="G20" s="82">
        <v>6250</v>
      </c>
      <c r="H20" s="465">
        <v>5000</v>
      </c>
      <c r="I20" s="82">
        <v>1250</v>
      </c>
      <c r="J20" s="234"/>
    </row>
    <row r="21" spans="1:10" ht="15">
      <c r="A21" s="93"/>
      <c r="B21" s="462" t="s">
        <v>872</v>
      </c>
      <c r="C21" s="464"/>
      <c r="D21" s="463" t="s">
        <v>897</v>
      </c>
      <c r="E21" s="93"/>
      <c r="F21" s="93" t="s">
        <v>333</v>
      </c>
      <c r="G21" s="82">
        <v>6250</v>
      </c>
      <c r="H21" s="465">
        <v>5000</v>
      </c>
      <c r="I21" s="82">
        <v>1250</v>
      </c>
      <c r="J21" s="234"/>
    </row>
    <row r="22" spans="1:10" ht="15">
      <c r="A22" s="93"/>
      <c r="B22" s="462" t="s">
        <v>873</v>
      </c>
      <c r="C22" s="464"/>
      <c r="D22" s="463" t="s">
        <v>898</v>
      </c>
      <c r="E22" s="93"/>
      <c r="F22" s="93" t="s">
        <v>333</v>
      </c>
      <c r="G22" s="82">
        <v>3750</v>
      </c>
      <c r="H22" s="465">
        <v>3000</v>
      </c>
      <c r="I22" s="82">
        <v>750</v>
      </c>
      <c r="J22" s="234"/>
    </row>
    <row r="23" spans="1:10" ht="15">
      <c r="A23" s="93"/>
      <c r="B23" s="462" t="s">
        <v>874</v>
      </c>
      <c r="C23" s="464"/>
      <c r="D23" s="463" t="s">
        <v>899</v>
      </c>
      <c r="E23" s="93"/>
      <c r="F23" s="93" t="s">
        <v>333</v>
      </c>
      <c r="G23" s="82">
        <v>3750</v>
      </c>
      <c r="H23" s="465">
        <v>3000</v>
      </c>
      <c r="I23" s="82">
        <v>750</v>
      </c>
      <c r="J23" s="234"/>
    </row>
    <row r="24" spans="1:10" ht="15">
      <c r="A24" s="93"/>
      <c r="B24" s="462" t="s">
        <v>875</v>
      </c>
      <c r="C24" s="464"/>
      <c r="D24" s="463" t="s">
        <v>900</v>
      </c>
      <c r="E24" s="93"/>
      <c r="F24" s="93" t="s">
        <v>333</v>
      </c>
      <c r="G24" s="82">
        <v>6250</v>
      </c>
      <c r="H24" s="465">
        <v>5000</v>
      </c>
      <c r="I24" s="82">
        <v>1250</v>
      </c>
      <c r="J24" s="234"/>
    </row>
    <row r="25" spans="1:10" ht="15">
      <c r="A25" s="93"/>
      <c r="B25" s="462" t="s">
        <v>874</v>
      </c>
      <c r="C25" s="464"/>
      <c r="D25" s="463" t="s">
        <v>899</v>
      </c>
      <c r="E25" s="93"/>
      <c r="F25" s="93" t="s">
        <v>333</v>
      </c>
      <c r="G25" s="82">
        <v>2500</v>
      </c>
      <c r="H25" s="465">
        <v>2000</v>
      </c>
      <c r="I25" s="82">
        <v>500</v>
      </c>
      <c r="J25" s="234"/>
    </row>
    <row r="26" spans="1:10" ht="15">
      <c r="A26" s="93"/>
      <c r="B26" s="462" t="s">
        <v>873</v>
      </c>
      <c r="C26" s="464"/>
      <c r="D26" s="463" t="s">
        <v>898</v>
      </c>
      <c r="E26" s="93"/>
      <c r="F26" s="93" t="s">
        <v>333</v>
      </c>
      <c r="G26" s="82">
        <v>2500</v>
      </c>
      <c r="H26" s="465">
        <v>2000</v>
      </c>
      <c r="I26" s="82">
        <v>500</v>
      </c>
      <c r="J26" s="234"/>
    </row>
    <row r="27" spans="1:10" ht="15">
      <c r="A27" s="93"/>
      <c r="B27" s="462" t="s">
        <v>868</v>
      </c>
      <c r="C27" s="464"/>
      <c r="D27" s="463" t="s">
        <v>894</v>
      </c>
      <c r="E27" s="93"/>
      <c r="F27" s="93" t="s">
        <v>333</v>
      </c>
      <c r="G27" s="82">
        <v>5000</v>
      </c>
      <c r="H27" s="465">
        <v>4000</v>
      </c>
      <c r="I27" s="82">
        <v>1000</v>
      </c>
      <c r="J27" s="234"/>
    </row>
    <row r="28" spans="1:10" ht="15">
      <c r="A28" s="93"/>
      <c r="B28" s="462" t="s">
        <v>866</v>
      </c>
      <c r="C28" s="464"/>
      <c r="D28" s="463" t="s">
        <v>892</v>
      </c>
      <c r="E28" s="93"/>
      <c r="F28" s="93" t="s">
        <v>333</v>
      </c>
      <c r="G28" s="82">
        <v>5000</v>
      </c>
      <c r="H28" s="465">
        <v>4000</v>
      </c>
      <c r="I28" s="82">
        <v>1000</v>
      </c>
      <c r="J28" s="234"/>
    </row>
    <row r="29" spans="1:10" ht="15">
      <c r="A29" s="93"/>
      <c r="B29" s="462" t="s">
        <v>863</v>
      </c>
      <c r="C29" s="464"/>
      <c r="D29" s="463" t="s">
        <v>889</v>
      </c>
      <c r="E29" s="93"/>
      <c r="F29" s="93" t="s">
        <v>333</v>
      </c>
      <c r="G29" s="82">
        <v>2500</v>
      </c>
      <c r="H29" s="465">
        <v>2000</v>
      </c>
      <c r="I29" s="82">
        <v>500</v>
      </c>
      <c r="J29" s="234"/>
    </row>
    <row r="30" spans="1:10" ht="15">
      <c r="A30" s="93"/>
      <c r="B30" s="462" t="s">
        <v>864</v>
      </c>
      <c r="C30" s="464"/>
      <c r="D30" s="463" t="s">
        <v>890</v>
      </c>
      <c r="E30" s="93"/>
      <c r="F30" s="93" t="s">
        <v>333</v>
      </c>
      <c r="G30" s="82">
        <v>3750</v>
      </c>
      <c r="H30" s="465">
        <v>3000</v>
      </c>
      <c r="I30" s="82">
        <v>750</v>
      </c>
      <c r="J30" s="234"/>
    </row>
    <row r="31" spans="1:10" ht="15">
      <c r="A31" s="93"/>
      <c r="B31" s="462" t="s">
        <v>873</v>
      </c>
      <c r="C31" s="464"/>
      <c r="D31" s="463" t="s">
        <v>898</v>
      </c>
      <c r="E31" s="93"/>
      <c r="F31" s="93" t="s">
        <v>333</v>
      </c>
      <c r="G31" s="82">
        <v>5000</v>
      </c>
      <c r="H31" s="465">
        <v>4000</v>
      </c>
      <c r="I31" s="82">
        <v>1000</v>
      </c>
      <c r="J31" s="234"/>
    </row>
    <row r="32" spans="1:10" ht="15">
      <c r="A32" s="93"/>
      <c r="B32" s="462" t="s">
        <v>874</v>
      </c>
      <c r="C32" s="464"/>
      <c r="D32" s="463" t="s">
        <v>899</v>
      </c>
      <c r="E32" s="93"/>
      <c r="F32" s="93" t="s">
        <v>333</v>
      </c>
      <c r="G32" s="82">
        <v>5000</v>
      </c>
      <c r="H32" s="465">
        <v>4000</v>
      </c>
      <c r="I32" s="82">
        <v>1000</v>
      </c>
      <c r="J32" s="234"/>
    </row>
    <row r="33" spans="1:10" ht="15">
      <c r="A33" s="93"/>
      <c r="B33" s="462" t="s">
        <v>822</v>
      </c>
      <c r="C33" s="464"/>
      <c r="D33" s="463" t="s">
        <v>831</v>
      </c>
      <c r="E33" s="93"/>
      <c r="F33" s="93" t="s">
        <v>333</v>
      </c>
      <c r="G33" s="82">
        <v>6250</v>
      </c>
      <c r="H33" s="465">
        <v>5000</v>
      </c>
      <c r="I33" s="82">
        <v>1250</v>
      </c>
      <c r="J33" s="234"/>
    </row>
    <row r="34" spans="1:10" ht="15">
      <c r="A34" s="93"/>
      <c r="B34" s="462" t="s">
        <v>876</v>
      </c>
      <c r="C34" s="464"/>
      <c r="D34" s="463" t="s">
        <v>901</v>
      </c>
      <c r="E34" s="93"/>
      <c r="F34" s="93" t="s">
        <v>333</v>
      </c>
      <c r="G34" s="82">
        <v>6250</v>
      </c>
      <c r="H34" s="465">
        <v>5000</v>
      </c>
      <c r="I34" s="82">
        <v>1250</v>
      </c>
      <c r="J34" s="234"/>
    </row>
    <row r="35" spans="1:10" ht="15">
      <c r="A35" s="93"/>
      <c r="B35" s="462" t="s">
        <v>869</v>
      </c>
      <c r="C35" s="464"/>
      <c r="D35" s="463" t="s">
        <v>895</v>
      </c>
      <c r="E35" s="93"/>
      <c r="F35" s="93" t="s">
        <v>333</v>
      </c>
      <c r="G35" s="82">
        <v>3750</v>
      </c>
      <c r="H35" s="465">
        <v>3000</v>
      </c>
      <c r="I35" s="82">
        <v>750</v>
      </c>
      <c r="J35" s="234"/>
    </row>
    <row r="36" spans="1:10" ht="15">
      <c r="A36" s="93"/>
      <c r="B36" s="462" t="s">
        <v>830</v>
      </c>
      <c r="C36" s="464"/>
      <c r="D36" s="463" t="s">
        <v>839</v>
      </c>
      <c r="E36" s="93"/>
      <c r="F36" s="93" t="s">
        <v>333</v>
      </c>
      <c r="G36" s="82">
        <v>6250</v>
      </c>
      <c r="H36" s="465">
        <v>5000</v>
      </c>
      <c r="I36" s="82">
        <v>1250</v>
      </c>
      <c r="J36" s="234"/>
    </row>
    <row r="37" spans="1:10" ht="15">
      <c r="A37" s="93"/>
      <c r="B37" s="462" t="s">
        <v>877</v>
      </c>
      <c r="C37" s="464"/>
      <c r="D37" s="463" t="s">
        <v>902</v>
      </c>
      <c r="E37" s="93"/>
      <c r="F37" s="93" t="s">
        <v>333</v>
      </c>
      <c r="G37" s="82">
        <v>1250</v>
      </c>
      <c r="H37" s="465">
        <v>1000</v>
      </c>
      <c r="I37" s="82">
        <v>250</v>
      </c>
      <c r="J37" s="234"/>
    </row>
    <row r="38" spans="1:10" ht="15">
      <c r="A38" s="93"/>
      <c r="B38" s="462" t="s">
        <v>878</v>
      </c>
      <c r="C38" s="464"/>
      <c r="D38" s="463" t="s">
        <v>903</v>
      </c>
      <c r="E38" s="93"/>
      <c r="F38" s="93" t="s">
        <v>333</v>
      </c>
      <c r="G38" s="82">
        <v>1000</v>
      </c>
      <c r="H38" s="465">
        <v>800</v>
      </c>
      <c r="I38" s="82">
        <v>200</v>
      </c>
      <c r="J38" s="234"/>
    </row>
    <row r="39" spans="1:10" ht="15">
      <c r="A39" s="93"/>
      <c r="B39" s="462" t="s">
        <v>864</v>
      </c>
      <c r="C39" s="464"/>
      <c r="D39" s="463" t="s">
        <v>890</v>
      </c>
      <c r="E39" s="93"/>
      <c r="F39" s="93" t="s">
        <v>333</v>
      </c>
      <c r="G39" s="82">
        <v>2500</v>
      </c>
      <c r="H39" s="465">
        <v>2000</v>
      </c>
      <c r="I39" s="82">
        <v>500</v>
      </c>
      <c r="J39" s="234"/>
    </row>
    <row r="40" spans="1:10" ht="15">
      <c r="A40" s="93"/>
      <c r="B40" s="462" t="s">
        <v>862</v>
      </c>
      <c r="C40" s="464"/>
      <c r="D40" s="463" t="s">
        <v>888</v>
      </c>
      <c r="E40" s="93"/>
      <c r="F40" s="93" t="s">
        <v>333</v>
      </c>
      <c r="G40" s="82">
        <v>2500</v>
      </c>
      <c r="H40" s="465">
        <v>2000</v>
      </c>
      <c r="I40" s="82">
        <v>500</v>
      </c>
      <c r="J40" s="234"/>
    </row>
    <row r="41" spans="1:10" ht="15">
      <c r="A41" s="93"/>
      <c r="B41" s="462" t="s">
        <v>879</v>
      </c>
      <c r="C41" s="464"/>
      <c r="D41" s="463" t="s">
        <v>904</v>
      </c>
      <c r="E41" s="93"/>
      <c r="F41" s="93" t="s">
        <v>333</v>
      </c>
      <c r="G41" s="82">
        <v>1250</v>
      </c>
      <c r="H41" s="465">
        <v>1000</v>
      </c>
      <c r="I41" s="82">
        <v>250</v>
      </c>
      <c r="J41" s="234"/>
    </row>
    <row r="42" spans="1:10" ht="15">
      <c r="A42" s="93"/>
      <c r="B42" s="462" t="s">
        <v>868</v>
      </c>
      <c r="C42" s="464"/>
      <c r="D42" s="463" t="s">
        <v>894</v>
      </c>
      <c r="E42" s="93"/>
      <c r="F42" s="93" t="s">
        <v>333</v>
      </c>
      <c r="G42" s="82">
        <v>2500</v>
      </c>
      <c r="H42" s="465">
        <v>2000</v>
      </c>
      <c r="I42" s="82">
        <v>500</v>
      </c>
      <c r="J42" s="234"/>
    </row>
    <row r="43" spans="1:10" ht="15">
      <c r="A43" s="93"/>
      <c r="B43" s="462" t="s">
        <v>880</v>
      </c>
      <c r="C43" s="464"/>
      <c r="D43" s="463" t="s">
        <v>905</v>
      </c>
      <c r="E43" s="93"/>
      <c r="F43" s="93" t="s">
        <v>333</v>
      </c>
      <c r="G43" s="82">
        <v>2500</v>
      </c>
      <c r="H43" s="465">
        <v>2000</v>
      </c>
      <c r="I43" s="82">
        <v>500</v>
      </c>
      <c r="J43" s="234"/>
    </row>
    <row r="44" spans="1:10" ht="15">
      <c r="A44" s="93"/>
      <c r="B44" s="462" t="s">
        <v>881</v>
      </c>
      <c r="C44" s="464"/>
      <c r="D44" s="463" t="s">
        <v>906</v>
      </c>
      <c r="E44" s="93"/>
      <c r="F44" s="93" t="s">
        <v>333</v>
      </c>
      <c r="G44" s="82">
        <v>2500</v>
      </c>
      <c r="H44" s="465">
        <v>2000</v>
      </c>
      <c r="I44" s="82">
        <v>500</v>
      </c>
      <c r="J44" s="234"/>
    </row>
    <row r="45" spans="1:10" ht="15">
      <c r="A45" s="93"/>
      <c r="B45" s="462" t="s">
        <v>875</v>
      </c>
      <c r="C45" s="464"/>
      <c r="D45" s="463" t="s">
        <v>900</v>
      </c>
      <c r="E45" s="93"/>
      <c r="F45" s="93" t="s">
        <v>333</v>
      </c>
      <c r="G45" s="82">
        <v>2500</v>
      </c>
      <c r="H45" s="465">
        <v>2000</v>
      </c>
      <c r="I45" s="82">
        <v>500</v>
      </c>
      <c r="J45" s="234"/>
    </row>
    <row r="46" spans="1:10" ht="15">
      <c r="A46" s="93"/>
      <c r="B46" s="462" t="s">
        <v>882</v>
      </c>
      <c r="C46" s="464"/>
      <c r="D46" s="463" t="s">
        <v>907</v>
      </c>
      <c r="E46" s="93"/>
      <c r="F46" s="93" t="s">
        <v>333</v>
      </c>
      <c r="G46" s="82">
        <v>2500</v>
      </c>
      <c r="H46" s="465">
        <v>2000</v>
      </c>
      <c r="I46" s="82">
        <v>500</v>
      </c>
      <c r="J46" s="234"/>
    </row>
    <row r="47" spans="1:10" ht="15">
      <c r="A47" s="93"/>
      <c r="B47" s="462" t="s">
        <v>883</v>
      </c>
      <c r="C47" s="464"/>
      <c r="D47" s="463" t="s">
        <v>908</v>
      </c>
      <c r="E47" s="93"/>
      <c r="F47" s="93" t="s">
        <v>333</v>
      </c>
      <c r="G47" s="82">
        <v>2500</v>
      </c>
      <c r="H47" s="465">
        <v>2000</v>
      </c>
      <c r="I47" s="82">
        <v>500</v>
      </c>
      <c r="J47" s="234"/>
    </row>
    <row r="48" spans="1:10" ht="15">
      <c r="A48" s="93"/>
      <c r="B48" s="462" t="s">
        <v>884</v>
      </c>
      <c r="C48" s="464"/>
      <c r="D48" s="463" t="s">
        <v>909</v>
      </c>
      <c r="E48" s="93"/>
      <c r="F48" s="93" t="s">
        <v>333</v>
      </c>
      <c r="G48" s="82">
        <v>2500</v>
      </c>
      <c r="H48" s="465">
        <v>2000</v>
      </c>
      <c r="I48" s="82">
        <v>500</v>
      </c>
      <c r="J48" s="234"/>
    </row>
    <row r="49" spans="1:10" ht="15">
      <c r="A49" s="93"/>
      <c r="B49" s="462" t="s">
        <v>885</v>
      </c>
      <c r="C49" s="464"/>
      <c r="D49" s="463" t="s">
        <v>910</v>
      </c>
      <c r="E49" s="93"/>
      <c r="F49" s="93" t="s">
        <v>333</v>
      </c>
      <c r="G49" s="82">
        <v>2500</v>
      </c>
      <c r="H49" s="465">
        <v>2000</v>
      </c>
      <c r="I49" s="82">
        <v>500</v>
      </c>
      <c r="J49" s="234"/>
    </row>
    <row r="50" spans="1:10" ht="15">
      <c r="A50" s="93"/>
      <c r="B50" s="462" t="s">
        <v>886</v>
      </c>
      <c r="C50" s="464"/>
      <c r="D50" s="463" t="s">
        <v>911</v>
      </c>
      <c r="E50" s="93"/>
      <c r="F50" s="93" t="s">
        <v>333</v>
      </c>
      <c r="G50" s="82">
        <v>2500</v>
      </c>
      <c r="H50" s="465">
        <v>2000</v>
      </c>
      <c r="I50" s="82">
        <v>500</v>
      </c>
      <c r="J50" s="234"/>
    </row>
    <row r="51" spans="1:10" ht="15">
      <c r="A51" s="93"/>
      <c r="B51" s="462" t="s">
        <v>887</v>
      </c>
      <c r="C51" s="464"/>
      <c r="D51" s="463" t="s">
        <v>912</v>
      </c>
      <c r="E51" s="93"/>
      <c r="F51" s="93" t="s">
        <v>333</v>
      </c>
      <c r="G51" s="82">
        <v>2500</v>
      </c>
      <c r="H51" s="465">
        <v>2000</v>
      </c>
      <c r="I51" s="82">
        <v>500</v>
      </c>
      <c r="J51" s="234"/>
    </row>
    <row r="52" spans="1:10" ht="15">
      <c r="A52" s="93"/>
      <c r="B52" s="462" t="s">
        <v>872</v>
      </c>
      <c r="C52" s="464"/>
      <c r="D52" s="463" t="s">
        <v>897</v>
      </c>
      <c r="E52" s="93"/>
      <c r="F52" s="93" t="s">
        <v>333</v>
      </c>
      <c r="G52" s="82">
        <v>2500</v>
      </c>
      <c r="H52" s="465">
        <v>2000</v>
      </c>
      <c r="I52" s="82">
        <v>500</v>
      </c>
      <c r="J52" s="234"/>
    </row>
    <row r="53" spans="1:10" ht="15">
      <c r="A53" s="93"/>
      <c r="B53" s="462" t="s">
        <v>868</v>
      </c>
      <c r="C53" s="464"/>
      <c r="D53" s="556" t="s">
        <v>894</v>
      </c>
      <c r="E53" s="93"/>
      <c r="F53" s="93" t="s">
        <v>0</v>
      </c>
      <c r="G53" s="82">
        <v>2500</v>
      </c>
      <c r="H53" s="465">
        <v>2000</v>
      </c>
      <c r="I53" s="82">
        <v>500</v>
      </c>
      <c r="J53" s="234"/>
    </row>
    <row r="54" spans="1:10" ht="15">
      <c r="A54" s="90" t="s">
        <v>264</v>
      </c>
      <c r="B54" s="90"/>
      <c r="C54" s="90"/>
      <c r="D54" s="90"/>
      <c r="E54" s="90"/>
      <c r="F54" s="101"/>
      <c r="G54" s="4"/>
      <c r="H54" s="4"/>
      <c r="I54" s="4"/>
    </row>
    <row r="55" spans="1:10" ht="15">
      <c r="A55" s="90"/>
      <c r="B55" s="102"/>
      <c r="C55" s="102"/>
      <c r="D55" s="102"/>
      <c r="E55" s="102"/>
      <c r="F55" s="90" t="s">
        <v>428</v>
      </c>
      <c r="G55" s="89">
        <f>SUM(G9:G54)</f>
        <v>184690</v>
      </c>
      <c r="H55" s="89">
        <f>SUM(H10:H54)</f>
        <v>146800</v>
      </c>
      <c r="I55" s="89">
        <f>SUM(I10:I54)</f>
        <v>36700</v>
      </c>
    </row>
    <row r="56" spans="1:10" ht="15">
      <c r="A56" s="232"/>
      <c r="B56" s="232"/>
      <c r="C56" s="232"/>
      <c r="D56" s="232"/>
      <c r="E56" s="232"/>
      <c r="F56" s="232"/>
      <c r="G56" s="232"/>
      <c r="H56" s="190"/>
      <c r="I56" s="190"/>
    </row>
    <row r="57" spans="1:10" ht="15">
      <c r="A57" s="233" t="s">
        <v>444</v>
      </c>
      <c r="B57" s="233"/>
      <c r="C57" s="232"/>
      <c r="D57" s="232"/>
      <c r="E57" s="232"/>
      <c r="F57" s="232"/>
      <c r="G57" s="232"/>
      <c r="H57" s="190"/>
      <c r="I57" s="190"/>
    </row>
    <row r="58" spans="1:10" ht="15">
      <c r="A58" s="233"/>
      <c r="B58" s="233"/>
      <c r="C58" s="232"/>
      <c r="D58" s="232"/>
      <c r="E58" s="232"/>
      <c r="F58" s="232"/>
      <c r="G58" s="232"/>
      <c r="H58" s="190"/>
      <c r="I58" s="190"/>
    </row>
    <row r="59" spans="1:10" ht="15">
      <c r="A59" s="233"/>
      <c r="B59" s="233"/>
      <c r="C59" s="190"/>
      <c r="D59" s="190"/>
      <c r="E59" s="190"/>
      <c r="F59" s="190"/>
      <c r="G59" s="190"/>
      <c r="H59" s="190"/>
      <c r="I59" s="190"/>
    </row>
    <row r="60" spans="1:10" ht="15">
      <c r="A60" s="233"/>
      <c r="B60" s="233"/>
      <c r="C60" s="190"/>
      <c r="D60" s="190"/>
      <c r="E60" s="190"/>
      <c r="F60" s="190"/>
      <c r="G60" s="190"/>
      <c r="H60" s="190"/>
      <c r="I60" s="190"/>
    </row>
    <row r="61" spans="1:10">
      <c r="A61" s="230"/>
      <c r="B61" s="230"/>
      <c r="C61" s="230"/>
      <c r="D61" s="230"/>
      <c r="E61" s="230"/>
      <c r="F61" s="230"/>
      <c r="G61" s="230"/>
      <c r="H61" s="230"/>
      <c r="I61" s="230"/>
    </row>
    <row r="62" spans="1:10" ht="15">
      <c r="A62" s="196" t="s">
        <v>96</v>
      </c>
      <c r="B62" s="196"/>
      <c r="C62" s="190"/>
      <c r="D62" s="190"/>
      <c r="E62" s="190"/>
      <c r="F62" s="190"/>
      <c r="G62" s="190"/>
      <c r="H62" s="190"/>
      <c r="I62" s="190"/>
    </row>
    <row r="63" spans="1:10" ht="15">
      <c r="A63" s="190"/>
      <c r="B63" s="190"/>
      <c r="C63" s="190"/>
      <c r="D63" s="190"/>
      <c r="E63" s="190"/>
      <c r="F63" s="190"/>
      <c r="G63" s="190"/>
      <c r="H63" s="190"/>
      <c r="I63" s="190"/>
    </row>
    <row r="64" spans="1:10" ht="15">
      <c r="A64" s="190"/>
      <c r="B64" s="190"/>
      <c r="C64" s="190"/>
      <c r="D64" s="190"/>
      <c r="E64" s="194"/>
      <c r="F64" s="194"/>
      <c r="G64" s="194"/>
      <c r="H64" s="190"/>
      <c r="I64" s="190"/>
    </row>
    <row r="65" spans="1:9" ht="15">
      <c r="A65" s="196"/>
      <c r="B65" s="196"/>
      <c r="C65" s="196" t="s">
        <v>376</v>
      </c>
      <c r="D65" s="196"/>
      <c r="E65" s="196"/>
      <c r="F65" s="196"/>
      <c r="G65" s="196"/>
      <c r="H65" s="190"/>
      <c r="I65" s="190"/>
    </row>
    <row r="66" spans="1:9" ht="15">
      <c r="A66" s="190"/>
      <c r="B66" s="190"/>
      <c r="C66" s="190" t="s">
        <v>375</v>
      </c>
      <c r="D66" s="190"/>
      <c r="E66" s="190"/>
      <c r="F66" s="190"/>
      <c r="G66" s="190"/>
      <c r="H66" s="190"/>
      <c r="I66" s="190"/>
    </row>
    <row r="67" spans="1:9">
      <c r="A67" s="198"/>
      <c r="B67" s="198"/>
      <c r="C67" s="198" t="s">
        <v>127</v>
      </c>
      <c r="D67" s="198"/>
      <c r="E67" s="198"/>
      <c r="F67" s="198"/>
      <c r="G6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I51"/>
  <sheetViews>
    <sheetView view="pageBreakPreview" topLeftCell="A28" zoomScale="80" zoomScaleSheetLayoutView="80" workbookViewId="0">
      <selection activeCell="B45" sqref="B45"/>
    </sheetView>
  </sheetViews>
  <sheetFormatPr defaultRowHeight="12.75"/>
  <cols>
    <col min="1" max="1" width="4.42578125" customWidth="1"/>
    <col min="2" max="2" width="23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573" t="s">
        <v>97</v>
      </c>
      <c r="H1" s="573"/>
      <c r="I1" s="380"/>
    </row>
    <row r="2" spans="1:9" ht="15">
      <c r="A2" s="79" t="s">
        <v>128</v>
      </c>
      <c r="B2" s="80"/>
      <c r="C2" s="80"/>
      <c r="D2" s="80"/>
      <c r="E2" s="80"/>
      <c r="F2" s="80"/>
      <c r="G2" s="571" t="s">
        <v>1053</v>
      </c>
      <c r="H2" s="571"/>
      <c r="I2" s="79"/>
    </row>
    <row r="3" spans="1:9" ht="15">
      <c r="A3" s="79"/>
      <c r="B3" s="79"/>
      <c r="C3" s="79"/>
      <c r="D3" s="79"/>
      <c r="E3" s="79"/>
      <c r="F3" s="79"/>
      <c r="G3" s="291"/>
      <c r="H3" s="291"/>
      <c r="I3" s="380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0"/>
      <c r="B7" s="290"/>
      <c r="C7" s="290"/>
      <c r="D7" s="290"/>
      <c r="E7" s="290"/>
      <c r="F7" s="290"/>
      <c r="G7" s="81"/>
      <c r="H7" s="81"/>
      <c r="I7" s="380"/>
    </row>
    <row r="8" spans="1:9" ht="45">
      <c r="A8" s="377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30">
      <c r="A9" s="377"/>
      <c r="B9" s="474" t="s">
        <v>921</v>
      </c>
      <c r="C9" s="536"/>
      <c r="D9" s="537" t="s">
        <v>923</v>
      </c>
      <c r="E9" s="101" t="s">
        <v>925</v>
      </c>
      <c r="F9" s="101" t="s">
        <v>926</v>
      </c>
      <c r="G9" s="536">
        <v>3</v>
      </c>
      <c r="H9" s="536">
        <v>1142.69</v>
      </c>
      <c r="I9" s="536">
        <v>1142.69</v>
      </c>
    </row>
    <row r="10" spans="1:9" ht="30">
      <c r="A10" s="377"/>
      <c r="B10" s="431" t="s">
        <v>878</v>
      </c>
      <c r="C10" s="101"/>
      <c r="D10" s="475">
        <v>62001000351</v>
      </c>
      <c r="E10" s="101" t="s">
        <v>925</v>
      </c>
      <c r="F10" s="101" t="s">
        <v>926</v>
      </c>
      <c r="G10" s="101">
        <v>3</v>
      </c>
      <c r="H10" s="4">
        <v>310</v>
      </c>
      <c r="I10" s="4">
        <v>310</v>
      </c>
    </row>
    <row r="11" spans="1:9" ht="30">
      <c r="A11" s="377"/>
      <c r="B11" s="431" t="s">
        <v>886</v>
      </c>
      <c r="C11" s="101"/>
      <c r="D11" s="476" t="s">
        <v>911</v>
      </c>
      <c r="E11" s="101" t="s">
        <v>925</v>
      </c>
      <c r="F11" s="101" t="s">
        <v>926</v>
      </c>
      <c r="G11" s="101">
        <v>3</v>
      </c>
      <c r="H11" s="4">
        <v>310</v>
      </c>
      <c r="I11" s="4">
        <v>310</v>
      </c>
    </row>
    <row r="12" spans="1:9" ht="30">
      <c r="A12" s="377"/>
      <c r="B12" s="431" t="s">
        <v>875</v>
      </c>
      <c r="C12" s="90"/>
      <c r="D12" s="476" t="s">
        <v>900</v>
      </c>
      <c r="E12" s="101" t="s">
        <v>925</v>
      </c>
      <c r="F12" s="101" t="s">
        <v>926</v>
      </c>
      <c r="G12" s="90">
        <v>3</v>
      </c>
      <c r="H12" s="4">
        <v>310</v>
      </c>
      <c r="I12" s="4">
        <v>310</v>
      </c>
    </row>
    <row r="13" spans="1:9" ht="30">
      <c r="A13" s="377"/>
      <c r="B13" s="431" t="s">
        <v>885</v>
      </c>
      <c r="C13" s="90"/>
      <c r="D13" s="476" t="s">
        <v>910</v>
      </c>
      <c r="E13" s="101" t="s">
        <v>925</v>
      </c>
      <c r="F13" s="101" t="s">
        <v>926</v>
      </c>
      <c r="G13" s="90">
        <v>3</v>
      </c>
      <c r="H13" s="4">
        <v>310</v>
      </c>
      <c r="I13" s="4">
        <v>310</v>
      </c>
    </row>
    <row r="14" spans="1:9" ht="30">
      <c r="A14" s="377"/>
      <c r="B14" s="431" t="s">
        <v>922</v>
      </c>
      <c r="C14" s="90"/>
      <c r="D14" s="476" t="s">
        <v>924</v>
      </c>
      <c r="E14" s="101" t="s">
        <v>925</v>
      </c>
      <c r="F14" s="101" t="s">
        <v>926</v>
      </c>
      <c r="G14" s="90">
        <v>3</v>
      </c>
      <c r="H14" s="4">
        <v>310</v>
      </c>
      <c r="I14" s="4">
        <v>310</v>
      </c>
    </row>
    <row r="15" spans="1:9" ht="30">
      <c r="A15" s="377"/>
      <c r="B15" s="431" t="s">
        <v>880</v>
      </c>
      <c r="C15" s="90"/>
      <c r="D15" s="476" t="s">
        <v>905</v>
      </c>
      <c r="E15" s="101" t="s">
        <v>925</v>
      </c>
      <c r="F15" s="101" t="s">
        <v>926</v>
      </c>
      <c r="G15" s="90">
        <v>3</v>
      </c>
      <c r="H15" s="4">
        <v>310</v>
      </c>
      <c r="I15" s="4">
        <v>310</v>
      </c>
    </row>
    <row r="16" spans="1:9" ht="30">
      <c r="A16" s="377"/>
      <c r="B16" s="431" t="s">
        <v>878</v>
      </c>
      <c r="C16" s="101"/>
      <c r="D16" s="476" t="s">
        <v>903</v>
      </c>
      <c r="E16" s="101" t="s">
        <v>925</v>
      </c>
      <c r="F16" s="101" t="s">
        <v>1020</v>
      </c>
      <c r="G16" s="90">
        <v>3</v>
      </c>
      <c r="H16" s="4">
        <v>703.28</v>
      </c>
      <c r="I16" s="4">
        <v>703.28</v>
      </c>
    </row>
    <row r="17" spans="1:9" ht="18.75" customHeight="1">
      <c r="A17" s="378">
        <v>1</v>
      </c>
      <c r="B17" s="474" t="s">
        <v>921</v>
      </c>
      <c r="C17" s="101"/>
      <c r="D17" s="478" t="s">
        <v>923</v>
      </c>
      <c r="E17" s="101" t="s">
        <v>925</v>
      </c>
      <c r="F17" s="101" t="s">
        <v>920</v>
      </c>
      <c r="G17" s="101">
        <v>1</v>
      </c>
      <c r="H17" s="4">
        <v>50</v>
      </c>
      <c r="I17" s="4">
        <v>50</v>
      </c>
    </row>
    <row r="18" spans="1:9" ht="18.75" customHeight="1">
      <c r="A18" s="378">
        <v>2</v>
      </c>
      <c r="B18" s="431" t="s">
        <v>878</v>
      </c>
      <c r="C18" s="101"/>
      <c r="D18" s="475">
        <v>62001000351</v>
      </c>
      <c r="E18" s="101" t="s">
        <v>925</v>
      </c>
      <c r="F18" s="101" t="s">
        <v>920</v>
      </c>
      <c r="G18" s="101">
        <v>1</v>
      </c>
      <c r="H18" s="4">
        <v>50</v>
      </c>
      <c r="I18" s="4">
        <v>50</v>
      </c>
    </row>
    <row r="19" spans="1:9" ht="18.75" customHeight="1">
      <c r="A19" s="378">
        <v>3</v>
      </c>
      <c r="B19" s="431" t="s">
        <v>886</v>
      </c>
      <c r="C19" s="90"/>
      <c r="D19" s="476" t="s">
        <v>911</v>
      </c>
      <c r="E19" s="101" t="s">
        <v>925</v>
      </c>
      <c r="F19" s="101" t="s">
        <v>920</v>
      </c>
      <c r="G19" s="101">
        <v>1</v>
      </c>
      <c r="H19" s="4">
        <v>50</v>
      </c>
      <c r="I19" s="4">
        <v>50</v>
      </c>
    </row>
    <row r="20" spans="1:9" ht="18.75" customHeight="1">
      <c r="A20" s="378">
        <v>4</v>
      </c>
      <c r="B20" s="431" t="s">
        <v>875</v>
      </c>
      <c r="C20" s="90"/>
      <c r="D20" s="476" t="s">
        <v>900</v>
      </c>
      <c r="E20" s="101" t="s">
        <v>925</v>
      </c>
      <c r="F20" s="101" t="s">
        <v>920</v>
      </c>
      <c r="G20" s="101">
        <v>1</v>
      </c>
      <c r="H20" s="4">
        <v>50</v>
      </c>
      <c r="I20" s="4">
        <v>50</v>
      </c>
    </row>
    <row r="21" spans="1:9" ht="18.75" customHeight="1">
      <c r="A21" s="378">
        <v>5</v>
      </c>
      <c r="B21" s="431" t="s">
        <v>885</v>
      </c>
      <c r="C21" s="90"/>
      <c r="D21" s="476" t="s">
        <v>910</v>
      </c>
      <c r="E21" s="101" t="s">
        <v>925</v>
      </c>
      <c r="F21" s="101" t="s">
        <v>920</v>
      </c>
      <c r="G21" s="101">
        <v>1</v>
      </c>
      <c r="H21" s="4">
        <v>50</v>
      </c>
      <c r="I21" s="4">
        <v>50</v>
      </c>
    </row>
    <row r="22" spans="1:9" ht="18.75" customHeight="1">
      <c r="A22" s="378">
        <v>6</v>
      </c>
      <c r="B22" s="431" t="s">
        <v>922</v>
      </c>
      <c r="C22" s="90"/>
      <c r="D22" s="476" t="s">
        <v>924</v>
      </c>
      <c r="E22" s="101" t="s">
        <v>925</v>
      </c>
      <c r="F22" s="101" t="s">
        <v>920</v>
      </c>
      <c r="G22" s="101">
        <v>1</v>
      </c>
      <c r="H22" s="4">
        <v>50</v>
      </c>
      <c r="I22" s="4">
        <v>50</v>
      </c>
    </row>
    <row r="23" spans="1:9" ht="18.75" customHeight="1">
      <c r="A23" s="378">
        <v>7</v>
      </c>
      <c r="B23" s="431" t="s">
        <v>880</v>
      </c>
      <c r="C23" s="90"/>
      <c r="D23" s="476" t="s">
        <v>905</v>
      </c>
      <c r="E23" s="101" t="s">
        <v>925</v>
      </c>
      <c r="F23" s="101" t="s">
        <v>920</v>
      </c>
      <c r="G23" s="101">
        <v>1</v>
      </c>
      <c r="H23" s="4">
        <v>50</v>
      </c>
      <c r="I23" s="4">
        <v>50</v>
      </c>
    </row>
    <row r="24" spans="1:9" ht="18.75" customHeight="1">
      <c r="A24" s="378">
        <v>8</v>
      </c>
      <c r="B24" s="477" t="s">
        <v>862</v>
      </c>
      <c r="C24" s="90"/>
      <c r="D24" s="464" t="s">
        <v>888</v>
      </c>
      <c r="E24" s="101" t="s">
        <v>925</v>
      </c>
      <c r="F24" s="101" t="s">
        <v>920</v>
      </c>
      <c r="G24" s="101">
        <v>1</v>
      </c>
      <c r="H24" s="4">
        <v>50</v>
      </c>
      <c r="I24" s="4">
        <v>50</v>
      </c>
    </row>
    <row r="25" spans="1:9" ht="18.75" customHeight="1">
      <c r="A25" s="378">
        <v>9</v>
      </c>
      <c r="B25" s="477" t="s">
        <v>879</v>
      </c>
      <c r="C25" s="90"/>
      <c r="D25" s="464" t="s">
        <v>904</v>
      </c>
      <c r="E25" s="101" t="s">
        <v>925</v>
      </c>
      <c r="F25" s="101" t="s">
        <v>920</v>
      </c>
      <c r="G25" s="101">
        <v>1</v>
      </c>
      <c r="H25" s="4">
        <v>50</v>
      </c>
      <c r="I25" s="4">
        <v>50</v>
      </c>
    </row>
    <row r="26" spans="1:9" ht="18.75" customHeight="1">
      <c r="A26" s="378">
        <v>10</v>
      </c>
      <c r="B26" s="477" t="s">
        <v>868</v>
      </c>
      <c r="C26" s="90"/>
      <c r="D26" s="464" t="s">
        <v>894</v>
      </c>
      <c r="E26" s="101" t="s">
        <v>925</v>
      </c>
      <c r="F26" s="101" t="s">
        <v>920</v>
      </c>
      <c r="G26" s="101">
        <v>1</v>
      </c>
      <c r="H26" s="4">
        <v>50</v>
      </c>
      <c r="I26" s="4">
        <v>50</v>
      </c>
    </row>
    <row r="27" spans="1:9" ht="18.75" customHeight="1">
      <c r="A27" s="378">
        <v>11</v>
      </c>
      <c r="B27" s="477" t="s">
        <v>880</v>
      </c>
      <c r="C27" s="90"/>
      <c r="D27" s="464" t="s">
        <v>905</v>
      </c>
      <c r="E27" s="101" t="s">
        <v>925</v>
      </c>
      <c r="F27" s="101" t="s">
        <v>920</v>
      </c>
      <c r="G27" s="101">
        <v>1</v>
      </c>
      <c r="H27" s="4">
        <v>50</v>
      </c>
      <c r="I27" s="4">
        <v>50</v>
      </c>
    </row>
    <row r="28" spans="1:9" ht="18.75" customHeight="1">
      <c r="A28" s="378">
        <v>12</v>
      </c>
      <c r="B28" s="477" t="s">
        <v>881</v>
      </c>
      <c r="C28" s="90"/>
      <c r="D28" s="464" t="s">
        <v>906</v>
      </c>
      <c r="E28" s="101" t="s">
        <v>925</v>
      </c>
      <c r="F28" s="101" t="s">
        <v>920</v>
      </c>
      <c r="G28" s="101">
        <v>1</v>
      </c>
      <c r="H28" s="4">
        <v>50</v>
      </c>
      <c r="I28" s="4">
        <v>50</v>
      </c>
    </row>
    <row r="29" spans="1:9" ht="18.75" customHeight="1">
      <c r="A29" s="378">
        <v>13</v>
      </c>
      <c r="B29" s="477" t="s">
        <v>882</v>
      </c>
      <c r="C29" s="90"/>
      <c r="D29" s="464" t="s">
        <v>907</v>
      </c>
      <c r="E29" s="101" t="s">
        <v>925</v>
      </c>
      <c r="F29" s="101" t="s">
        <v>920</v>
      </c>
      <c r="G29" s="101">
        <v>1</v>
      </c>
      <c r="H29" s="4">
        <v>50</v>
      </c>
      <c r="I29" s="4">
        <v>50</v>
      </c>
    </row>
    <row r="30" spans="1:9" ht="18.75" customHeight="1">
      <c r="A30" s="378">
        <v>14</v>
      </c>
      <c r="B30" s="477" t="s">
        <v>883</v>
      </c>
      <c r="C30" s="90"/>
      <c r="D30" s="464" t="s">
        <v>908</v>
      </c>
      <c r="E30" s="101" t="s">
        <v>925</v>
      </c>
      <c r="F30" s="101" t="s">
        <v>920</v>
      </c>
      <c r="G30" s="101">
        <v>1</v>
      </c>
      <c r="H30" s="4">
        <v>50</v>
      </c>
      <c r="I30" s="4">
        <v>50</v>
      </c>
    </row>
    <row r="31" spans="1:9" ht="18.75" customHeight="1">
      <c r="A31" s="378">
        <v>15</v>
      </c>
      <c r="B31" s="477" t="s">
        <v>884</v>
      </c>
      <c r="C31" s="90"/>
      <c r="D31" s="464" t="s">
        <v>909</v>
      </c>
      <c r="E31" s="101" t="s">
        <v>925</v>
      </c>
      <c r="F31" s="101" t="s">
        <v>920</v>
      </c>
      <c r="G31" s="101">
        <v>1</v>
      </c>
      <c r="H31" s="4">
        <v>50</v>
      </c>
      <c r="I31" s="4">
        <v>50</v>
      </c>
    </row>
    <row r="32" spans="1:9" ht="18.75" customHeight="1">
      <c r="A32" s="378">
        <v>16</v>
      </c>
      <c r="B32" s="477" t="s">
        <v>885</v>
      </c>
      <c r="C32" s="90"/>
      <c r="D32" s="464" t="s">
        <v>910</v>
      </c>
      <c r="E32" s="101" t="s">
        <v>925</v>
      </c>
      <c r="F32" s="101" t="s">
        <v>920</v>
      </c>
      <c r="G32" s="101">
        <v>1</v>
      </c>
      <c r="H32" s="4">
        <v>50</v>
      </c>
      <c r="I32" s="4">
        <v>50</v>
      </c>
    </row>
    <row r="33" spans="1:9" ht="18.75" customHeight="1">
      <c r="A33" s="378">
        <v>17</v>
      </c>
      <c r="B33" s="477" t="s">
        <v>872</v>
      </c>
      <c r="C33" s="90"/>
      <c r="D33" s="464" t="s">
        <v>897</v>
      </c>
      <c r="E33" s="101" t="s">
        <v>925</v>
      </c>
      <c r="F33" s="101" t="s">
        <v>920</v>
      </c>
      <c r="G33" s="101">
        <v>1</v>
      </c>
      <c r="H33" s="4">
        <v>50</v>
      </c>
      <c r="I33" s="4">
        <v>50</v>
      </c>
    </row>
    <row r="34" spans="1:9" ht="18.75" customHeight="1">
      <c r="A34" s="378">
        <v>18</v>
      </c>
      <c r="B34" s="474" t="s">
        <v>921</v>
      </c>
      <c r="C34" s="101"/>
      <c r="D34" s="478" t="s">
        <v>923</v>
      </c>
      <c r="E34" s="101" t="s">
        <v>925</v>
      </c>
      <c r="F34" s="101" t="s">
        <v>926</v>
      </c>
      <c r="G34" s="101">
        <v>2</v>
      </c>
      <c r="H34" s="4">
        <v>109.46</v>
      </c>
      <c r="I34" s="4">
        <v>109.46</v>
      </c>
    </row>
    <row r="35" spans="1:9" ht="18.75" customHeight="1">
      <c r="A35" s="378">
        <v>19</v>
      </c>
      <c r="B35" s="431" t="s">
        <v>878</v>
      </c>
      <c r="C35" s="90"/>
      <c r="D35" s="475">
        <v>62001000351</v>
      </c>
      <c r="E35" s="101" t="s">
        <v>925</v>
      </c>
      <c r="F35" s="101" t="s">
        <v>926</v>
      </c>
      <c r="G35" s="90">
        <v>8</v>
      </c>
      <c r="H35" s="4">
        <v>400</v>
      </c>
      <c r="I35" s="4">
        <v>400</v>
      </c>
    </row>
    <row r="36" spans="1:9" ht="18.75" customHeight="1">
      <c r="A36" s="378">
        <v>20</v>
      </c>
      <c r="B36" s="431" t="s">
        <v>886</v>
      </c>
      <c r="C36" s="90"/>
      <c r="D36" s="476" t="s">
        <v>911</v>
      </c>
      <c r="E36" s="101" t="s">
        <v>925</v>
      </c>
      <c r="F36" s="101" t="s">
        <v>926</v>
      </c>
      <c r="G36" s="90">
        <v>8</v>
      </c>
      <c r="H36" s="4">
        <v>400</v>
      </c>
      <c r="I36" s="4">
        <v>400</v>
      </c>
    </row>
    <row r="37" spans="1:9" ht="18.75" customHeight="1">
      <c r="A37" s="378">
        <v>21</v>
      </c>
      <c r="B37" s="431" t="s">
        <v>875</v>
      </c>
      <c r="C37" s="90"/>
      <c r="D37" s="476" t="s">
        <v>900</v>
      </c>
      <c r="E37" s="101" t="s">
        <v>925</v>
      </c>
      <c r="F37" s="101" t="s">
        <v>926</v>
      </c>
      <c r="G37" s="90">
        <v>8</v>
      </c>
      <c r="H37" s="4">
        <v>400</v>
      </c>
      <c r="I37" s="4">
        <v>400</v>
      </c>
    </row>
    <row r="38" spans="1:9" ht="18.75" customHeight="1">
      <c r="A38" s="378">
        <v>22</v>
      </c>
      <c r="B38" s="431" t="s">
        <v>885</v>
      </c>
      <c r="C38" s="90"/>
      <c r="D38" s="476" t="s">
        <v>910</v>
      </c>
      <c r="E38" s="101" t="s">
        <v>925</v>
      </c>
      <c r="F38" s="101" t="s">
        <v>926</v>
      </c>
      <c r="G38" s="90">
        <v>8</v>
      </c>
      <c r="H38" s="4">
        <v>400</v>
      </c>
      <c r="I38" s="4">
        <v>400</v>
      </c>
    </row>
    <row r="39" spans="1:9" ht="18.75" customHeight="1">
      <c r="A39" s="378">
        <v>23</v>
      </c>
      <c r="B39" s="431" t="s">
        <v>922</v>
      </c>
      <c r="C39" s="90"/>
      <c r="D39" s="476" t="s">
        <v>924</v>
      </c>
      <c r="E39" s="101" t="s">
        <v>925</v>
      </c>
      <c r="F39" s="101" t="s">
        <v>926</v>
      </c>
      <c r="G39" s="90">
        <v>8</v>
      </c>
      <c r="H39" s="4">
        <v>400</v>
      </c>
      <c r="I39" s="4">
        <v>400</v>
      </c>
    </row>
    <row r="40" spans="1:9" ht="18.75" customHeight="1">
      <c r="A40" s="378">
        <v>24</v>
      </c>
      <c r="B40" s="431" t="s">
        <v>880</v>
      </c>
      <c r="C40" s="90"/>
      <c r="D40" s="476" t="s">
        <v>905</v>
      </c>
      <c r="E40" s="101" t="s">
        <v>925</v>
      </c>
      <c r="F40" s="101" t="s">
        <v>926</v>
      </c>
      <c r="G40" s="90">
        <v>8</v>
      </c>
      <c r="H40" s="4">
        <v>400</v>
      </c>
      <c r="I40" s="4">
        <v>400</v>
      </c>
    </row>
    <row r="41" spans="1:9" ht="15">
      <c r="A41" s="557">
        <v>25</v>
      </c>
      <c r="B41" s="558" t="s">
        <v>1056</v>
      </c>
      <c r="C41" s="90"/>
      <c r="D41" s="562" t="s">
        <v>1058</v>
      </c>
      <c r="E41" s="559" t="s">
        <v>925</v>
      </c>
      <c r="F41" s="101" t="s">
        <v>926</v>
      </c>
      <c r="G41" s="90">
        <v>3</v>
      </c>
      <c r="H41" s="4">
        <v>240</v>
      </c>
      <c r="I41" s="4">
        <v>240</v>
      </c>
    </row>
    <row r="42" spans="1:9" ht="15">
      <c r="A42" s="378"/>
      <c r="B42" s="379"/>
      <c r="C42" s="102"/>
      <c r="D42" s="102"/>
      <c r="E42" s="102"/>
      <c r="F42" s="102"/>
      <c r="G42" s="102" t="s">
        <v>325</v>
      </c>
      <c r="H42" s="89">
        <f>SUM(H9:H41)</f>
        <v>7305.43</v>
      </c>
      <c r="I42" s="89">
        <f>SUM(I9:I41)</f>
        <v>7305.43</v>
      </c>
    </row>
    <row r="43" spans="1:9" ht="15">
      <c r="A43" s="45"/>
      <c r="B43" s="45"/>
      <c r="C43" s="45"/>
      <c r="D43" s="45"/>
      <c r="E43" s="45"/>
      <c r="F43" s="45"/>
      <c r="G43" s="2"/>
      <c r="H43" s="2"/>
    </row>
    <row r="44" spans="1:9" ht="15">
      <c r="A44" s="222" t="s">
        <v>446</v>
      </c>
      <c r="B44" s="45"/>
      <c r="C44" s="45"/>
      <c r="D44" s="45"/>
      <c r="E44" s="45"/>
      <c r="F44" s="45"/>
      <c r="G44" s="2"/>
      <c r="H44" s="2"/>
    </row>
    <row r="45" spans="1:9">
      <c r="A45" s="23"/>
      <c r="B45" s="23"/>
      <c r="C45" s="23"/>
      <c r="D45" s="23"/>
      <c r="E45" s="23"/>
      <c r="F45" s="23"/>
      <c r="G45" s="23"/>
      <c r="H45" s="23"/>
    </row>
    <row r="46" spans="1:9" ht="15">
      <c r="A46" s="72" t="s">
        <v>96</v>
      </c>
      <c r="B46" s="2"/>
      <c r="C46" s="2"/>
      <c r="D46" s="2"/>
      <c r="E46" s="2"/>
      <c r="F46" s="2"/>
      <c r="G46" s="2"/>
      <c r="H46" s="2"/>
    </row>
    <row r="47" spans="1:9" ht="15">
      <c r="A47" s="2"/>
      <c r="B47" s="2"/>
      <c r="C47" s="2"/>
      <c r="D47" s="2"/>
      <c r="E47" s="2"/>
      <c r="F47" s="2"/>
      <c r="G47" s="2"/>
      <c r="H47" s="2"/>
    </row>
    <row r="48" spans="1:9" ht="15">
      <c r="A48" s="2"/>
      <c r="B48" s="2"/>
      <c r="C48" s="2"/>
      <c r="D48" s="2"/>
      <c r="E48" s="2"/>
      <c r="F48" s="2"/>
      <c r="G48" s="2"/>
      <c r="H48" s="12"/>
    </row>
    <row r="49" spans="1:8" ht="15">
      <c r="A49" s="72"/>
      <c r="B49" s="72" t="s">
        <v>259</v>
      </c>
      <c r="C49" s="72"/>
      <c r="D49" s="72"/>
      <c r="E49" s="72"/>
      <c r="F49" s="72"/>
      <c r="G49" s="2"/>
      <c r="H49" s="12"/>
    </row>
    <row r="50" spans="1:8" ht="15">
      <c r="A50" s="2"/>
      <c r="B50" s="2" t="s">
        <v>258</v>
      </c>
      <c r="C50" s="2"/>
      <c r="D50" s="2"/>
      <c r="E50" s="2"/>
      <c r="F50" s="2"/>
      <c r="G50" s="2"/>
      <c r="H50" s="12"/>
    </row>
    <row r="51" spans="1:8">
      <c r="A51" s="68"/>
      <c r="B51" s="68" t="s">
        <v>127</v>
      </c>
      <c r="C51" s="68"/>
      <c r="D51" s="68"/>
      <c r="E51" s="68"/>
      <c r="F51" s="68"/>
    </row>
  </sheetData>
  <mergeCells count="2">
    <mergeCell ref="G1:H1"/>
    <mergeCell ref="G2:H2"/>
  </mergeCells>
  <printOptions gridLines="1"/>
  <pageMargins left="0.25" right="0.25" top="0.24" bottom="0.16" header="0.3" footer="0.3"/>
  <pageSetup scale="78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FF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447</v>
      </c>
      <c r="B1" s="77"/>
      <c r="C1" s="80"/>
      <c r="D1" s="80"/>
      <c r="E1" s="80"/>
      <c r="F1" s="80"/>
      <c r="G1" s="573" t="s">
        <v>97</v>
      </c>
      <c r="H1" s="573"/>
    </row>
    <row r="2" spans="1:10" ht="15">
      <c r="A2" s="79" t="s">
        <v>128</v>
      </c>
      <c r="B2" s="77"/>
      <c r="C2" s="80"/>
      <c r="D2" s="80"/>
      <c r="E2" s="80"/>
      <c r="F2" s="80"/>
      <c r="G2" s="571" t="s">
        <v>1053</v>
      </c>
      <c r="H2" s="571"/>
    </row>
    <row r="3" spans="1:10" ht="15">
      <c r="A3" s="79"/>
      <c r="B3" s="79"/>
      <c r="C3" s="79"/>
      <c r="D3" s="79"/>
      <c r="E3" s="79"/>
      <c r="F3" s="79"/>
      <c r="G3" s="291"/>
      <c r="H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0"/>
      <c r="B7" s="290"/>
      <c r="C7" s="290"/>
      <c r="D7" s="290"/>
      <c r="E7" s="290"/>
      <c r="F7" s="290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4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4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2"/>
      <c r="B35" s="232"/>
      <c r="C35" s="232"/>
      <c r="D35" s="232"/>
      <c r="E35" s="232"/>
      <c r="F35" s="232"/>
      <c r="G35" s="232"/>
      <c r="H35" s="190"/>
      <c r="I35" s="190"/>
    </row>
    <row r="36" spans="1:9" ht="15">
      <c r="A36" s="233" t="s">
        <v>448</v>
      </c>
      <c r="B36" s="233"/>
      <c r="C36" s="232"/>
      <c r="D36" s="232"/>
      <c r="E36" s="232"/>
      <c r="F36" s="232"/>
      <c r="G36" s="232"/>
      <c r="H36" s="190"/>
      <c r="I36" s="190"/>
    </row>
    <row r="37" spans="1:9" ht="15">
      <c r="A37" s="233"/>
      <c r="B37" s="233"/>
      <c r="C37" s="232"/>
      <c r="D37" s="232"/>
      <c r="E37" s="232"/>
      <c r="F37" s="232"/>
      <c r="G37" s="232"/>
      <c r="H37" s="190"/>
      <c r="I37" s="190"/>
    </row>
    <row r="38" spans="1:9" ht="15">
      <c r="A38" s="233"/>
      <c r="B38" s="233"/>
      <c r="C38" s="190"/>
      <c r="D38" s="190"/>
      <c r="E38" s="190"/>
      <c r="F38" s="190"/>
      <c r="G38" s="190"/>
      <c r="H38" s="190"/>
      <c r="I38" s="190"/>
    </row>
    <row r="39" spans="1:9" ht="15">
      <c r="A39" s="233"/>
      <c r="B39" s="233"/>
      <c r="C39" s="190"/>
      <c r="D39" s="190"/>
      <c r="E39" s="190"/>
      <c r="F39" s="190"/>
      <c r="G39" s="190"/>
      <c r="H39" s="190"/>
      <c r="I39" s="190"/>
    </row>
    <row r="40" spans="1:9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>
      <c r="A41" s="196" t="s">
        <v>96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410</v>
      </c>
      <c r="D44" s="196"/>
      <c r="E44" s="232"/>
      <c r="F44" s="196"/>
      <c r="G44" s="196"/>
      <c r="H44" s="190"/>
      <c r="I44" s="197"/>
    </row>
    <row r="45" spans="1:9" ht="15">
      <c r="A45" s="190"/>
      <c r="B45" s="190"/>
      <c r="C45" s="190" t="s">
        <v>258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127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2016-11-22T16:06:23Z</cp:lastPrinted>
  <dcterms:created xsi:type="dcterms:W3CDTF">2011-12-27T13:20:18Z</dcterms:created>
  <dcterms:modified xsi:type="dcterms:W3CDTF">2016-11-22T16:08:39Z</dcterms:modified>
</cp:coreProperties>
</file>