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updateLinks="never" codeName="ThisWorkbook" defaultThemeVersion="124226"/>
  <bookViews>
    <workbookView xWindow="120" yWindow="1350" windowWidth="14940" windowHeight="6315" tabRatio="954"/>
  </bookViews>
  <sheets>
    <sheet name="ფორმა N1" sheetId="42" r:id="rId1"/>
    <sheet name="ფორმა N2" sheetId="3" r:id="rId2"/>
    <sheet name="ფორმა N3" sheetId="7" r:id="rId3"/>
    <sheet name="ფორმა N4" sheetId="40" r:id="rId4"/>
    <sheet name="ფორმა N5" sheetId="47" r:id="rId5"/>
    <sheet name="ფორმა N5.1" sheetId="27" r:id="rId6"/>
    <sheet name="ფორმა 5.2" sheetId="43" r:id="rId7"/>
    <sheet name="ფორმა N5.3" sheetId="44" r:id="rId8"/>
    <sheet name="ფორმა 5.4" sheetId="45" r:id="rId9"/>
    <sheet name="ფორმა 5.5" sheetId="46" r:id="rId10"/>
    <sheet name="ფორმა N7" sheetId="12" r:id="rId11"/>
    <sheet name="ფორმა N8" sheetId="9" r:id="rId12"/>
    <sheet name="ფორმა N 8.1" sheetId="18" r:id="rId13"/>
    <sheet name="ფორმა N9" sheetId="10" r:id="rId14"/>
    <sheet name="ფორმა N9.1" sheetId="16" r:id="rId15"/>
    <sheet name="ფორმა N9.2" sheetId="17" r:id="rId16"/>
    <sheet name="ფორმა 9.3" sheetId="25" r:id="rId17"/>
    <sheet name="ფორმა 9.4" sheetId="33" r:id="rId18"/>
    <sheet name="ფორმა 9.5" sheetId="32" r:id="rId19"/>
    <sheet name="ფორმა 9.6" sheetId="39" r:id="rId20"/>
    <sheet name="ფორმა N 9.7" sheetId="35" r:id="rId21"/>
    <sheet name="ფორმა N9.7.1" sheetId="41" r:id="rId22"/>
    <sheet name="Validation" sheetId="13" state="veryHidden" r:id="rId23"/>
    <sheet name="Лист1" sheetId="49" r:id="rId24"/>
  </sheets>
  <externalReferences>
    <externalReference r:id="rId25"/>
    <externalReference r:id="rId26"/>
  </externalReferences>
  <definedNames>
    <definedName name="_xlnm._FilterDatabase" localSheetId="9" hidden="1">'ფორმა 5.5'!$A$9:$L$9</definedName>
    <definedName name="_xlnm._FilterDatabase" localSheetId="0" hidden="1">'ფორმა N1'!$C$1:$C$108</definedName>
    <definedName name="_xlnm._FilterDatabase" localSheetId="1" hidden="1">'ფორმა N2'!$A$8:$I$8</definedName>
    <definedName name="_xlnm._FilterDatabase" localSheetId="2" hidden="1">'ფორმა N3'!$A$8:$E$14</definedName>
    <definedName name="_xlnm._FilterDatabase" localSheetId="3" hidden="1">'ფორმა N4'!$A$10:$D$64</definedName>
    <definedName name="_xlnm._FilterDatabase" localSheetId="4" hidden="1">'ფორმა N5'!$A$7:$D$10</definedName>
    <definedName name="_xlnm._FilterDatabase" localSheetId="5" hidden="1">'ფორმა N5.1'!$B$9:$D$26</definedName>
    <definedName name="Date" localSheetId="8">#REF!</definedName>
    <definedName name="Date" localSheetId="9">#REF!</definedName>
    <definedName name="Date" localSheetId="16">#REF!</definedName>
    <definedName name="Date" localSheetId="19">#REF!</definedName>
    <definedName name="Date" localSheetId="20">#REF!</definedName>
    <definedName name="Date" localSheetId="0">#REF!</definedName>
    <definedName name="Date" localSheetId="3">#REF!</definedName>
    <definedName name="Date" localSheetId="4">#REF!</definedName>
    <definedName name="Date" localSheetId="5">#REF!</definedName>
    <definedName name="Date" localSheetId="21">#REF!</definedName>
    <definedName name="Date">#REF!</definedName>
    <definedName name="_xlnm.Print_Area" localSheetId="6">'ფორმა 5.2'!$A$1:$I$53</definedName>
    <definedName name="_xlnm.Print_Area" localSheetId="8">'ფორმა 5.4'!$A$1:$H$41</definedName>
    <definedName name="_xlnm.Print_Area" localSheetId="9">'ფორმა 5.5'!$A$1:$L$191</definedName>
    <definedName name="_xlnm.Print_Area" localSheetId="16">'ფორმა 9.3'!$A$1:$G$28</definedName>
    <definedName name="_xlnm.Print_Area" localSheetId="17">'ფორმა 9.4'!$A$1:$K$73</definedName>
    <definedName name="_xlnm.Print_Area" localSheetId="18">'ფორმა 9.5'!$A$1:$L$31</definedName>
    <definedName name="_xlnm.Print_Area" localSheetId="19">'ფორმა 9.6'!$A$1:$I$35</definedName>
    <definedName name="_xlnm.Print_Area" localSheetId="12">'ფორმა N 8.1'!$A$1:$H$194</definedName>
    <definedName name="_xlnm.Print_Area" localSheetId="20">'ფორმა N 9.7'!$A$1:$I$33</definedName>
    <definedName name="_xlnm.Print_Area" localSheetId="0">'ფორმა N1'!$A$1:$L$103</definedName>
    <definedName name="_xlnm.Print_Area" localSheetId="1">'ფორმა N2'!$A$1:$D$46</definedName>
    <definedName name="_xlnm.Print_Area" localSheetId="2">'ფორმა N3'!$A$1:$D$46</definedName>
    <definedName name="_xlnm.Print_Area" localSheetId="3">'ფორმა N4'!$A$1:$D$88</definedName>
    <definedName name="_xlnm.Print_Area" localSheetId="4">'ფორმა N5'!$A$1:$D$86</definedName>
    <definedName name="_xlnm.Print_Area" localSheetId="5">'ფორმა N5.1'!$A$1:$D$40</definedName>
    <definedName name="_xlnm.Print_Area" localSheetId="10">'ფორმა N7'!$A$1:$D$90</definedName>
    <definedName name="_xlnm.Print_Area" localSheetId="11">'ფორმა N8'!$A$1:$J$22</definedName>
    <definedName name="_xlnm.Print_Area" localSheetId="13">'ფორმა N9'!$A$1:$K$55</definedName>
    <definedName name="_xlnm.Print_Area" localSheetId="14">'ფორმა N9.1'!$A$1:$H$31</definedName>
    <definedName name="_xlnm.Print_Area" localSheetId="15">'ფორმა N9.2'!$A$1:$I$31</definedName>
    <definedName name="_xlnm.Print_Area" localSheetId="21">'ფორმა N9.7.1'!$A$1:$N$37</definedName>
  </definedNames>
  <calcPr calcId="144525"/>
</workbook>
</file>

<file path=xl/calcChain.xml><?xml version="1.0" encoding="utf-8"?>
<calcChain xmlns="http://schemas.openxmlformats.org/spreadsheetml/2006/main">
  <c r="C51" i="47" l="1"/>
  <c r="C47" i="47"/>
  <c r="D67" i="12" l="1"/>
  <c r="D11" i="12" l="1"/>
  <c r="D47" i="12"/>
  <c r="D45" i="12" s="1"/>
  <c r="C18" i="7"/>
  <c r="C36" i="47"/>
  <c r="K21" i="46"/>
  <c r="D18" i="27"/>
  <c r="C18" i="27"/>
  <c r="D17" i="27"/>
  <c r="C17" i="27"/>
  <c r="C54" i="40"/>
  <c r="D21" i="27"/>
  <c r="C21" i="27"/>
  <c r="D51" i="47"/>
  <c r="C31" i="7"/>
  <c r="C27" i="7"/>
  <c r="C26" i="7"/>
  <c r="C28" i="7"/>
  <c r="D47" i="47" l="1"/>
  <c r="D12" i="3" l="1"/>
  <c r="C12" i="3"/>
  <c r="D18" i="7" l="1"/>
  <c r="D17" i="7"/>
  <c r="C17" i="7"/>
  <c r="D13" i="7"/>
  <c r="C13" i="7"/>
  <c r="C37" i="47" l="1"/>
  <c r="D19" i="27"/>
  <c r="C35" i="47" l="1"/>
  <c r="C19" i="27"/>
  <c r="D26" i="47" l="1"/>
  <c r="D58" i="47" l="1"/>
  <c r="D53" i="47"/>
  <c r="D37" i="47"/>
  <c r="D17" i="47"/>
  <c r="D14" i="47"/>
  <c r="D10" i="47"/>
  <c r="C58" i="47"/>
  <c r="C52" i="47"/>
  <c r="D28" i="47"/>
  <c r="C28" i="47"/>
  <c r="C17" i="47"/>
  <c r="C14" i="47"/>
  <c r="I34" i="43" l="1"/>
  <c r="I33" i="43"/>
  <c r="D17" i="40" l="1"/>
  <c r="D20" i="40"/>
  <c r="D54" i="40"/>
  <c r="D61" i="40"/>
  <c r="C17" i="40" l="1"/>
  <c r="C61" i="40"/>
  <c r="C35" i="40"/>
  <c r="C23" i="40"/>
  <c r="D75" i="40" l="1"/>
  <c r="D66" i="40"/>
  <c r="D60" i="40"/>
  <c r="C60" i="40"/>
  <c r="D55" i="40"/>
  <c r="C55" i="40"/>
  <c r="D49" i="40"/>
  <c r="C49" i="40"/>
  <c r="D38" i="40"/>
  <c r="C38" i="40"/>
  <c r="D34" i="40"/>
  <c r="C34" i="40"/>
  <c r="D25" i="40"/>
  <c r="C25" i="40"/>
  <c r="C16" i="40"/>
  <c r="D16" i="40"/>
  <c r="D12" i="40"/>
  <c r="C12" i="40"/>
  <c r="A6" i="40"/>
  <c r="C19" i="40" l="1"/>
  <c r="D19" i="40"/>
  <c r="C15" i="40"/>
  <c r="C11" i="40" s="1"/>
  <c r="D15" i="40" l="1"/>
  <c r="D11" i="40" s="1"/>
  <c r="E16" i="10"/>
  <c r="C39" i="10"/>
  <c r="B39" i="10"/>
  <c r="B36" i="10" s="1"/>
  <c r="C36" i="10"/>
  <c r="C24" i="10"/>
  <c r="B24" i="10"/>
  <c r="C19" i="10"/>
  <c r="C17" i="10" s="1"/>
  <c r="B19" i="10"/>
  <c r="B17" i="10" s="1"/>
  <c r="B9" i="10" s="1"/>
  <c r="C14" i="10"/>
  <c r="B14" i="10"/>
  <c r="C10" i="10"/>
  <c r="B10" i="10"/>
  <c r="C9" i="10" l="1"/>
  <c r="G10" i="18" l="1"/>
  <c r="G11" i="18" s="1"/>
  <c r="G12" i="18" s="1"/>
  <c r="G13" i="18" s="1"/>
  <c r="G14" i="18" s="1"/>
  <c r="G15" i="18" s="1"/>
  <c r="G16" i="18" s="1"/>
  <c r="G17" i="18" s="1"/>
  <c r="G18" i="18" s="1"/>
  <c r="G19" i="18" s="1"/>
  <c r="G20" i="18" s="1"/>
  <c r="G21" i="18" s="1"/>
  <c r="G22" i="18" s="1"/>
  <c r="G23" i="18" s="1"/>
  <c r="G24" i="18" s="1"/>
  <c r="G25" i="18" s="1"/>
  <c r="G26" i="18" s="1"/>
  <c r="G27" i="18" s="1"/>
  <c r="G28" i="18" s="1"/>
  <c r="G29" i="18" s="1"/>
  <c r="G30" i="18" s="1"/>
  <c r="G31" i="18" s="1"/>
  <c r="G32" i="18" s="1"/>
  <c r="G33" i="18" s="1"/>
  <c r="G34" i="18" s="1"/>
  <c r="G35" i="18" s="1"/>
  <c r="G36" i="18" s="1"/>
  <c r="G37" i="18" s="1"/>
  <c r="G38" i="18" s="1"/>
  <c r="G39" i="18" s="1"/>
  <c r="G40" i="18" s="1"/>
  <c r="G41" i="18" s="1"/>
  <c r="G42" i="18" s="1"/>
  <c r="G43" i="18" s="1"/>
  <c r="G44" i="18" s="1"/>
  <c r="G45" i="18" s="1"/>
  <c r="G46" i="18" s="1"/>
  <c r="G47" i="18" s="1"/>
  <c r="G48" i="18" s="1"/>
  <c r="G49" i="18" s="1"/>
  <c r="G50" i="18" s="1"/>
  <c r="G51" i="18" s="1"/>
  <c r="G52" i="18" s="1"/>
  <c r="G53" i="18" s="1"/>
  <c r="G54" i="18" s="1"/>
  <c r="G55" i="18" s="1"/>
  <c r="G56" i="18" s="1"/>
  <c r="G57" i="18" s="1"/>
  <c r="G58" i="18" s="1"/>
  <c r="G59" i="18" s="1"/>
  <c r="G60" i="18" s="1"/>
  <c r="G61" i="18" s="1"/>
  <c r="G62" i="18" s="1"/>
  <c r="G63" i="18" s="1"/>
  <c r="G64" i="18" s="1"/>
  <c r="G65" i="18" s="1"/>
  <c r="G66" i="18" s="1"/>
  <c r="G67" i="18" s="1"/>
  <c r="G68" i="18" s="1"/>
  <c r="G69" i="18" s="1"/>
  <c r="G70" i="18" s="1"/>
  <c r="G71" i="18" s="1"/>
  <c r="G72" i="18" s="1"/>
  <c r="G73" i="18" s="1"/>
  <c r="G74" i="18" s="1"/>
  <c r="G75" i="18" s="1"/>
  <c r="G76" i="18" s="1"/>
  <c r="G77" i="18" s="1"/>
  <c r="G78" i="18" s="1"/>
  <c r="G79" i="18" s="1"/>
  <c r="G80" i="18" s="1"/>
  <c r="G81" i="18" s="1"/>
  <c r="G82" i="18" s="1"/>
  <c r="G83" i="18" s="1"/>
  <c r="G84" i="18" s="1"/>
  <c r="G85" i="18" s="1"/>
  <c r="G86" i="18" s="1"/>
  <c r="G87" i="18" s="1"/>
  <c r="G88" i="18" s="1"/>
  <c r="G89" i="18" s="1"/>
  <c r="G90" i="18" s="1"/>
  <c r="G91" i="18" s="1"/>
  <c r="G92" i="18" s="1"/>
  <c r="G93" i="18" s="1"/>
  <c r="G94" i="18" s="1"/>
  <c r="G95" i="18" s="1"/>
  <c r="G96" i="18" s="1"/>
  <c r="G97" i="18" s="1"/>
  <c r="G98" i="18" s="1"/>
  <c r="G99" i="18" s="1"/>
  <c r="G100" i="18" s="1"/>
  <c r="G101" i="18" s="1"/>
  <c r="G102" i="18" s="1"/>
  <c r="G103" i="18" s="1"/>
  <c r="G104" i="18" s="1"/>
  <c r="G105" i="18" s="1"/>
  <c r="G106" i="18" s="1"/>
  <c r="G107" i="18" s="1"/>
  <c r="G108" i="18" s="1"/>
  <c r="G109" i="18" s="1"/>
  <c r="G110" i="18" s="1"/>
  <c r="G111" i="18" s="1"/>
  <c r="G112" i="18" s="1"/>
  <c r="G113" i="18" s="1"/>
  <c r="G114" i="18" s="1"/>
  <c r="G115" i="18" s="1"/>
  <c r="G116" i="18" s="1"/>
  <c r="G117" i="18" s="1"/>
  <c r="G118" i="18" s="1"/>
  <c r="G119" i="18" s="1"/>
  <c r="G120" i="18" s="1"/>
  <c r="G121" i="18" s="1"/>
  <c r="G122" i="18" s="1"/>
  <c r="G123" i="18" s="1"/>
  <c r="G124" i="18" s="1"/>
  <c r="G125" i="18" s="1"/>
  <c r="G126" i="18" s="1"/>
  <c r="G127" i="18" s="1"/>
  <c r="G128" i="18" s="1"/>
  <c r="G129" i="18" s="1"/>
  <c r="G130" i="18" s="1"/>
  <c r="G131" i="18" s="1"/>
  <c r="G132" i="18" s="1"/>
  <c r="G133" i="18" s="1"/>
  <c r="G134" i="18" s="1"/>
  <c r="G135" i="18" s="1"/>
  <c r="G136" i="18" s="1"/>
  <c r="G137" i="18" s="1"/>
  <c r="G138" i="18" s="1"/>
  <c r="G139" i="18" s="1"/>
  <c r="G140" i="18" s="1"/>
  <c r="G141" i="18" s="1"/>
  <c r="G142" i="18" s="1"/>
  <c r="G143" i="18" s="1"/>
  <c r="G144" i="18" s="1"/>
  <c r="G145" i="18" s="1"/>
  <c r="G146" i="18" s="1"/>
  <c r="G147" i="18" s="1"/>
  <c r="G148" i="18" s="1"/>
  <c r="G149" i="18" s="1"/>
  <c r="G150" i="18" s="1"/>
  <c r="G151" i="18" s="1"/>
  <c r="G152" i="18" s="1"/>
  <c r="G153" i="18" s="1"/>
  <c r="G154" i="18" s="1"/>
  <c r="G155" i="18" s="1"/>
  <c r="G156" i="18" s="1"/>
  <c r="G157" i="18" s="1"/>
  <c r="G158" i="18" s="1"/>
  <c r="G159" i="18" s="1"/>
  <c r="G160" i="18" s="1"/>
  <c r="G161" i="18" s="1"/>
  <c r="G162" i="18" s="1"/>
  <c r="G163" i="18" s="1"/>
  <c r="G164" i="18" s="1"/>
  <c r="G165" i="18" s="1"/>
  <c r="G166" i="18" s="1"/>
  <c r="G167" i="18" s="1"/>
  <c r="G168" i="18" s="1"/>
  <c r="G169" i="18" s="1"/>
  <c r="G170" i="18" s="1"/>
  <c r="G171" i="18" s="1"/>
  <c r="G172" i="18" s="1"/>
  <c r="G173" i="18" s="1"/>
  <c r="G174" i="18" s="1"/>
  <c r="G175" i="18" s="1"/>
  <c r="G176" i="18" s="1"/>
  <c r="G177" i="18" s="1"/>
  <c r="G178" i="18" s="1"/>
  <c r="G179" i="18" s="1"/>
  <c r="G180" i="18" s="1"/>
  <c r="G181" i="18" l="1"/>
  <c r="G183" i="18" s="1"/>
  <c r="I78" i="44" l="1"/>
  <c r="H78" i="44"/>
  <c r="I72" i="44"/>
  <c r="H72" i="44"/>
  <c r="I26" i="44" l="1"/>
  <c r="I25" i="44"/>
  <c r="I24" i="44"/>
  <c r="I23" i="44"/>
  <c r="H22" i="44" l="1"/>
  <c r="H21" i="44"/>
  <c r="H20" i="44"/>
  <c r="H19" i="44"/>
  <c r="H18" i="44"/>
  <c r="H17" i="44"/>
  <c r="H16" i="44"/>
  <c r="H15" i="44"/>
  <c r="H14" i="44"/>
  <c r="H13" i="44"/>
  <c r="I12" i="44"/>
  <c r="I11" i="44"/>
  <c r="I10" i="44"/>
  <c r="I9" i="44"/>
  <c r="H188" i="44" l="1"/>
  <c r="H186" i="44"/>
  <c r="H184" i="44"/>
  <c r="I175" i="44"/>
  <c r="H175" i="44"/>
  <c r="I174" i="44"/>
  <c r="H174" i="44"/>
  <c r="I173" i="44"/>
  <c r="H173" i="44"/>
  <c r="I172" i="44"/>
  <c r="H172" i="44"/>
  <c r="I167" i="44"/>
  <c r="H167" i="44"/>
  <c r="I162" i="44"/>
  <c r="H162" i="44"/>
  <c r="I161" i="44"/>
  <c r="H161" i="44"/>
  <c r="I160" i="44"/>
  <c r="H160" i="44"/>
  <c r="I159" i="44"/>
  <c r="H159" i="44"/>
  <c r="I158" i="44"/>
  <c r="H158" i="44"/>
  <c r="I157" i="44"/>
  <c r="H157" i="44"/>
  <c r="H211" i="44" s="1"/>
  <c r="I32" i="43"/>
  <c r="C64" i="12" l="1"/>
  <c r="C44" i="12" s="1"/>
  <c r="C45" i="12"/>
  <c r="C34" i="12"/>
  <c r="C11" i="12"/>
  <c r="C10" i="12" s="1"/>
  <c r="D52" i="47" l="1"/>
  <c r="I10" i="9" l="1"/>
  <c r="F110" i="46" l="1"/>
  <c r="K123" i="46"/>
  <c r="K54" i="46"/>
  <c r="I8" i="43" l="1"/>
  <c r="K173" i="46" l="1"/>
  <c r="K172" i="46"/>
  <c r="K171" i="46"/>
  <c r="K170" i="46"/>
  <c r="K169" i="46"/>
  <c r="K168" i="46"/>
  <c r="K103" i="46"/>
  <c r="K101" i="46"/>
  <c r="K102" i="46"/>
  <c r="F105" i="46"/>
  <c r="K105" i="46" s="1"/>
  <c r="K104" i="46"/>
  <c r="K100" i="46"/>
  <c r="K110" i="46"/>
  <c r="K167" i="46"/>
  <c r="K166" i="46"/>
  <c r="K165" i="46"/>
  <c r="K164" i="46"/>
  <c r="K163" i="46"/>
  <c r="K162" i="46"/>
  <c r="K161" i="46"/>
  <c r="K160" i="46"/>
  <c r="K159" i="46"/>
  <c r="K158" i="46"/>
  <c r="K157" i="46"/>
  <c r="K156" i="46"/>
  <c r="K155" i="46"/>
  <c r="K154" i="46"/>
  <c r="K153" i="46"/>
  <c r="K152" i="46"/>
  <c r="K151" i="46"/>
  <c r="K150" i="46"/>
  <c r="K149" i="46"/>
  <c r="K148" i="46"/>
  <c r="K147" i="46"/>
  <c r="K146" i="46"/>
  <c r="K145" i="46"/>
  <c r="K144" i="46"/>
  <c r="K143" i="46"/>
  <c r="K142" i="46"/>
  <c r="K141" i="46"/>
  <c r="K140" i="46"/>
  <c r="K139" i="46"/>
  <c r="K138" i="46"/>
  <c r="K137" i="46"/>
  <c r="K136" i="46"/>
  <c r="K135" i="46"/>
  <c r="K134" i="46"/>
  <c r="K133" i="46"/>
  <c r="K132" i="46"/>
  <c r="K131" i="46"/>
  <c r="K130" i="46"/>
  <c r="K129" i="46"/>
  <c r="K128" i="46"/>
  <c r="K127" i="46"/>
  <c r="K126" i="46"/>
  <c r="K125" i="46"/>
  <c r="K124" i="46"/>
  <c r="K122" i="46"/>
  <c r="K121" i="46"/>
  <c r="K120" i="46"/>
  <c r="K119" i="46"/>
  <c r="K118" i="46"/>
  <c r="K117" i="46"/>
  <c r="K116" i="46"/>
  <c r="K115" i="46"/>
  <c r="K114" i="46"/>
  <c r="K113" i="46"/>
  <c r="K112" i="46"/>
  <c r="K111" i="46"/>
  <c r="K109" i="46"/>
  <c r="K108" i="46"/>
  <c r="K107" i="46"/>
  <c r="K106" i="46"/>
  <c r="K40" i="46"/>
  <c r="K50" i="46"/>
  <c r="K74" i="46"/>
  <c r="K53" i="46"/>
  <c r="K86" i="46"/>
  <c r="K99" i="46" l="1"/>
  <c r="K98" i="46"/>
  <c r="K97" i="46"/>
  <c r="K96" i="46"/>
  <c r="K95" i="46"/>
  <c r="K94" i="46"/>
  <c r="K93" i="46"/>
  <c r="K92" i="46"/>
  <c r="K91" i="46"/>
  <c r="K90" i="46"/>
  <c r="K89" i="46"/>
  <c r="K88" i="46"/>
  <c r="K87" i="46"/>
  <c r="K85" i="46"/>
  <c r="K84" i="46"/>
  <c r="K83" i="46"/>
  <c r="K82" i="46"/>
  <c r="K81" i="46"/>
  <c r="K80" i="46"/>
  <c r="K79" i="46"/>
  <c r="K78" i="46"/>
  <c r="K77" i="46"/>
  <c r="K76" i="46"/>
  <c r="K75" i="46"/>
  <c r="K73" i="46"/>
  <c r="K72" i="46"/>
  <c r="K71" i="46"/>
  <c r="K70" i="46"/>
  <c r="K69" i="46"/>
  <c r="K68" i="46"/>
  <c r="K67" i="46"/>
  <c r="K66" i="46"/>
  <c r="K65" i="46"/>
  <c r="K64" i="46"/>
  <c r="K63" i="46"/>
  <c r="K62" i="46"/>
  <c r="K61" i="46"/>
  <c r="K60" i="46"/>
  <c r="K59" i="46"/>
  <c r="K58" i="46"/>
  <c r="K57" i="46"/>
  <c r="K56" i="46"/>
  <c r="K55" i="46"/>
  <c r="K52" i="46"/>
  <c r="K51" i="46"/>
  <c r="K49" i="46"/>
  <c r="K48" i="46"/>
  <c r="K47" i="46"/>
  <c r="K46" i="46"/>
  <c r="K45" i="46"/>
  <c r="K44" i="46"/>
  <c r="K43" i="46"/>
  <c r="K42" i="46"/>
  <c r="K41" i="46"/>
  <c r="K39" i="46"/>
  <c r="K38" i="46"/>
  <c r="K37" i="46"/>
  <c r="K177" i="46" s="1"/>
  <c r="D16" i="7" l="1"/>
  <c r="D12" i="7"/>
  <c r="C12" i="7"/>
  <c r="D46" i="47" l="1"/>
  <c r="C46" i="47"/>
  <c r="C13" i="47"/>
  <c r="D72" i="47"/>
  <c r="C72" i="47"/>
  <c r="D63" i="47"/>
  <c r="D57" i="47"/>
  <c r="C57" i="47"/>
  <c r="D35" i="47"/>
  <c r="D31" i="47"/>
  <c r="C31" i="47"/>
  <c r="D22" i="47"/>
  <c r="C22" i="47"/>
  <c r="D13" i="47"/>
  <c r="D9" i="47"/>
  <c r="C9" i="47"/>
  <c r="C16" i="47" l="1"/>
  <c r="D16" i="47"/>
  <c r="D12" i="47"/>
  <c r="C12" i="47" l="1"/>
  <c r="D8" i="47"/>
  <c r="D31" i="7"/>
  <c r="D27" i="7"/>
  <c r="D19" i="7"/>
  <c r="D10" i="7" s="1"/>
  <c r="C19" i="7"/>
  <c r="C16" i="7"/>
  <c r="C10" i="7" s="1"/>
  <c r="C8" i="47" l="1"/>
  <c r="D26" i="7"/>
  <c r="D9" i="7" s="1"/>
  <c r="C9" i="7"/>
  <c r="I211" i="44" l="1"/>
  <c r="J16" i="10" l="1"/>
  <c r="I31" i="43" l="1"/>
  <c r="I30" i="43"/>
  <c r="I29" i="43"/>
  <c r="I28" i="43"/>
  <c r="I27" i="43"/>
  <c r="I26" i="43"/>
  <c r="I25" i="43"/>
  <c r="I24" i="43"/>
  <c r="I23" i="43"/>
  <c r="I22" i="43"/>
  <c r="I21" i="43"/>
  <c r="I20" i="43"/>
  <c r="I19" i="43"/>
  <c r="I18" i="43"/>
  <c r="I17" i="43"/>
  <c r="I16" i="43"/>
  <c r="I15" i="43"/>
  <c r="I14" i="43"/>
  <c r="I13" i="43"/>
  <c r="I12" i="43"/>
  <c r="I11" i="43"/>
  <c r="I10" i="43"/>
  <c r="I9" i="43"/>
  <c r="G39" i="43"/>
  <c r="H39" i="43"/>
  <c r="I39" i="43" l="1"/>
  <c r="J14" i="10"/>
  <c r="J42" i="10"/>
  <c r="J39" i="10" s="1"/>
  <c r="I42" i="10"/>
  <c r="H42" i="10"/>
  <c r="G42" i="10"/>
  <c r="G39" i="10" s="1"/>
  <c r="F42" i="10"/>
  <c r="F39" i="10" s="1"/>
  <c r="E42" i="10"/>
  <c r="D42" i="10"/>
  <c r="I39" i="10"/>
  <c r="H39" i="10"/>
  <c r="E39" i="10"/>
  <c r="D39" i="10"/>
  <c r="J35" i="10"/>
  <c r="I35" i="10"/>
  <c r="H35" i="10"/>
  <c r="G35" i="10"/>
  <c r="F35" i="10"/>
  <c r="E35" i="10"/>
  <c r="D35" i="10"/>
  <c r="J24" i="10"/>
  <c r="I24" i="10"/>
  <c r="H24" i="10"/>
  <c r="G24" i="10"/>
  <c r="F24" i="10"/>
  <c r="E24" i="10"/>
  <c r="D24" i="10"/>
  <c r="J19" i="10"/>
  <c r="J17" i="10" s="1"/>
  <c r="I19" i="10"/>
  <c r="I17" i="10" s="1"/>
  <c r="H19" i="10"/>
  <c r="H17" i="10" s="1"/>
  <c r="H9" i="10" s="1"/>
  <c r="G19" i="10"/>
  <c r="G17" i="10" s="1"/>
  <c r="F19" i="10"/>
  <c r="E19" i="10"/>
  <c r="E17" i="10" s="1"/>
  <c r="D19" i="10"/>
  <c r="D17" i="10" s="1"/>
  <c r="F17" i="10"/>
  <c r="I14" i="10"/>
  <c r="H14" i="10"/>
  <c r="G14" i="10"/>
  <c r="F14" i="10"/>
  <c r="E14" i="10"/>
  <c r="D14" i="10"/>
  <c r="J10" i="10"/>
  <c r="I10" i="10"/>
  <c r="H10" i="10"/>
  <c r="G10" i="10"/>
  <c r="F10" i="10"/>
  <c r="E10" i="10"/>
  <c r="D10" i="10"/>
  <c r="E9" i="10" l="1"/>
  <c r="F9" i="10"/>
  <c r="I9" i="10"/>
  <c r="G9" i="10"/>
  <c r="D9" i="10"/>
  <c r="J9" i="10"/>
  <c r="G19" i="35"/>
  <c r="I19" i="35" s="1"/>
  <c r="G18" i="35"/>
  <c r="I18" i="35" s="1"/>
  <c r="H17" i="35"/>
  <c r="G17" i="35"/>
  <c r="H16" i="35"/>
  <c r="G16" i="35"/>
  <c r="I15" i="35"/>
  <c r="I14" i="35"/>
  <c r="F14" i="35"/>
  <c r="I13" i="35"/>
  <c r="F13" i="35"/>
  <c r="I12" i="35"/>
  <c r="F12" i="35"/>
  <c r="I11" i="35"/>
  <c r="F11" i="35"/>
  <c r="I10" i="35"/>
  <c r="F10" i="35"/>
  <c r="I9" i="35"/>
  <c r="I17" i="35" l="1"/>
  <c r="I16" i="35"/>
  <c r="I23" i="35" s="1"/>
  <c r="D31" i="3"/>
  <c r="C31" i="3"/>
  <c r="H29" i="45" l="1"/>
  <c r="G29" i="45"/>
  <c r="D27" i="3" l="1"/>
  <c r="C27" i="3"/>
  <c r="M28" i="41" l="1"/>
  <c r="M27" i="41"/>
  <c r="M26" i="41"/>
  <c r="M25" i="41"/>
  <c r="M24" i="41"/>
  <c r="M23" i="41"/>
  <c r="M22" i="41"/>
  <c r="M21" i="41"/>
  <c r="M20" i="41"/>
  <c r="M19" i="41"/>
  <c r="M18" i="41"/>
  <c r="M17" i="41"/>
  <c r="M16" i="41"/>
  <c r="M15" i="41"/>
  <c r="M14" i="41"/>
  <c r="M13" i="41"/>
  <c r="M12" i="41"/>
  <c r="M11" i="41"/>
  <c r="M10" i="41"/>
  <c r="M9" i="41"/>
  <c r="A4" i="39" l="1"/>
  <c r="A4" i="35" l="1"/>
  <c r="A4" i="33" l="1"/>
  <c r="A4" i="32"/>
  <c r="D27" i="27" l="1"/>
  <c r="C27" i="27"/>
  <c r="A5" i="27"/>
  <c r="G182" i="18" l="1"/>
  <c r="A4" i="18"/>
  <c r="D64" i="12" l="1"/>
  <c r="D44" i="12" s="1"/>
  <c r="A4" i="17" l="1"/>
  <c r="A4" i="16"/>
  <c r="A4" i="10"/>
  <c r="A4" i="9"/>
  <c r="A4" i="12"/>
  <c r="A4" i="7"/>
  <c r="D34" i="12" l="1"/>
  <c r="D10" i="12" s="1"/>
  <c r="D19" i="3"/>
  <c r="C19" i="3"/>
  <c r="D16" i="3"/>
  <c r="C16" i="3"/>
  <c r="C26" i="3" l="1"/>
  <c r="C10" i="3" s="1"/>
  <c r="D10" i="3"/>
  <c r="D26" i="3"/>
  <c r="C9" i="3" l="1"/>
  <c r="D9" i="3"/>
</calcChain>
</file>

<file path=xl/comments1.xml><?xml version="1.0" encoding="utf-8"?>
<comments xmlns="http://schemas.openxmlformats.org/spreadsheetml/2006/main">
  <authors>
    <author>User</author>
  </authors>
  <commentList>
    <comment ref="D55" authorId="0">
      <text>
        <r>
          <rPr>
            <b/>
            <sz val="8"/>
            <color indexed="81"/>
            <rFont val="Tahoma"/>
          </rPr>
          <t>User:</t>
        </r>
        <r>
          <rPr>
            <sz val="8"/>
            <color indexed="81"/>
            <rFont val="Tahoma"/>
          </rPr>
          <t xml:space="preserve">
უნდა იყოს სხვა საქონელი და მომსახურებაში</t>
        </r>
      </text>
    </comment>
  </commentList>
</comments>
</file>

<file path=xl/sharedStrings.xml><?xml version="1.0" encoding="utf-8"?>
<sst xmlns="http://schemas.openxmlformats.org/spreadsheetml/2006/main" count="4378" uniqueCount="1203">
  <si>
    <t>პრემია</t>
  </si>
  <si>
    <t>მივლინებები</t>
  </si>
  <si>
    <t>ოფისის ხარჯები</t>
  </si>
  <si>
    <t>წარმომადგენლობითი ხარჯები</t>
  </si>
  <si>
    <t>კვების ხარჯები</t>
  </si>
  <si>
    <t>სამედიცინო ხარჯები</t>
  </si>
  <si>
    <t>სხვა დანარჩენი საქონელი და მომსახურება</t>
  </si>
  <si>
    <t>სოციალური უზრუნველყოფა</t>
  </si>
  <si>
    <t>სხვა ხარჯები</t>
  </si>
  <si>
    <t>საკასო ხარჯი</t>
  </si>
  <si>
    <t>ფაქტობრივი ხარჯი</t>
  </si>
  <si>
    <t>ხარჯების ჩამონათვალი</t>
  </si>
  <si>
    <t>1.2.2.1</t>
  </si>
  <si>
    <t>1.2.2.2</t>
  </si>
  <si>
    <r>
      <t>საოფისე ავეჯი</t>
    </r>
    <r>
      <rPr>
        <b/>
        <sz val="5"/>
        <rFont val="Arial"/>
        <family val="2"/>
      </rPr>
      <t/>
    </r>
  </si>
  <si>
    <r>
      <t>კავშირგაბმულობის ხარჯი</t>
    </r>
    <r>
      <rPr>
        <sz val="5"/>
        <rFont val="Arial"/>
        <family val="2"/>
      </rPr>
      <t/>
    </r>
  </si>
  <si>
    <r>
      <t>საფოსტო მომსახურების ხარჯი</t>
    </r>
    <r>
      <rPr>
        <sz val="5"/>
        <rFont val="Arial"/>
        <family val="2"/>
      </rPr>
      <t/>
    </r>
  </si>
  <si>
    <r>
      <t>კომუნალური ხარჯი</t>
    </r>
    <r>
      <rPr>
        <sz val="5"/>
        <rFont val="Arial"/>
        <family val="2"/>
      </rPr>
      <t/>
    </r>
  </si>
  <si>
    <r>
      <t>ელექტროენერგიის ხარჯი</t>
    </r>
    <r>
      <rPr>
        <sz val="5"/>
        <rFont val="Arial"/>
        <family val="2"/>
      </rPr>
      <t/>
    </r>
  </si>
  <si>
    <r>
      <t>წყლის ხარჯი</t>
    </r>
    <r>
      <rPr>
        <sz val="5"/>
        <rFont val="Arial"/>
        <family val="2"/>
      </rPr>
      <t/>
    </r>
  </si>
  <si>
    <r>
      <t>ბუნებრივი და თხევადი აირის ხარჯი</t>
    </r>
    <r>
      <rPr>
        <sz val="5"/>
        <rFont val="Arial"/>
        <family val="2"/>
      </rPr>
      <t/>
    </r>
  </si>
  <si>
    <r>
      <t>ოფისის ხარჯი რომელიც არ არის კლასიფიცირებული</t>
    </r>
    <r>
      <rPr>
        <sz val="5"/>
        <rFont val="Arial"/>
        <family val="2"/>
      </rPr>
      <t/>
    </r>
  </si>
  <si>
    <t>შენობა-ნაგებობების და მათი მიმდებარე ტერიტორიების მიმდინარე რემონტის ხარჯები</t>
  </si>
  <si>
    <t>სხვა კომუნალური ხარჯი</t>
  </si>
  <si>
    <t>საკონსულტაციო, სანოტარო, თარჯიმნის და თარგმნის მომსახურების</t>
  </si>
  <si>
    <r>
      <t>აუდიტორიული მომსახურების ხარჯი</t>
    </r>
    <r>
      <rPr>
        <sz val="5"/>
        <rFont val="Arial"/>
        <family val="2"/>
      </rPr>
      <t/>
    </r>
  </si>
  <si>
    <r>
      <t>შენობა-ნაგებობების დაცვის ხარჯი</t>
    </r>
    <r>
      <rPr>
        <sz val="5"/>
        <rFont val="Arial"/>
        <family val="2"/>
      </rPr>
      <t/>
    </r>
  </si>
  <si>
    <r>
      <t>სხვადასხვა ხარჯები</t>
    </r>
    <r>
      <rPr>
        <sz val="5"/>
        <rFont val="Arial"/>
        <family val="2"/>
      </rPr>
      <t/>
    </r>
  </si>
  <si>
    <t>სესიების, კონფერენციების, ყრილობების, სემინარების და სხვა სამუშაო შეხვედრების მოწყობის ხარჯები</t>
  </si>
  <si>
    <t>კულტურული, სპორტული, საგანმანათლებლო და საგამოფენო ღონისძიებები</t>
  </si>
  <si>
    <t>1.1.1</t>
  </si>
  <si>
    <t>1.1.2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</si>
  <si>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</si>
  <si>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</si>
  <si>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</si>
  <si>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</si>
  <si>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</si>
  <si>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</si>
  <si>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</si>
  <si>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</si>
  <si>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</si>
  <si>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</si>
  <si>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</si>
  <si>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</si>
  <si>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</si>
  <si>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</si>
  <si>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</si>
  <si>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სხვა ფასეულობები</t>
  </si>
  <si>
    <t>მცირე ღირებულების აქსესუარები (მაისურები, კეპები, ქუდები, დროშები და ა.შ.)</t>
  </si>
  <si>
    <t>ბანკის მომსახურების ხარჯი</t>
  </si>
  <si>
    <t>1.3.1</t>
  </si>
  <si>
    <t>1.3.2</t>
  </si>
  <si>
    <r>
      <t>დაზღვევის ხარჯი</t>
    </r>
    <r>
      <rPr>
        <sz val="5"/>
        <rFont val="Arial"/>
        <family val="2"/>
      </rPr>
      <t/>
    </r>
  </si>
  <si>
    <t>მოსაკრებლები</t>
  </si>
  <si>
    <t>გადასახადები (გარდა საშემოსავლო და საქონლის ღირებულებაში აღრიცხული დღგ-ის)</t>
  </si>
  <si>
    <t>მიმდინარე რემონტის ხარჯი</t>
  </si>
  <si>
    <t>საწვავ/საპოხი მასალების შეძენის ხარჯი</t>
  </si>
  <si>
    <t>ხარჯები</t>
  </si>
  <si>
    <t>შრომის ანაზღაურება</t>
  </si>
  <si>
    <t>ხელფასები</t>
  </si>
  <si>
    <t>საქონელი და მომსახურება</t>
  </si>
  <si>
    <t>მივლინებები ქვეყნის შიგნით</t>
  </si>
  <si>
    <t>მივლინებები ქვეყნის გარეთ</t>
  </si>
  <si>
    <t>ტრანსპორტისა და ტექნიკის ექსპლოატაციისა და მოვლა-შენახვის ხარჯები</t>
  </si>
  <si>
    <t>N</t>
  </si>
  <si>
    <t>შემოსავლები</t>
  </si>
  <si>
    <t>ფაქტობრივი შემოსავალი</t>
  </si>
  <si>
    <t>საკასო შემოსავალი</t>
  </si>
  <si>
    <t>საწევრო შენატანები</t>
  </si>
  <si>
    <t>შემოსავლები ფულადი სახით</t>
  </si>
  <si>
    <t>1.1.2.1</t>
  </si>
  <si>
    <t>1.1.3</t>
  </si>
  <si>
    <t>სახელმწიფოს მიერ გამოყოფილი თანხები</t>
  </si>
  <si>
    <t>1.1.3.1</t>
  </si>
  <si>
    <t>1.1.3.2</t>
  </si>
  <si>
    <t>საბიუჯეტო დაფინანსება</t>
  </si>
  <si>
    <t>1.1.4</t>
  </si>
  <si>
    <t>1.1.4.1</t>
  </si>
  <si>
    <t>სიმბოლიკის გავრცელებით მიღებული შემოსავლები</t>
  </si>
  <si>
    <t>ლექციებით გამოფენებით და სხვა მსგავსი ღონისძიებების მოწყობით მიღებული შემოსავლები</t>
  </si>
  <si>
    <t>საგამომცემლო და სხვა საქმიანობით მიღებული თანხები</t>
  </si>
  <si>
    <t>1.1.4.2</t>
  </si>
  <si>
    <t>1.1.4.3</t>
  </si>
  <si>
    <t>1.1.4.4</t>
  </si>
  <si>
    <t>1.1.5</t>
  </si>
  <si>
    <t>შემოსავლები არაფულადი სახით</t>
  </si>
  <si>
    <t>საჯარო ღონისძიებების მეშვეობით მიღებული შემოწირულებები</t>
  </si>
  <si>
    <t>1.2.1.1</t>
  </si>
  <si>
    <t>1.2.1.2</t>
  </si>
  <si>
    <t>შენობა-ნაგებობები</t>
  </si>
  <si>
    <t>სხვა ძირითადი აქტივები</t>
  </si>
  <si>
    <t>სხვა მატერიალური მარაგები</t>
  </si>
  <si>
    <t>სატრანსპორტო საშუალებები</t>
  </si>
  <si>
    <t>მიწა</t>
  </si>
  <si>
    <t>სხვა მანქანა დანადგარები და მოწყობილობები</t>
  </si>
  <si>
    <t>არაფინანსური აქტივების შეძენისათვის გადახდილი თანხები</t>
  </si>
  <si>
    <t>ხელმოწერები:</t>
  </si>
  <si>
    <t>საანგარიშგებო პერიოდი</t>
  </si>
  <si>
    <t>საარჩევნო სისტემების განვითარების, რეფორმებისა და სწავლების ცენტრიდან მიღებული სახსრები</t>
  </si>
  <si>
    <t>ბანკის დასახელება</t>
  </si>
  <si>
    <t>ანგარიშის გახსნის თარიღი</t>
  </si>
  <si>
    <t>ანგარიშის ნომერი</t>
  </si>
  <si>
    <t>ანგარიშის დახურვის თარიღი</t>
  </si>
  <si>
    <t xml:space="preserve">არაფინანსური აქტივების დასახელება </t>
  </si>
  <si>
    <t>1. ძირითადი აქტივები</t>
  </si>
  <si>
    <t>1.1 შენობა-ნაგებობები</t>
  </si>
  <si>
    <t xml:space="preserve">  1.1.1 საცხოვრებელი შენობები</t>
  </si>
  <si>
    <t xml:space="preserve">  1.1.2 არასაცხოვრებელი შენობები</t>
  </si>
  <si>
    <t xml:space="preserve">  1.1.3 სხვა ნაგებობები</t>
  </si>
  <si>
    <t>1.2 მანქანა-დანადგარები და ინვენტარი</t>
  </si>
  <si>
    <t xml:space="preserve">  1.2.1 სატრანსპორტო საშუალებები</t>
  </si>
  <si>
    <t xml:space="preserve">  1.2.2 სხვა მანქანა-დანადგარები და ინვეტარი</t>
  </si>
  <si>
    <t>1.3 სხვა ძირითადი აქტივები</t>
  </si>
  <si>
    <t xml:space="preserve">  1.3.1 კულტივირებული აქტივები</t>
  </si>
  <si>
    <t xml:space="preserve">  1.3.2 არამატერიალური ძირითადი აქტივები</t>
  </si>
  <si>
    <t xml:space="preserve">    1.3.2.1 ლიცენზიები</t>
  </si>
  <si>
    <t xml:space="preserve">    1.3.2.2 სხვა არამატერიალური ძირითადი აქტივები</t>
  </si>
  <si>
    <t xml:space="preserve">  1.3.3 დაუმთავრებელი მშენებლობა</t>
  </si>
  <si>
    <t xml:space="preserve">  1.3.4 სხვა დანარჩენი ძირითადი აქტივები</t>
  </si>
  <si>
    <t>2. მატერიალური მარაგები</t>
  </si>
  <si>
    <t>3. ფასეულობები</t>
  </si>
  <si>
    <t>4. არაწარმოებული აქტივები</t>
  </si>
  <si>
    <t xml:space="preserve"> 4.1 მიწა</t>
  </si>
  <si>
    <t xml:space="preserve"> 4.2 წიაღისეული</t>
  </si>
  <si>
    <t xml:space="preserve"> 4.3 სხვა ბუნებრივი აქტივები</t>
  </si>
  <si>
    <t xml:space="preserve">   4.3.2 სხვა დანარჩენი ბუნებრივი აქტივები</t>
  </si>
  <si>
    <t xml:space="preserve"> 4.4 არაწარმოებული არამატერიალური აქტივები</t>
  </si>
  <si>
    <t>ბ.ა.</t>
  </si>
  <si>
    <t>ფორმა ივსება ქართული შრიფტით (sylfaen), ფონტის ზომა 10</t>
  </si>
  <si>
    <t>ოპერაციის თარიღი</t>
  </si>
  <si>
    <t>ნაღდი ფული სალაროში ეროვნულ ვალუტაში</t>
  </si>
  <si>
    <t>ნაღდი ფული სალაროში უცხოურ ვალუტაში</t>
  </si>
  <si>
    <t>საანგარიშსწორებო (მიმდინარე) ანგარიში ბანკში</t>
  </si>
  <si>
    <t>სავალუტო ანგარიში ბანკში</t>
  </si>
  <si>
    <t>დეპოზიტები ბანკში ეროვნულ ვალუტაში</t>
  </si>
  <si>
    <t>დეპოზიტები ბანკში უცხოურ ვალუტაში</t>
  </si>
  <si>
    <t>სხვა ანგარიშები ბანკში</t>
  </si>
  <si>
    <t>სხვა ფინანსური აქტივები</t>
  </si>
  <si>
    <t>მოთხოვნები მიწოდებიდან და მომსახურებიდან</t>
  </si>
  <si>
    <t>მოთხოვნები მივლინებით</t>
  </si>
  <si>
    <t>მოთხოვნები დანაკლისებით</t>
  </si>
  <si>
    <t>ანგარიშვალდებული პირების მიმართ სხვა მოთხოვნები</t>
  </si>
  <si>
    <t>გადახდილი დღგ</t>
  </si>
  <si>
    <t>წინასწარ გადახდილი მოგების გადასახადი</t>
  </si>
  <si>
    <t>სხვა საგადასახადო აქტივი</t>
  </si>
  <si>
    <t>წინასწარ გადახდილი საიჯარო ქირა</t>
  </si>
  <si>
    <t>მოთხოვნები სხვა წინასწარი გადახდებით</t>
  </si>
  <si>
    <t>მისაღები პროცენტები</t>
  </si>
  <si>
    <t>მისაღები დივიდენდები</t>
  </si>
  <si>
    <t>მისაღები საწევროები და ერთჯერადი შენატანები</t>
  </si>
  <si>
    <t>სხვა დანარჩენი დებიტორული დავალიანებები</t>
  </si>
  <si>
    <t>მანქანა-დანადგარები და ინვენტარი</t>
  </si>
  <si>
    <t>ფასეულობები</t>
  </si>
  <si>
    <t>არაწარმოებული აქტივები</t>
  </si>
  <si>
    <t>ფინანსური ვალდებულებები</t>
  </si>
  <si>
    <t>ვალდებულებები მოწოდებიდან და მომსახურებიდან</t>
  </si>
  <si>
    <t>გადასახდელი მოგების გადასახადი</t>
  </si>
  <si>
    <t>გადასახდელი საშემოსავლო გადასახადი</t>
  </si>
  <si>
    <t>გადასახდელი დღგ</t>
  </si>
  <si>
    <t>ბიუჯეტის წინაშე სხვა ვალდებულებები</t>
  </si>
  <si>
    <t>გადასახდელი ხელფასები შტატით მომუშავეთათვის</t>
  </si>
  <si>
    <t>გადასახდელი ხელფასები შტატგარეშე მომუშავეთათვის</t>
  </si>
  <si>
    <t>ვალდებულებები მივლინებით</t>
  </si>
  <si>
    <t>სასამართლოს ან/და ადმინისტრაციული ორგანოების გადაწყვეტილებების შესაბამისად დაკავებული თანხები ან სხვა დაკავებული თანხები</t>
  </si>
  <si>
    <t>წინასწარ მიღებული საიჯარო ქირა</t>
  </si>
  <si>
    <t>ვალდებულებები წინასწარ მიღებული სხვა შემოსავლებით</t>
  </si>
  <si>
    <t>გადასახდელი პროცენტები</t>
  </si>
  <si>
    <t>გადასახდელი საწევროები და ერთჯერადი შენატანები</t>
  </si>
  <si>
    <t>სხვა დანარჩენი კრედიტორული დავალიანებები</t>
  </si>
  <si>
    <t>საოპერაციო იჯარით აღებული ძირითადი აქტივები და მათთან დაკავშირებული დანახარჯები</t>
  </si>
  <si>
    <t>პასუხსაგებ შენახვაზე მიღებული მატერიალური ფასეულობები</t>
  </si>
  <si>
    <t>გადახდისუუნარო დებიტორების ჩამოწერილი დავალიანება</t>
  </si>
  <si>
    <t>პირობითი მოთხოვნები</t>
  </si>
  <si>
    <t>პირობითი ვალდებულებები</t>
  </si>
  <si>
    <t>საკუთარი სახსრებით კაპიტალის შექმნა</t>
  </si>
  <si>
    <t>ამორტიზირებული ძირითადი აქტივები</t>
  </si>
  <si>
    <t>ვადაგადაცილებული დავალიანებები</t>
  </si>
  <si>
    <t>დამქირავებლის მიერ ფულადი და სასაქონლო ფორმით გაწეული სოციალური დახმარებით ვალდებულებები</t>
  </si>
  <si>
    <t>ანგარიშის დასახელება</t>
  </si>
  <si>
    <t>სულ აქტივები</t>
  </si>
  <si>
    <t>სულ ფინანსური აქტივები და სხვა დებიტორული დავალიანებები</t>
  </si>
  <si>
    <t>სულ არაფინანსური აქტივები</t>
  </si>
  <si>
    <t>სულ ფინანსური ვალდებულებები და სხვა კრედიტორული დავალიანებები</t>
  </si>
  <si>
    <t>სულ კაპიტალი</t>
  </si>
  <si>
    <t>საცნობარო მუხლები</t>
  </si>
  <si>
    <t>სულ ვალდებულებები და კაპიტალი</t>
  </si>
  <si>
    <t>საანგარიშგებო თარიღი</t>
  </si>
  <si>
    <t>ბანკი</t>
  </si>
  <si>
    <t>სს ვითიბი ბანკი ჯორჯია</t>
  </si>
  <si>
    <t>სს ინვესტბანკი </t>
  </si>
  <si>
    <t>სს კორ სტანდარტ ბანკი</t>
  </si>
  <si>
    <t>სს ზირაათ ბანკის თბილისის ფილიალი </t>
  </si>
  <si>
    <t>სს ბანკი ქართუ</t>
  </si>
  <si>
    <t>სს საქართველოს ბანკი</t>
  </si>
  <si>
    <t>სს ბითიეი ბანკი</t>
  </si>
  <si>
    <t>სს თიბისი ბანკი </t>
  </si>
  <si>
    <t>სს ლიბერთი ბანკი</t>
  </si>
  <si>
    <t>სს პროკრედიტ ბანკი</t>
  </si>
  <si>
    <t>სს ბანკი რესპუბლიკა </t>
  </si>
  <si>
    <t>სს პრივატბანკი</t>
  </si>
  <si>
    <t>სს ბაზისბანკი </t>
  </si>
  <si>
    <t>სს აზერბაიჯანის საერთაშორისო ბანკი - საქართველო </t>
  </si>
  <si>
    <t>ღია სააქციო საზოგადოების კავკასიის განვითარების ბანკის თბილისის ფილიალი</t>
  </si>
  <si>
    <t>სს ეიჩ ეს ბი სი ბანკი საქართველო </t>
  </si>
  <si>
    <t>სს პროგრეს ბანკი</t>
  </si>
  <si>
    <t>სს ხალიკ ბანკი საქართველო</t>
  </si>
  <si>
    <t>სს ბანკი კონსტანტა</t>
  </si>
  <si>
    <t>თარიღი</t>
  </si>
  <si>
    <t>ნაშთი (პერიოდის დასაწყისში)</t>
  </si>
  <si>
    <t>ლარი</t>
  </si>
  <si>
    <t>რაოდენ.</t>
  </si>
  <si>
    <t>ნაშთი (პერიოდის ბოლოს)</t>
  </si>
  <si>
    <t>ფორმა N7 - საბალანსო ანგარიშგება</t>
  </si>
  <si>
    <t>შემომწირავის ბანკი</t>
  </si>
  <si>
    <t>შემოსავლის ტიპი</t>
  </si>
  <si>
    <t>პირადი ნომერი</t>
  </si>
  <si>
    <t>შემომწირავის საბანკო ანგარიშის ნომერი</t>
  </si>
  <si>
    <t>რაოდენობა/ მოცულობა</t>
  </si>
  <si>
    <t>დამატებითი ინფორმაცია</t>
  </si>
  <si>
    <t>საწევრო</t>
  </si>
  <si>
    <t>ფულადი შემოწირულობები</t>
  </si>
  <si>
    <t>არაფულადი შემოწირულობები</t>
  </si>
  <si>
    <t>სხვა შემოსავლები</t>
  </si>
  <si>
    <t>საკადასტრო ნომერი</t>
  </si>
  <si>
    <t>შენობა-ნაგებობის ტიპები</t>
  </si>
  <si>
    <t>საცხოვრებელი შენობები</t>
  </si>
  <si>
    <t>არასაცხოვრებელი შენობები</t>
  </si>
  <si>
    <t>სხვა ნაგებობები</t>
  </si>
  <si>
    <r>
      <t>ფართობი მ</t>
    </r>
    <r>
      <rPr>
        <b/>
        <vertAlign val="superscript"/>
        <sz val="10"/>
        <color theme="1"/>
        <rFont val="Sylfaen"/>
        <family val="1"/>
      </rPr>
      <t>2</t>
    </r>
  </si>
  <si>
    <t>საბალანსო ღირებულება</t>
  </si>
  <si>
    <t>ბალანსზე აყვანის თარიღი</t>
  </si>
  <si>
    <t>დახასიათება</t>
  </si>
  <si>
    <t>მარკა</t>
  </si>
  <si>
    <t>მოდელი</t>
  </si>
  <si>
    <t>წარმოების წელი</t>
  </si>
  <si>
    <t>სახელმწიფო ნომერი</t>
  </si>
  <si>
    <t>სატრანსპორტო საშუალების ტიპი</t>
  </si>
  <si>
    <t>შემოსავლების ჩამონათვალი</t>
  </si>
  <si>
    <t>საკანცელარიო საქონლის, საოფისე ტექნიკისა და ინვენტარის შეძენის, დამონტაჟების და მოვლა-შენახვის ხარჯები</t>
  </si>
  <si>
    <t>1.1.6</t>
  </si>
  <si>
    <t>ვალდებულებების კლება</t>
  </si>
  <si>
    <t>კომერციული ბანკებიდან მიღებული სესხების დაფარვა</t>
  </si>
  <si>
    <t>სხვა სესხების დაფარვა</t>
  </si>
  <si>
    <t>საწესდებო კაპიტალი</t>
  </si>
  <si>
    <t>ნაშთი პერიოდის დასაწყისში</t>
  </si>
  <si>
    <t>ნაშთი პერიოდის ბოლოს</t>
  </si>
  <si>
    <t xml:space="preserve">   2.1. ნედლეული და მასალები</t>
  </si>
  <si>
    <t xml:space="preserve">   2.2 დაუმთავრებელი წარმოება</t>
  </si>
  <si>
    <t xml:space="preserve">   2.3 მზა პროდუქცია</t>
  </si>
  <si>
    <t xml:space="preserve">   2.4 შემდგომი რეალიზაციისათვის შეძენილი საქონელი</t>
  </si>
  <si>
    <t xml:space="preserve">   2.5 ფულადი დოკუმენტები</t>
  </si>
  <si>
    <t xml:space="preserve">   2.6 სათადარიგო ნაწილები</t>
  </si>
  <si>
    <t xml:space="preserve">   2.7 სხვა დანარჩენი მატერიალური მარაგები</t>
  </si>
  <si>
    <t xml:space="preserve"> 3.1 ძვირფასი ქვები და ლითონები</t>
  </si>
  <si>
    <t xml:space="preserve"> 3.2 ხელოვნების ნიმუშები</t>
  </si>
  <si>
    <t xml:space="preserve"> 3.3 სხვა ფასეულობები</t>
  </si>
  <si>
    <t>ხელმძღვანელი</t>
  </si>
  <si>
    <t>პასუხისმგებელი პირი)</t>
  </si>
  <si>
    <t xml:space="preserve">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</si>
  <si>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</si>
  <si>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ფორმა N3 - საარჩევნო კამპანიის ფონდის შემოსავლები</t>
  </si>
  <si>
    <r>
      <rPr>
        <b/>
        <sz val="10"/>
        <rFont val="Sylfaen"/>
        <family val="1"/>
      </rPr>
      <t>ბუღალტერი</t>
    </r>
    <r>
      <rPr>
        <sz val="10"/>
        <rFont val="Sylfaen"/>
        <family val="1"/>
      </rPr>
      <t xml:space="preserve"> (ან საამისოდ უფლებამოსილი </t>
    </r>
  </si>
  <si>
    <t>ანგარიშვალდებული პირის დასახელება:</t>
  </si>
  <si>
    <t>ვალუტა</t>
  </si>
  <si>
    <t>…</t>
  </si>
  <si>
    <t>მომსახურების მოკლე აღწერილობა</t>
  </si>
  <si>
    <t>...</t>
  </si>
  <si>
    <t>ძირითადი კაპიტალის მოხმარება</t>
  </si>
  <si>
    <t>თანხა / ღირებულება (ლარებში)</t>
  </si>
  <si>
    <t>1.2.2.3</t>
  </si>
  <si>
    <t>1.2.2.4</t>
  </si>
  <si>
    <t>1.2.2.5</t>
  </si>
  <si>
    <t>1.2.2.6</t>
  </si>
  <si>
    <t>1.2.2.6.1</t>
  </si>
  <si>
    <t>1.2.2.6.2</t>
  </si>
  <si>
    <t>1.2.2.6.3</t>
  </si>
  <si>
    <t>1.2.2.6.4</t>
  </si>
  <si>
    <t>1.2.2.7</t>
  </si>
  <si>
    <t>1.2.6.1</t>
  </si>
  <si>
    <t>1.2.6.2</t>
  </si>
  <si>
    <t>ზრდა პერიოდის განმავლობაში</t>
  </si>
  <si>
    <t>კლება პერიოდის განმავლობაში</t>
  </si>
  <si>
    <t>შემოსავალი პერიოდის განმავლობაში</t>
  </si>
  <si>
    <t>გასავალი პერიოდის განმავლობაში</t>
  </si>
  <si>
    <t>საიჯარო ქირის ხარჯი</t>
  </si>
  <si>
    <t>1.6.1</t>
  </si>
  <si>
    <t>1.6.2</t>
  </si>
  <si>
    <t>1.6.3</t>
  </si>
  <si>
    <t>1.6.4</t>
  </si>
  <si>
    <t>ფორმა N2 - შემოსავლები საარჩევნო კამპანიის ფონდის სახსრების გარდა</t>
  </si>
  <si>
    <t>ფორმა N5 - საარჩევნო კამპანიის ფონდის ხარჯები</t>
  </si>
  <si>
    <t>ნაშთი პერიოდის სადაწყისში</t>
  </si>
  <si>
    <t>ფორმა N9 - არაფინანსური აქტივები</t>
  </si>
  <si>
    <t>ფორმა N9.1 - შენობა-ნაგებობების რეესტრი</t>
  </si>
  <si>
    <t>ფორმა N9.2 - სატრანსპორტო საშუალებების რეესტრი</t>
  </si>
  <si>
    <t>ფორმა N1 – საწევრო შენატანები და შემოწირულებები</t>
  </si>
  <si>
    <t>შემოწირულებები</t>
  </si>
  <si>
    <t>შემოწირულებები ფიზიკური პირებისაგან (უძრავი ქონება)</t>
  </si>
  <si>
    <t>შემოწირულებები ფიზიკური პირებისაგან (სხვა)</t>
  </si>
  <si>
    <t>შემოწირულებები ფიზიკური პირებისაგან</t>
  </si>
  <si>
    <t>შემოწირულებები ფიზიკური პირებისაგან (მოძრავი ქონება)</t>
  </si>
  <si>
    <t>ტრანზ -აქციის N</t>
  </si>
  <si>
    <t>ნაშთი</t>
  </si>
  <si>
    <t>სალაროს ნაშთი პერიოდის დასაწყისში</t>
  </si>
  <si>
    <t>სალაროს ნაშთი პერიოდის ბოლოს</t>
  </si>
  <si>
    <t>ფორმა ივსება ქართული შრიფტით (Sylfaen), ფონტის ზომა 10</t>
  </si>
  <si>
    <t>შენიშვნა</t>
  </si>
  <si>
    <r>
      <t xml:space="preserve">ბუღალტერი </t>
    </r>
    <r>
      <rPr>
        <sz val="10"/>
        <rFont val="Sylfaen"/>
        <family val="1"/>
      </rPr>
      <t xml:space="preserve">(ან საამისოდ უფლებამოსილი </t>
    </r>
  </si>
  <si>
    <t>ოპერაციის დანიშნულება</t>
  </si>
  <si>
    <t>აქტივობის დასახელება</t>
  </si>
  <si>
    <t>მიზანი</t>
  </si>
  <si>
    <t>აქტივობის განხორციელების პერიოდი</t>
  </si>
  <si>
    <t>აქტივობის მონაწილე მოხალისეთა რაოდენობა</t>
  </si>
  <si>
    <t>აქტივობაზე გახარჯული მატერიალური მარაგების მოცულობა</t>
  </si>
  <si>
    <t>ფორმა N9.3 - მოხალისეთა აქტივობების რეესტრი</t>
  </si>
  <si>
    <t>განმარტებითი შენიშვნა*</t>
  </si>
  <si>
    <t>1.6.4.1</t>
  </si>
  <si>
    <t>1.6.4.2</t>
  </si>
  <si>
    <t>1.2.15.1</t>
  </si>
  <si>
    <t>1.2.15.2</t>
  </si>
  <si>
    <t>ხარჯის კლასიფიკაცია ბუნებისა და შინაარსის მიხედვით</t>
  </si>
  <si>
    <t xml:space="preserve">ფორმა N5.1 - სხვადასხვა ხარჯებისა და სხვა დანარჩენი საქონლისა და მომსახურების </t>
  </si>
  <si>
    <t>სულ **</t>
  </si>
  <si>
    <t>1.6.5</t>
  </si>
  <si>
    <t>ზარალი კურსთაშორისი სხვაობებიდან</t>
  </si>
  <si>
    <t>სულ*</t>
  </si>
  <si>
    <t>სახელი</t>
  </si>
  <si>
    <t>გვარი</t>
  </si>
  <si>
    <t>თვე</t>
  </si>
  <si>
    <t>მივლინების ადგილი</t>
  </si>
  <si>
    <t>მივლინების დანიშნულება</t>
  </si>
  <si>
    <t>პოზიცია</t>
  </si>
  <si>
    <t>სულ *</t>
  </si>
  <si>
    <t>ხელფასი</t>
  </si>
  <si>
    <t>განაცემის ტიპი</t>
  </si>
  <si>
    <t>** ჯამური მაჩვენებლები უნდა ედრებოდეს ფორმა N5-ში წარმოდგენილ  N 1.2.15 და N1.6.4 მუხლების შესაბამის მნიშვნელობათა ჯამს.</t>
  </si>
  <si>
    <t xml:space="preserve">წარმოების წელი </t>
  </si>
  <si>
    <t>1.2.8.1</t>
  </si>
  <si>
    <t>1.2.8.2</t>
  </si>
  <si>
    <t>1.2.8.3</t>
  </si>
  <si>
    <t>რეკლამის ხარჯები</t>
  </si>
  <si>
    <t>სატელევიზიო რეკლამის ხარჯები</t>
  </si>
  <si>
    <t>ბეჭდური რეკლამის ხარჯები</t>
  </si>
  <si>
    <t>სხვა სარეკლამო ხარჯები</t>
  </si>
  <si>
    <t>1.2.8.4</t>
  </si>
  <si>
    <t>ინტერნეტ-რეკლამის ხარჯი</t>
  </si>
  <si>
    <t>ბრენდირებული აქსესუარებით რეკლამის ხარჯი</t>
  </si>
  <si>
    <t>1.2.8.5</t>
  </si>
  <si>
    <t xml:space="preserve">ხარჯებში ჩამოწერილი მარაგები </t>
  </si>
  <si>
    <t>სალაროს შემოსავალი, ლარში</t>
  </si>
  <si>
    <t>სალაროს გასავალი, ლარში</t>
  </si>
  <si>
    <t>ფორმა N8.1 - ნაღდი ფულით განხორციელებულ სალაროს ოპერაციათა რეესტრი</t>
  </si>
  <si>
    <t>1.2.13.1</t>
  </si>
  <si>
    <t>1.2.13.2</t>
  </si>
  <si>
    <t>ავტოსატრანსპორტო საშუალებების იჯარის ხარჯი</t>
  </si>
  <si>
    <t>უძრავი ქონების იჯარის ხარჯი</t>
  </si>
  <si>
    <t>1.2.13.3</t>
  </si>
  <si>
    <t>სხვა მოძრავი ქონების იჯარის ხარჯი</t>
  </si>
  <si>
    <t>ხელშეკრულების დადების თარიღი</t>
  </si>
  <si>
    <t>ხელშეკრულების საგანი</t>
  </si>
  <si>
    <t>შენობა-ნაგებობების ტიპი</t>
  </si>
  <si>
    <t>იურიდიული მისმართი</t>
  </si>
  <si>
    <t>იჯარით აღებული ობიექტის მისამართი</t>
  </si>
  <si>
    <t>ობიექტის სახეობა</t>
  </si>
  <si>
    <t>ფართი (ხელშეკრულების მიხედვით)</t>
  </si>
  <si>
    <t>იჯარის ვადა</t>
  </si>
  <si>
    <t>იჯარის ობიექტის სახეობა</t>
  </si>
  <si>
    <t>ტექნიკური მახასიათებლები</t>
  </si>
  <si>
    <t>მეიჯარის სახელი</t>
  </si>
  <si>
    <t>მეიჯარის გვარი</t>
  </si>
  <si>
    <t>მეიჯარე ორგანიზაციის დასახელება</t>
  </si>
  <si>
    <t>მივლინების პერიოდი (დღეებში)</t>
  </si>
  <si>
    <t>ყოველთვური საიჯარო გადასახადი (ლარში)</t>
  </si>
  <si>
    <t>ყოველთვური საიჯარო  გადასახადი (ლარში)</t>
  </si>
  <si>
    <t>მეიჯარის პირადი ნომერი (ფიზიკური პირი)</t>
  </si>
  <si>
    <t xml:space="preserve">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</si>
  <si>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</si>
  <si>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გადახდის წყაროსთან დაკავებული საშემოსავლო გადასახადი</t>
  </si>
  <si>
    <t>ხელშეკრულების თანხა (ლარში)</t>
  </si>
  <si>
    <t>მოწოდებული საქონლის/მომსახურების ღირებულება (ლარში)</t>
  </si>
  <si>
    <t>ვალდებულების ნაშთი (ლარში) საანგარიშგებო პერიოდის ბოლოს</t>
  </si>
  <si>
    <t>მეიჯარე ორგანიზაციის საიდენტიფიკაციო ნომერი</t>
  </si>
  <si>
    <t>ფორმა N9.7 - ვალდებულებების რეესტრი</t>
  </si>
  <si>
    <t xml:space="preserve">ფორმა N4 - ხარჯები (საარჩევნო კამპანიის ფონდის და სსიპ საარჩევნო სისტემების </t>
  </si>
  <si>
    <t xml:space="preserve">განვითარების, რეფორმებისა და სწავლების ცენტრიდან მიღებული სახსრების </t>
  </si>
  <si>
    <t>ხარჯების გარდა)</t>
  </si>
  <si>
    <t>რეკლამის ხარჯი</t>
  </si>
  <si>
    <t>იჯარის ხარჯი</t>
  </si>
  <si>
    <t>არაფინანსური აქტივების ზრდა</t>
  </si>
  <si>
    <t>დაუმთავრებელი მშენებლობა</t>
  </si>
  <si>
    <t>სხვა მანქანა დანადგარები და ინვენტარი</t>
  </si>
  <si>
    <t>პირებისათვის მატერიალური და არამატერიალური ფასეულობების გადაცემა</t>
  </si>
  <si>
    <t>სხვა დანარჩენი ძირითადი აქტივები</t>
  </si>
  <si>
    <t>დამხმარე ხასიათის საქმიანობისათვის გაწეული ხარჯები</t>
  </si>
  <si>
    <t>დამხმარე ხასიათის საქმიანობიდან მიღებული სახსრები</t>
  </si>
  <si>
    <t>სხვა დანარჩენი საქონლისა და მომსახურების (1.2.15) ფაქტიური და საკასო ხარჯის მოცულობა ცალ ცალკე ან ერთად აღებული</t>
  </si>
  <si>
    <t xml:space="preserve"> აღემატება ამავე ფორმის N1.2 ან N1.6 მუხლების შესაბამისი მნიშვნელობების 5%-ს ან 1,000 ლარს.</t>
  </si>
  <si>
    <t>გაგზავნის თარიღი</t>
  </si>
  <si>
    <t>სესხის აღების თარიღი</t>
  </si>
  <si>
    <t>სესხის გამცემი ბანკი</t>
  </si>
  <si>
    <t>სესხის ტიპი</t>
  </si>
  <si>
    <t>სესხის ოდენობა</t>
  </si>
  <si>
    <t>სესხის ვადა (თვეების რაოდენ.)</t>
  </si>
  <si>
    <t>საკონტრაქტო წლიური საპროცენტო განაკვეთი</t>
  </si>
  <si>
    <t>სესხის დაფარვის პირობები</t>
  </si>
  <si>
    <t>სესხის უზრუნვ.</t>
  </si>
  <si>
    <t>თავდებობა (კი/არა)</t>
  </si>
  <si>
    <t>თავდები პირის (ფიზიკური/იურიდიული) სახელი</t>
  </si>
  <si>
    <t>სულ:</t>
  </si>
  <si>
    <t>* შემოსავლის ტიპი-ს ველში იწერება: ფულადი შემოწირულება, არაფულადი შემოწირულება, საწევრო შენატანი.</t>
  </si>
  <si>
    <r>
      <t xml:space="preserve">ხელმძღვანელი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</si>
  <si>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* ფორმა N5.1 ივსება მხოლოდ იმ შემთხვევებში, თუ ფორმა N5 ში წარმოდგენილი სხვადასხდა ხარჯები (1.6.4), </t>
  </si>
  <si>
    <t>ფონდები</t>
  </si>
  <si>
    <t>დაუფარავი დეფიციტი</t>
  </si>
  <si>
    <t xml:space="preserve">   4.3.1 ტელე/რადიოსიხშირული სპექტრით სარგებლობის ლიცენზია</t>
  </si>
  <si>
    <t>კონტრაგენტის დასახელება (იურიდიული პირი)/სახელი, გვარი (ფიზიკური პირი)</t>
  </si>
  <si>
    <t>კონტრაგენტის საიდენტიფიკაციო ნომერი/პირადი ნომერი</t>
  </si>
  <si>
    <t>კონტრაგენტისათვის გადახდილი თანხა (ლარში)</t>
  </si>
  <si>
    <t>დამხმარე ხასიათის საქმიანობიდან მიღებული სხვა სახსრები</t>
  </si>
  <si>
    <t>კომერციული ბანკებიდან მიღებული სესხები/კრედიტები</t>
  </si>
  <si>
    <r>
      <t xml:space="preserve">ხელმძღვანელი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</si>
  <si>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  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</si>
  <si>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</si>
  <si>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სხვა ფინანსური აქტივების ზრდა</t>
  </si>
  <si>
    <t>სხვა არაფულადი შემოსავლები (მათ შორის  მოგება კურსთაშორისი სხვაობებიდან)</t>
  </si>
  <si>
    <t xml:space="preserve">სხვა ფულადი შემოსავლები </t>
  </si>
  <si>
    <t>ფორმა N8 - საბანკო ანგარიშები</t>
  </si>
  <si>
    <t>1.2.1.3</t>
  </si>
  <si>
    <t>სულ:*</t>
  </si>
  <si>
    <t>ფორმა N9.4 - იჯარით/ქირით აღებული უძრავი ქონების რეესტრი</t>
  </si>
  <si>
    <t>ფორმა N9.5 - იჯარით/ქირით აღებული სატრანსპორტო საშუალებების რეესტრი</t>
  </si>
  <si>
    <t>ფორმა N9.6 - იჯარით/ქირით აღებული სხვა მოძრავი ქონების რეესტრი</t>
  </si>
  <si>
    <t>* სულ ვალდებულებები უნდა ედრებოდეს ფორმა N7-ში წარმოდგენილ ვალდებულებების შესაბამის ანგარიშთა ნაშთებს საანგარიშგებო პერიოდის ბოლოს.</t>
  </si>
  <si>
    <t>ფორმა N 9.7.1 - საარჩევნო პერიოდში აღებული სესხი/კრედიტი</t>
  </si>
  <si>
    <r>
      <t>ბუღალტერი</t>
    </r>
    <r>
      <rPr>
        <sz val="10"/>
        <rFont val="Sylfaen"/>
        <family val="1"/>
      </rPr>
      <t xml:space="preserve"> (ან საამისოდ უფლებამოსილი პასუხისმგებელი პირი)</t>
    </r>
  </si>
  <si>
    <t>**** მიუთითეთ დეტალური ინფორმაცია ქონების შესახებ (მად.: მიწა, მისი ფართობი, ადგილმდებარეობა, საკადასტრო კოდი და ა.შ);   აღნიშნულ ველში ივსება ინფორმაცია შემოწირულობის სახით მირებული ქონების შესახებ.</t>
  </si>
  <si>
    <t>*** არაფულად შემოსავალში შედის უძრავი და მოძრავი ნივთი, არამატერიალური ქონებრივი სიკეთე და მომსახურება. სახელმწიფო აუდიტის სამსახური  უფლებას იტოვებს გადაამოწმოს შემოწირული ქონების საბაზრო ღირებულება და მოახდინოს შესაბამისი კორექტირება.</t>
  </si>
  <si>
    <t>** "მოქალაქეთა პოლიტიკური გაერთიანებების შესახებ" საქართველოს ორგანული კანონის 25-ე მუხლის მეორე პუნქტის "ბ" ქვეპუნქტის შესაბამისად შემოწირულობის განმახორციელებელი იურიდიული პირის პარტიონრები და საბოლოო ბენეფიციარები უნდა იყვნენ მხოლოდ საქართველოს მოქალაქეები.</t>
  </si>
  <si>
    <t>ქონების აღწერილობა ****</t>
  </si>
  <si>
    <t>პირადი ნომერი / საიდ. კოდი</t>
  </si>
  <si>
    <t>ფიზიკური პირის სახელი და გვარი / იურიდიული პირის დასახელება</t>
  </si>
  <si>
    <t>შემოსავლის ტიპი *</t>
  </si>
  <si>
    <t>არაფულადი ფორმით ***</t>
  </si>
  <si>
    <t>ფორმა N5.2 - ხელფასები, პრემიები</t>
  </si>
  <si>
    <t>* ჯამური მაჩვენებლები უნდა ედრებოდეს ფორმა  N5-ში წარმოდგენილი N 1.1.1 და N1.1.2 მუხლების შესაბამის მნიშვნელობათა ჯამს.</t>
  </si>
  <si>
    <t>ფორმა N5.3 - მივლინებები</t>
  </si>
  <si>
    <t>* ჯამური მაჩვენებლები უნდა ედრებოდეს ფორმა  N5-ში წარმოდგენილი N 1.2.1 მუხლის  შესაბამის მნიშვნელობებს.</t>
  </si>
  <si>
    <t xml:space="preserve">ფორმა N5.4 - სხვა განაცემები ფიზიკურ პირებზე (ხელფასის და პრემიის გარდა) </t>
  </si>
  <si>
    <t>* ჯამური მაჩვენებლები უნდა ედრებოდეს ფორმა N5-ში წარმოდგენილ N1.3 მუხლის შესაბამის მნიშვნელობებს.</t>
  </si>
  <si>
    <t>ფორმა N5.5 - რეკლამის ხარჯი</t>
  </si>
  <si>
    <t>რეკლამის ფორმა</t>
  </si>
  <si>
    <t>შემსრულებელი კომპანია/პირი</t>
  </si>
  <si>
    <t>საიდენტიფიკაციო ნომერი</t>
  </si>
  <si>
    <t>რეკლამის დამკვეთი*</t>
  </si>
  <si>
    <t>ტირაჟი/ხანგრძლივობა</t>
  </si>
  <si>
    <t>ფართობი**</t>
  </si>
  <si>
    <t>რეკლამირებული სუბიექტი****</t>
  </si>
  <si>
    <t>ერთეულის ტიპი (კვ.მ.; წუთი...)</t>
  </si>
  <si>
    <t>ერთეულის ღირებულება (ლარი)</t>
  </si>
  <si>
    <t>ჯამური ღირებულება (ლარი)</t>
  </si>
  <si>
    <t>სულ:****</t>
  </si>
  <si>
    <t>* რეკლამის დამკვეთი შესაძლებელია იყოს დეკლარაციის წარმომდგენი სუბიექტი ან მიღებულ იქნეს შემოწირულების სახით, რომელიც ასევე უნდა აისახოს ფორმა N1-ში</t>
  </si>
  <si>
    <t>** ბეჭდვური და ინტერნეტ რეკლამის შემთხვევაში</t>
  </si>
  <si>
    <t>*** რეკლამაზე გამოსახული კანდიდატის ან პარტიის ვინაობა/დასახელება</t>
  </si>
  <si>
    <t>**** ჯამური მაჩვენებლები უნდა ედრებოდეს ფორმა  N5-ში წარმოდგენილი N 1.2.8 მუხლის  შესაბამის მნიშვნელობებს</t>
  </si>
  <si>
    <r>
      <t>ბუღალტერი</t>
    </r>
    <r>
      <rPr>
        <sz val="10"/>
        <rFont val="Sylfaen"/>
        <family val="1"/>
      </rPr>
      <t xml:space="preserve"> 
(ან საამისოდ უფლებამოსილი პასუხისმგებელი პირი)</t>
    </r>
  </si>
  <si>
    <t>გარე რეკლამის ხარჯი *</t>
  </si>
  <si>
    <t>1.2.8.6</t>
  </si>
  <si>
    <t>* ბილბორდი, ლაით ბოქსი, ქუჩაში დამონტაჟებული ეკრანი, სატრანსპორტო საშუალებებზე განთავსებული რეკლამა და სხვა.</t>
  </si>
  <si>
    <t xml:space="preserve">ხელმძღვანელი                                           </t>
  </si>
  <si>
    <t xml:space="preserve"> ბუღალტერი (ან საამისოდ უფლებამოსილი </t>
  </si>
  <si>
    <t xml:space="preserve">           ბ.ა.</t>
  </si>
  <si>
    <t xml:space="preserve"> პასუხისმგებელი პირი)</t>
  </si>
  <si>
    <t>შემოწირულებები იურიდიული პირებისაგან</t>
  </si>
  <si>
    <t>1.1.2.2</t>
  </si>
  <si>
    <t>1.1.2.3</t>
  </si>
  <si>
    <t>შემოწირულებები იურიდიული  პირებისაგან (უძრავი ქონება)</t>
  </si>
  <si>
    <t>შემოწირულებები იურიდიული  პირებისაგან (მოძრავი ქონება)</t>
  </si>
  <si>
    <t>შემოწირულებები იურიდიული  პირებისაგან (სხვა)</t>
  </si>
  <si>
    <t xml:space="preserve">***** გარე რეკლამად არ ითვლება და ეს ფორმა არ მოიცავს პარტიის/საარჩევნო სუბიექტის ოფისის ფასადზე ან/და ღონისძიების გამართვის ადგილას სარეკლამო მასალის განთავსების (და არა დამზადება-დამონტაჟების) ხარჯს </t>
  </si>
  <si>
    <t>06.29.2012</t>
  </si>
  <si>
    <t>შპს "ლაქტოზა"</t>
  </si>
  <si>
    <t>დარბაზის ქირავნობა</t>
  </si>
  <si>
    <t>ედუარდ აივაზიან</t>
  </si>
  <si>
    <t>ოფისის იჯარა</t>
  </si>
  <si>
    <t>08.13.2012</t>
  </si>
  <si>
    <t>ნიკოლოზ მესაბლიშვილი</t>
  </si>
  <si>
    <t>ბელა ნაკუდაიძე</t>
  </si>
  <si>
    <t>ქეთევან ჭანტურია</t>
  </si>
  <si>
    <t>დავით ბებერაშვილი</t>
  </si>
  <si>
    <t>შპს "მენეჯმენტ სერვისი"</t>
  </si>
  <si>
    <t>ოფისების იჯარა</t>
  </si>
  <si>
    <t>შპს "ახალი კაპიტალი"</t>
  </si>
  <si>
    <t>კომუნალური გადასახადები</t>
  </si>
  <si>
    <t>თურქული კომპანია "MALIYE BAKANLIGI"</t>
  </si>
  <si>
    <t>მაისურების ღირებულება</t>
  </si>
  <si>
    <t>08.31.2012</t>
  </si>
  <si>
    <t>თურქული კომპანია "YILMAZ TEXTIL ABDULLAH YILMAZ"</t>
  </si>
  <si>
    <t>სედანი</t>
  </si>
  <si>
    <t>აუდი A6</t>
  </si>
  <si>
    <t>LJA 001</t>
  </si>
  <si>
    <t>01026011115</t>
  </si>
  <si>
    <t xml:space="preserve">გოჩა </t>
  </si>
  <si>
    <t>ჯაბიძე</t>
  </si>
  <si>
    <t>მსუბუქი მაღალი გამავლობის</t>
  </si>
  <si>
    <t>ტოიოტა ლენდკუიზერი</t>
  </si>
  <si>
    <t>FRM 777</t>
  </si>
  <si>
    <t>01015007988</t>
  </si>
  <si>
    <t xml:space="preserve">კახა </t>
  </si>
  <si>
    <t>ჩაკვეტაძე</t>
  </si>
  <si>
    <t xml:space="preserve">მსუბუქი </t>
  </si>
  <si>
    <t>მერსედეს-ბენცი</t>
  </si>
  <si>
    <t>OLO 820</t>
  </si>
  <si>
    <t>მალხაზ</t>
  </si>
  <si>
    <t>გოშუანი</t>
  </si>
  <si>
    <t>ტოიოტა სიენტა</t>
  </si>
  <si>
    <t>NG054NA</t>
  </si>
  <si>
    <t>01030005290</t>
  </si>
  <si>
    <t>ტარიელ</t>
  </si>
  <si>
    <t>სოფრომაძე</t>
  </si>
  <si>
    <t>ქ. თბილისი, ლვოვის ქ. 80-82 გ</t>
  </si>
  <si>
    <t>საოფისე ფართი</t>
  </si>
  <si>
    <t>437.30 კვ.მ</t>
  </si>
  <si>
    <t>01024025071</t>
  </si>
  <si>
    <t>ვიოლეტა</t>
  </si>
  <si>
    <t>მჭედლიძე</t>
  </si>
  <si>
    <t>ქ. თბილისი, ლ. ასათიანის ქ. 52</t>
  </si>
  <si>
    <t>80.კვ.მ</t>
  </si>
  <si>
    <t>01024027019</t>
  </si>
  <si>
    <t>რევაზ</t>
  </si>
  <si>
    <t>ქვარცხავა</t>
  </si>
  <si>
    <t>ქ. თბილისი, ირ. აბაშიძის ქ. 40, ბ.5</t>
  </si>
  <si>
    <t>76 კვ.მ</t>
  </si>
  <si>
    <t>01008020585</t>
  </si>
  <si>
    <t>მიხეილ</t>
  </si>
  <si>
    <t>ბენდიაშვილი</t>
  </si>
  <si>
    <t>ქ. თბილისი, გ. გორგასალის  ქ. 11</t>
  </si>
  <si>
    <t>71,68 კვ.მ</t>
  </si>
  <si>
    <t>35001020069</t>
  </si>
  <si>
    <t>ლევანი</t>
  </si>
  <si>
    <t>ბარბაქაძე</t>
  </si>
  <si>
    <t>ქ. თბილისი, წმინსდა ქ. დედოფლის გამზ.  63-ც, ბ.20</t>
  </si>
  <si>
    <t>79,14 კვ.მ</t>
  </si>
  <si>
    <t>თამარ</t>
  </si>
  <si>
    <t>გეგია</t>
  </si>
  <si>
    <t>ქ. თბილისი, კალოუბნის  ქ. 6, მე-2 სართ.</t>
  </si>
  <si>
    <t>81,67 კვ.მ</t>
  </si>
  <si>
    <t>მარინე</t>
  </si>
  <si>
    <t>გოგილავა</t>
  </si>
  <si>
    <t>ქ. თბილისი, ტურგენევის ქ. 5, 1 სართული</t>
  </si>
  <si>
    <t>45 კვ.მ</t>
  </si>
  <si>
    <t>სოფიო</t>
  </si>
  <si>
    <t>გურული</t>
  </si>
  <si>
    <t>ქ. თბილისი, წერეთლის ქ. 113, ბ.2</t>
  </si>
  <si>
    <t>48 კვ.მ</t>
  </si>
  <si>
    <t>გიორგი</t>
  </si>
  <si>
    <t>ვაშაკიძე</t>
  </si>
  <si>
    <t>ქ. თბილისი, ც. დადიანის  ქ. 104</t>
  </si>
  <si>
    <t>84,15 კვ.მ</t>
  </si>
  <si>
    <t>მედეა</t>
  </si>
  <si>
    <t>გველესიანი</t>
  </si>
  <si>
    <t>ქ. თბილისი, ფორე მოსულიშვილის ქ. 1</t>
  </si>
  <si>
    <t>85 კვ.მ</t>
  </si>
  <si>
    <t>01019021695</t>
  </si>
  <si>
    <t>თამაზ</t>
  </si>
  <si>
    <t>მარღიშვილი</t>
  </si>
  <si>
    <r>
      <rPr>
        <sz val="10"/>
        <color theme="1"/>
        <rFont val="Sylfaen"/>
        <family val="1"/>
      </rPr>
      <t xml:space="preserve">დ. შუახევი თამარ მეფის  </t>
    </r>
    <r>
      <rPr>
        <sz val="10"/>
        <color theme="1"/>
        <rFont val="AcadNusx"/>
      </rPr>
      <t>#</t>
    </r>
    <r>
      <rPr>
        <sz val="10"/>
        <color theme="1"/>
        <rFont val="Sylfaen"/>
        <family val="1"/>
      </rPr>
      <t>21</t>
    </r>
    <r>
      <rPr>
        <sz val="10"/>
        <color theme="1"/>
        <rFont val="AcadNusx"/>
      </rPr>
      <t xml:space="preserve"> </t>
    </r>
  </si>
  <si>
    <t>68,4 კვ.მ</t>
  </si>
  <si>
    <t>ფრიდონ</t>
  </si>
  <si>
    <t>დავითაძე</t>
  </si>
  <si>
    <t>ქ. ბათუმი, გორგასლის ქ. 93</t>
  </si>
  <si>
    <t>173,39 კვ.მ</t>
  </si>
  <si>
    <t>ირა</t>
  </si>
  <si>
    <t>ბაბილოძე</t>
  </si>
  <si>
    <t>ქ. თელავი, ბარათაშვილის  ქ. 20</t>
  </si>
  <si>
    <t>22,1 კვ.მ</t>
  </si>
  <si>
    <t>20001027429</t>
  </si>
  <si>
    <t xml:space="preserve">გურამ </t>
  </si>
  <si>
    <t>პაპალაშვილი</t>
  </si>
  <si>
    <t>ქ. გურჯაანი, ნონეშვილის ქ. 2</t>
  </si>
  <si>
    <t>04.02.2016- 05.11.2016</t>
  </si>
  <si>
    <t>89,70 კვ.მ</t>
  </si>
  <si>
    <t>გურჯაანის მუნიციპალიტეტი</t>
  </si>
  <si>
    <t>ქ.ჭიათურა , ყაზბეგის ქ.  6.</t>
  </si>
  <si>
    <t>01026001725</t>
  </si>
  <si>
    <t>ნოდარ</t>
  </si>
  <si>
    <t>ნადირაშვილი</t>
  </si>
  <si>
    <t xml:space="preserve">ქ. თელავი, ერეკლე II გამზირი #3 </t>
  </si>
  <si>
    <t>77.60 კვ.მ</t>
  </si>
  <si>
    <t>შპს "სასტუმრო თელავი"</t>
  </si>
  <si>
    <t>გოჩა</t>
  </si>
  <si>
    <t>პარტიის წევრი</t>
  </si>
  <si>
    <t xml:space="preserve">    კახაბერ</t>
  </si>
  <si>
    <t xml:space="preserve">   შარტავა</t>
  </si>
  <si>
    <t>01008005455</t>
  </si>
  <si>
    <t>შავიშვილი</t>
  </si>
  <si>
    <t>01024006197</t>
  </si>
  <si>
    <t>დავით</t>
  </si>
  <si>
    <t>კაკაბაძე</t>
  </si>
  <si>
    <t xml:space="preserve">დავით </t>
  </si>
  <si>
    <t>ანანიძე</t>
  </si>
  <si>
    <t>კახა</t>
  </si>
  <si>
    <t>კობა</t>
  </si>
  <si>
    <t>ძაძამია</t>
  </si>
  <si>
    <t>51001001535</t>
  </si>
  <si>
    <t>პოლიანსკაია</t>
  </si>
  <si>
    <t>57001018889</t>
  </si>
  <si>
    <t>ხათუნა</t>
  </si>
  <si>
    <t>გურჯიშვილი</t>
  </si>
  <si>
    <t>01010002624</t>
  </si>
  <si>
    <t xml:space="preserve">    გიული</t>
  </si>
  <si>
    <t xml:space="preserve">  შუღლიაშვილი</t>
  </si>
  <si>
    <t>01024057988</t>
  </si>
  <si>
    <t>კუპატაშვილი</t>
  </si>
  <si>
    <t>01024033013</t>
  </si>
  <si>
    <t>10001009482</t>
  </si>
  <si>
    <t>ირაკლი</t>
  </si>
  <si>
    <t>სარიდისი</t>
  </si>
  <si>
    <t>01030045168</t>
  </si>
  <si>
    <t>ლეილა</t>
  </si>
  <si>
    <t>ვარდოსანიძე</t>
  </si>
  <si>
    <t>13001037715</t>
  </si>
  <si>
    <t>ზურაბ</t>
  </si>
  <si>
    <t>ჩიკვაიძე</t>
  </si>
  <si>
    <t>01006006283</t>
  </si>
  <si>
    <t>კარლო</t>
  </si>
  <si>
    <t>გაგნიძე</t>
  </si>
  <si>
    <t>01021002259</t>
  </si>
  <si>
    <t>გივი</t>
  </si>
  <si>
    <t>მეზურნიშვილი</t>
  </si>
  <si>
    <t>01007002036</t>
  </si>
  <si>
    <t>სოსელია</t>
  </si>
  <si>
    <t>01006006284</t>
  </si>
  <si>
    <t xml:space="preserve">ვახტანგ </t>
  </si>
  <si>
    <t>შუკვანი</t>
  </si>
  <si>
    <t>01023007693</t>
  </si>
  <si>
    <t>ჩაგუნავა</t>
  </si>
  <si>
    <t>01005000119</t>
  </si>
  <si>
    <t>გრიგორ</t>
  </si>
  <si>
    <t>ნიშნიანიძე</t>
  </si>
  <si>
    <t>01018001399</t>
  </si>
  <si>
    <t>კარჭაული</t>
  </si>
  <si>
    <t>20001049651</t>
  </si>
  <si>
    <t>ვაჟა</t>
  </si>
  <si>
    <t>სამუშია</t>
  </si>
  <si>
    <t>01012025335</t>
  </si>
  <si>
    <t xml:space="preserve">ზურაბ </t>
  </si>
  <si>
    <t xml:space="preserve"> 01006006283</t>
  </si>
  <si>
    <t>გიული</t>
  </si>
  <si>
    <t>შუღლიაშვილი</t>
  </si>
  <si>
    <t>მივლინება</t>
  </si>
  <si>
    <t>საქართველოს ბანკი</t>
  </si>
  <si>
    <t>GE172BG0000000187727300</t>
  </si>
  <si>
    <t>07.15.2008</t>
  </si>
  <si>
    <t>ბანკიდან თანხის გამოტანა</t>
  </si>
  <si>
    <t>მოქალაქეთა  პოლიტიკური გაერთიანება "ეროვნული ფორუმი"</t>
  </si>
  <si>
    <t>01.07.2016-01.01.2017</t>
  </si>
  <si>
    <t>15.06.2016-15.11.2016</t>
  </si>
  <si>
    <t>ელენე</t>
  </si>
  <si>
    <t>ქევხიშვილი</t>
  </si>
  <si>
    <t>01025011924</t>
  </si>
  <si>
    <t>ქ. თბილისი, ი. პეტრიწის   ქ  3</t>
  </si>
  <si>
    <t>55 კვ.მ</t>
  </si>
  <si>
    <t>ქ. რუსთავი, მეგობრობის გამზ. 47-ა</t>
  </si>
  <si>
    <t>ჟიული</t>
  </si>
  <si>
    <t>თანდაშვილი</t>
  </si>
  <si>
    <t>35001071538</t>
  </si>
  <si>
    <t>65.78 კვ.მ</t>
  </si>
  <si>
    <t>QQ650MM</t>
  </si>
  <si>
    <t>წარმომადგენლობითი ხარჯი</t>
  </si>
  <si>
    <t>73 კვ.მ</t>
  </si>
  <si>
    <t>არაფულადი შემოწირულობა</t>
  </si>
  <si>
    <t xml:space="preserve">ეთერ </t>
  </si>
  <si>
    <t>ლობჟანიძე</t>
  </si>
  <si>
    <t>210.42 კვ.მ</t>
  </si>
  <si>
    <t>ქ. გორი, თბილისის ქ. 4-6</t>
  </si>
  <si>
    <t>01.08.2016-01.11.2016</t>
  </si>
  <si>
    <t xml:space="preserve">ციური </t>
  </si>
  <si>
    <t>დიასამიძე</t>
  </si>
  <si>
    <t>ქ. ბათუმი, ფრიდონ ხალვაშის გამზ. 362</t>
  </si>
  <si>
    <t>20.07.2016-20.10.2016</t>
  </si>
  <si>
    <t>იჯარა</t>
  </si>
  <si>
    <t>47 კვ.მ</t>
  </si>
  <si>
    <t>თემურ</t>
  </si>
  <si>
    <t>იშოევი</t>
  </si>
  <si>
    <t>ქ. ბათუმი,ბარათაშვილის ქ. 29</t>
  </si>
  <si>
    <t>ქ. თბილისი, ალეკო გობრონიძის ქ. 10</t>
  </si>
  <si>
    <t>10.08.2016-10.10.2016</t>
  </si>
  <si>
    <t>116.30 კვ.მ</t>
  </si>
  <si>
    <t xml:space="preserve">ნათია </t>
  </si>
  <si>
    <t>გიორგობიანი</t>
  </si>
  <si>
    <t>ქ. ზესტაფონი. აღმაშენებლის ქ. 37</t>
  </si>
  <si>
    <t>კლარა</t>
  </si>
  <si>
    <t>გოგისვანიძე</t>
  </si>
  <si>
    <t>80 კვ.მ</t>
  </si>
  <si>
    <t xml:space="preserve">ნიაზ </t>
  </si>
  <si>
    <t>ქ. ბათუმი, ანგისას დასახლება</t>
  </si>
  <si>
    <t>ქ. ყვარელი, ი. ჭავწავაძის ქ, 78</t>
  </si>
  <si>
    <t>53 კვ.მ</t>
  </si>
  <si>
    <t>ნანა</t>
  </si>
  <si>
    <t>სულხანიშვილი</t>
  </si>
  <si>
    <t>ბეჭდური რეკლამი ხარჯი</t>
  </si>
  <si>
    <t>მპგ. "ეროვნული ფორუმი"</t>
  </si>
  <si>
    <t>გელა გელაშვილი</t>
  </si>
  <si>
    <t>ცალი</t>
  </si>
  <si>
    <t>ფოთის ჰიდრომექანიზაციის მანქანათმშენებელი ქარხანა</t>
  </si>
  <si>
    <t>ფულადი შემოწირულობა</t>
  </si>
  <si>
    <t>შულაია</t>
  </si>
  <si>
    <t>ქ. ფოთი, დ. აღმაშენებლის ქ. 20</t>
  </si>
  <si>
    <t xml:space="preserve">43.40 კვ.მ </t>
  </si>
  <si>
    <t xml:space="preserve">ფიქრი </t>
  </si>
  <si>
    <t>დოლიძე</t>
  </si>
  <si>
    <t>ლანჩხუთი, სოფელი სუფსა</t>
  </si>
  <si>
    <t>ქ. ფოთი, ლაგრანჟეს ქ. 2</t>
  </si>
  <si>
    <t xml:space="preserve">198 კვ.მ </t>
  </si>
  <si>
    <t xml:space="preserve"> ჩხარტიშვილი</t>
  </si>
  <si>
    <t>მარინა</t>
  </si>
  <si>
    <t>100 კვ.მ</t>
  </si>
  <si>
    <t>ქ. ფოთი ხობის ქ. 7</t>
  </si>
  <si>
    <t>გიაზი</t>
  </si>
  <si>
    <t>ხარჩილავა</t>
  </si>
  <si>
    <t>25.08.2016-25.10.2016</t>
  </si>
  <si>
    <t>თორნიკე</t>
  </si>
  <si>
    <t>რუხაძე</t>
  </si>
  <si>
    <t>76.19 კვ.მ</t>
  </si>
  <si>
    <t>ჯილდა</t>
  </si>
  <si>
    <t>მაჭავარიანი</t>
  </si>
  <si>
    <t>ეკატერინე</t>
  </si>
  <si>
    <t>კვანტალიანი</t>
  </si>
  <si>
    <t>ლაშა</t>
  </si>
  <si>
    <t>ასანიძე</t>
  </si>
  <si>
    <t>62006028057</t>
  </si>
  <si>
    <t>01017056602</t>
  </si>
  <si>
    <t>01008047207</t>
  </si>
  <si>
    <t>ქ. რუსთავი, ლეონიძის ქ. 12, ბ.64</t>
  </si>
  <si>
    <t>კარდაკარის პროგრამის ფარგლებში პარტიის წევრებისთვის ტრენინგის ჩატარების ხარჯები (ტრენერების ხელფასები)</t>
  </si>
  <si>
    <t>68 კვ.მ</t>
  </si>
  <si>
    <t>01.07.2016-01.11.2016</t>
  </si>
  <si>
    <t>15.07.2016-01.11.2016</t>
  </si>
  <si>
    <t>10.08.2016-10.11.2016</t>
  </si>
  <si>
    <t>17.08.2016-17.11.2016</t>
  </si>
  <si>
    <t>ქ. ბათუმი, გრიშაშვილის ქ. 2, ბ.5</t>
  </si>
  <si>
    <t>01.09.2016-01.11.2016</t>
  </si>
  <si>
    <t>25.07 კვ.მ</t>
  </si>
  <si>
    <t xml:space="preserve">ფატი </t>
  </si>
  <si>
    <t>შაშიკაძე</t>
  </si>
  <si>
    <t>სიღნაღის რ-ნ, ქ. წნორი, დ. აღმაშენებლის  ქ. 5</t>
  </si>
  <si>
    <t>70 კვ.მ</t>
  </si>
  <si>
    <t>01.09.2016-10.10.2016</t>
  </si>
  <si>
    <t>ვასილ</t>
  </si>
  <si>
    <t>ფოლადაშვილი</t>
  </si>
  <si>
    <t>სს ელექტრომშენი</t>
  </si>
  <si>
    <t>იგორი</t>
  </si>
  <si>
    <t>გოგინავა</t>
  </si>
  <si>
    <t>107 კვ.მ</t>
  </si>
  <si>
    <t>ქ. სენაკი, რუსთაველის ქ. 227</t>
  </si>
  <si>
    <t>66.87 კვ.მ</t>
  </si>
  <si>
    <t>ქ. ქუთაისი, ზ. გამსახურდის გამზ. 13, ნაკვეთი N1-3</t>
  </si>
  <si>
    <t>დარეჯანი</t>
  </si>
  <si>
    <t>ლოსაბერიძე</t>
  </si>
  <si>
    <t>დაბა ჩხოროწყუ, ჭაჭავაძის ქ. 7</t>
  </si>
  <si>
    <t>01.09.2016-31.10.2016</t>
  </si>
  <si>
    <t>89.90 კვ.მ</t>
  </si>
  <si>
    <t>კესარია</t>
  </si>
  <si>
    <t>ყალიჩავა</t>
  </si>
  <si>
    <t>ნინო</t>
  </si>
  <si>
    <t>თოლორაია</t>
  </si>
  <si>
    <t>ქ. ახალქალაქი, თავისუფლების ქ. 36</t>
  </si>
  <si>
    <t>46.28კვ.მ</t>
  </si>
  <si>
    <t>ვარსენიკ</t>
  </si>
  <si>
    <t>ღევენიან</t>
  </si>
  <si>
    <t>ჰასმიკ</t>
  </si>
  <si>
    <t>თოპალიანი</t>
  </si>
  <si>
    <t>ქ. თბილისი, გურამიშვილის გამზ. N39-ვ</t>
  </si>
  <si>
    <t>79.06 კვ.მ</t>
  </si>
  <si>
    <t>ინა</t>
  </si>
  <si>
    <t>ჯგერენაია</t>
  </si>
  <si>
    <t>ქ. წყალტუბო, ავალიანის ქ. 4</t>
  </si>
  <si>
    <t>ლია</t>
  </si>
  <si>
    <t>მშვენიერაძე</t>
  </si>
  <si>
    <t>05.09.2016-05.11.2016</t>
  </si>
  <si>
    <t>ქ. თბილისი, მიქელაძის ქ.  სუპერმარკეტის წინ, ნაკვეთი23/071</t>
  </si>
  <si>
    <t>შპს "დიღომი 91"</t>
  </si>
  <si>
    <t>32 კვ.მ</t>
  </si>
  <si>
    <t>შურღაია</t>
  </si>
  <si>
    <t>01019068214</t>
  </si>
  <si>
    <t>01023013302</t>
  </si>
  <si>
    <t>01022003096</t>
  </si>
  <si>
    <t>01011032680</t>
  </si>
  <si>
    <t>01006006779</t>
  </si>
  <si>
    <t>08.09.2016-08.10.2016</t>
  </si>
  <si>
    <t>48.30 კვ.მ</t>
  </si>
  <si>
    <t>10.09.2016-10.10.2016</t>
  </si>
  <si>
    <t>57001039548</t>
  </si>
  <si>
    <t>იდა</t>
  </si>
  <si>
    <t>ხვედელიძე</t>
  </si>
  <si>
    <t>18001021562</t>
  </si>
  <si>
    <t>ია</t>
  </si>
  <si>
    <t>ჭუმბურიძე</t>
  </si>
  <si>
    <t>70.45კვ.მ</t>
  </si>
  <si>
    <t>ქ. ქარელი, ვაჟა-ფშაველას ქ. თაქლის უბანი</t>
  </si>
  <si>
    <t>ქ. თბილისი, ლიბანის ქ. 10, კ.2, ბ.29</t>
  </si>
  <si>
    <t>წამალაშვილი</t>
  </si>
  <si>
    <t>01004000199</t>
  </si>
  <si>
    <t>30 კვ.მ</t>
  </si>
  <si>
    <t>ქ. თბილისი, კოსტავას ქ. 74</t>
  </si>
  <si>
    <t>53001001789</t>
  </si>
  <si>
    <t>იზა</t>
  </si>
  <si>
    <t>მშვილდაძე</t>
  </si>
  <si>
    <t>08.09.2016-09.10.2016</t>
  </si>
  <si>
    <t>35.5 კვ.მ</t>
  </si>
  <si>
    <t>47 დღით</t>
  </si>
  <si>
    <t>40 დღით</t>
  </si>
  <si>
    <t>თიბისი</t>
  </si>
  <si>
    <t>მარინე პოლიანსკაია</t>
  </si>
  <si>
    <t>ბანკი რესპუბლიკა</t>
  </si>
  <si>
    <t>ბესარიონ ჩუგოშვილი</t>
  </si>
  <si>
    <t>ქ. ხაშური, რუსთაველის ქ. 16</t>
  </si>
  <si>
    <t>ქ. თბილისი, ჩოლოყაშვილის ქ. 2 კვ, კ.2, ბ.65</t>
  </si>
  <si>
    <t>14.09.2016-14.10.2016</t>
  </si>
  <si>
    <t>26 კვ.მ</t>
  </si>
  <si>
    <t>01015003084</t>
  </si>
  <si>
    <t>შორენა</t>
  </si>
  <si>
    <t>ჭანკვეტაძე</t>
  </si>
  <si>
    <t>კორნელი</t>
  </si>
  <si>
    <t>შუღლაძე</t>
  </si>
  <si>
    <t>21001003232</t>
  </si>
  <si>
    <t>60 კვ.მ</t>
  </si>
  <si>
    <t>ქ. თერჯოლა. რუსთაველის ქ. 78</t>
  </si>
  <si>
    <t>ზვიად</t>
  </si>
  <si>
    <t>კონცელიძე</t>
  </si>
  <si>
    <t>61005005053</t>
  </si>
  <si>
    <t>39 კვ.მ</t>
  </si>
  <si>
    <t>დაბა ჩაქვი, თამარ მეფის ქ. 33</t>
  </si>
  <si>
    <t>ქ. სამტრედია, აღმაშენებლის გამზ. 335</t>
  </si>
  <si>
    <t>09.09.2016-15.10.2016</t>
  </si>
  <si>
    <t>37001018278</t>
  </si>
  <si>
    <t>კახაბერ</t>
  </si>
  <si>
    <t>კორძაძე</t>
  </si>
  <si>
    <t>97 კვ.მ</t>
  </si>
  <si>
    <t>ნიაზ დიასამიძე</t>
  </si>
  <si>
    <t>პარტიის ოფისებში განსათავსებელი პარტიული ატრიბუტიკის (ბანერი, დროშა) დამზადების საფასური</t>
  </si>
  <si>
    <t>ქ. ონი, ზურაბ ქაფიანიძის ქ. 1</t>
  </si>
  <si>
    <t>12.09.2016-12.10.2016</t>
  </si>
  <si>
    <t>34001004035</t>
  </si>
  <si>
    <t xml:space="preserve">ფრიდონ </t>
  </si>
  <si>
    <t>ხომასურიძე</t>
  </si>
  <si>
    <t>ჯემალ ძაგნიძე</t>
  </si>
  <si>
    <t>01001051627</t>
  </si>
  <si>
    <t>ნიმერა  ხარბედია</t>
  </si>
  <si>
    <t>მირიან წითელაშვილი</t>
  </si>
  <si>
    <t>01023009807</t>
  </si>
  <si>
    <t>ზურაბ შუკვანი</t>
  </si>
  <si>
    <t>ამირან დურგლიშვილი</t>
  </si>
  <si>
    <t>01003003395</t>
  </si>
  <si>
    <t>ქეთევან მამუკიშვილი</t>
  </si>
  <si>
    <t>შორენა ბუხრაშვილი</t>
  </si>
  <si>
    <t>01013002449</t>
  </si>
  <si>
    <t>01010010162</t>
  </si>
  <si>
    <t>მაჟორიტარი დეპუტატობის კანდიდატის ღონისძიებისათვის გადასცა უსასყიდლოთ (დროებით სარგებლობაში) გახმოვანების აპარატურა</t>
  </si>
  <si>
    <t>მაჟორიტარი დეპუტატობის კანდიდატის ღონისძიებაზე შეასრულა სიმღერა უსასყიდლოთ</t>
  </si>
  <si>
    <t>ბესარიონ კალანდაძე</t>
  </si>
  <si>
    <t>01024002393</t>
  </si>
  <si>
    <t>ვახტანგ ტატიშვილი</t>
  </si>
  <si>
    <t>01024002188</t>
  </si>
  <si>
    <t>გოჩა ჭაბუკაიძე</t>
  </si>
  <si>
    <t>35001049568</t>
  </si>
  <si>
    <t>ნათია ქოროღლიაშვილი</t>
  </si>
  <si>
    <t>13001008069</t>
  </si>
  <si>
    <t>01005000676</t>
  </si>
  <si>
    <t>მანანა თოდაძე</t>
  </si>
  <si>
    <t>ლევან მგალობლიშვილი</t>
  </si>
  <si>
    <t>01024042538</t>
  </si>
  <si>
    <t>მარინა ქაჭაია</t>
  </si>
  <si>
    <t>29001004755</t>
  </si>
  <si>
    <t>ზურაბ ჩინჩალაძე</t>
  </si>
  <si>
    <t>01005013207</t>
  </si>
  <si>
    <t>ბესიკი ლომსაძე</t>
  </si>
  <si>
    <t>01033002615</t>
  </si>
  <si>
    <t xml:space="preserve">პლაკატი ა3 300ცალი ( 50ლარი საბაზრო ღირებულება), გაზეთი ა4 ფორმატი საგაზეთო ქაღალდზე 2000 ცალი (70 ლარი საბაზრო ღირებულება) გადასცა უსასყიდლოდ </t>
  </si>
  <si>
    <t>სს პოლიგრაფლუქსი</t>
  </si>
  <si>
    <t>ბექა მაისურაძე</t>
  </si>
  <si>
    <t>13001000446</t>
  </si>
  <si>
    <t>გოჩა ჯაბიძე</t>
  </si>
  <si>
    <t>შპს ტორი</t>
  </si>
  <si>
    <t>გაზეთი</t>
  </si>
  <si>
    <t>შპს გამომცემლობა სამშობლო</t>
  </si>
  <si>
    <t>შპს ტოპ არტი</t>
  </si>
  <si>
    <t>სტიკერი</t>
  </si>
  <si>
    <t>ფლაერი</t>
  </si>
  <si>
    <t>ქეთევან ახობაძე</t>
  </si>
  <si>
    <t>გიორგი ხეჩინაშვილი</t>
  </si>
  <si>
    <t>გოჩა მსხილაძე</t>
  </si>
  <si>
    <t>რევაზ შავიშვილი</t>
  </si>
  <si>
    <t>მაგული ლიპარტელიანი</t>
  </si>
  <si>
    <t>ბესიკ ჩუბინიძე</t>
  </si>
  <si>
    <t>ლია სტრიჟაკი</t>
  </si>
  <si>
    <t>სოფიო ბენიძე</t>
  </si>
  <si>
    <t>რამაზ ჭანტურია</t>
  </si>
  <si>
    <t>ბერაძე თეიმურაზი</t>
  </si>
  <si>
    <t>გოჩა კუპატაძე</t>
  </si>
  <si>
    <t>შოთა იამანიძე</t>
  </si>
  <si>
    <t>დავით სოსელია</t>
  </si>
  <si>
    <t>თამარ ციხისელი</t>
  </si>
  <si>
    <t>თემურ მაისურაძე</t>
  </si>
  <si>
    <t>ვახტანგ შუკვანი</t>
  </si>
  <si>
    <t>დავით დარახველიძე</t>
  </si>
  <si>
    <t>თენგიზ თუთისანი</t>
  </si>
  <si>
    <t>გოჩა ბეგიაშვილი</t>
  </si>
  <si>
    <t>ნოდარ ყურაშვილი</t>
  </si>
  <si>
    <t>მადონა რაზმაძე</t>
  </si>
  <si>
    <t>ალექსანდრე ნონიაშვილი</t>
  </si>
  <si>
    <t>რობერტ ოდიშელიძე</t>
  </si>
  <si>
    <t>ნანა ქვრივიშვილი</t>
  </si>
  <si>
    <t>გურამ მჭედლიძე</t>
  </si>
  <si>
    <t>მალხაზ ვახტანგაშვილი</t>
  </si>
  <si>
    <t>ზურაბ გელაშვილი</t>
  </si>
  <si>
    <t>აკაკი ლეკიშვილი</t>
  </si>
  <si>
    <t>არმენაკ ფოლორჩიანი</t>
  </si>
  <si>
    <t>თეა თათელიშვილი</t>
  </si>
  <si>
    <t>კახაბერ დვალიშვილი</t>
  </si>
  <si>
    <t>მაია კლდიაშვილი</t>
  </si>
  <si>
    <t>დავით გიორგაძე</t>
  </si>
  <si>
    <t>მერაბ ფანჩულიძე</t>
  </si>
  <si>
    <t>მალხაზ აბრამაშვილი</t>
  </si>
  <si>
    <t>ვლადიმერ კახიანი</t>
  </si>
  <si>
    <t>დიმიტრი სულაქველიძე</t>
  </si>
  <si>
    <t>ანი მიროტაძე</t>
  </si>
  <si>
    <t>ბადრი ონიანი</t>
  </si>
  <si>
    <t>მარინა გოშაძე</t>
  </si>
  <si>
    <t>ოთარ ხარჩილავა</t>
  </si>
  <si>
    <t>აპოლონ გარუჩავა</t>
  </si>
  <si>
    <t>ბიძინა ყალიჩავა</t>
  </si>
  <si>
    <t>ელდარ ხალვაში</t>
  </si>
  <si>
    <t>ავთანდილ დავითაძე</t>
  </si>
  <si>
    <t>დალი მართალიშვილი</t>
  </si>
  <si>
    <t>იბრაიმ დიდმანიძე</t>
  </si>
  <si>
    <t>ვანო პაპუნიძე</t>
  </si>
  <si>
    <t>ზურაბ ჩუბინიძე</t>
  </si>
  <si>
    <t>თამაზ ბარათაშვილი</t>
  </si>
  <si>
    <t>ზაალ ჯაფარიძე</t>
  </si>
  <si>
    <t>თინა იმნაძე</t>
  </si>
  <si>
    <t>მერაბ აბაშიძე</t>
  </si>
  <si>
    <t>ნუგზარ ზოსიძე</t>
  </si>
  <si>
    <t>სოფიო ცეცხლაძე</t>
  </si>
  <si>
    <t>ჯემალ მინჯია</t>
  </si>
  <si>
    <t>ქ. დმანისი, 9 აპრილის ქ. 68</t>
  </si>
  <si>
    <t>19.09.2016-19.10.2016</t>
  </si>
  <si>
    <t>25 კვ.მ</t>
  </si>
  <si>
    <t>15001002982</t>
  </si>
  <si>
    <t>ხიდირნაბი</t>
  </si>
  <si>
    <t>დაშდამიროვი</t>
  </si>
  <si>
    <t>ქ. ქობულეთი, თავისუფლების ქ, 6</t>
  </si>
  <si>
    <t>27 კვ.მ</t>
  </si>
  <si>
    <t>61004011775</t>
  </si>
  <si>
    <t>ედიშერ</t>
  </si>
  <si>
    <t>კოხოძე</t>
  </si>
  <si>
    <t xml:space="preserve">დაბა ქედა, ტბელ აბუსერიძის ქ. 9 </t>
  </si>
  <si>
    <t>21.09.2016-21.10.2016</t>
  </si>
  <si>
    <t>35 კვ.მ</t>
  </si>
  <si>
    <t>61008007806</t>
  </si>
  <si>
    <t>ავთანდილ</t>
  </si>
  <si>
    <t>ბერიძე</t>
  </si>
  <si>
    <r>
      <t xml:space="preserve">q. </t>
    </r>
    <r>
      <rPr>
        <sz val="10"/>
        <rFont val="Sylfaen"/>
        <family val="1"/>
      </rPr>
      <t xml:space="preserve">ბაღდათი, ნ. კახიანის ქ. 46 </t>
    </r>
    <r>
      <rPr>
        <sz val="10"/>
        <rFont val="AcadNusx"/>
      </rPr>
      <t xml:space="preserve"> </t>
    </r>
  </si>
  <si>
    <t>36.9 კვ.მ</t>
  </si>
  <si>
    <t>ალისა</t>
  </si>
  <si>
    <t>დემეტრაძე</t>
  </si>
  <si>
    <t>09001017550</t>
  </si>
  <si>
    <t>შარტავა</t>
  </si>
  <si>
    <t>ხეჩინაშვილი</t>
  </si>
  <si>
    <t>გუბაზ</t>
  </si>
  <si>
    <t>სანიკიძე</t>
  </si>
  <si>
    <t>მაისურაძე</t>
  </si>
  <si>
    <t>01008011051</t>
  </si>
  <si>
    <t>01008013611</t>
  </si>
  <si>
    <t>01024001611</t>
  </si>
  <si>
    <t>ქ. ქუთაისი</t>
  </si>
  <si>
    <t>ქ. რუსთავში,  სიღნაღის, გურჯაანის, თელავის  რაიონებში</t>
  </si>
  <si>
    <t xml:space="preserve">ზესტაფონის და ჭიათურის   რაიონებში </t>
  </si>
  <si>
    <t>ქ. ბათუმში,  ხულოს, შუახევის, ქედის, ხელვაჩაურის, ქობულეთის, სენაკის, ჩხოროწყუს, გორის, ქარელის   რაიონებში</t>
  </si>
  <si>
    <t>პარტიის წევრებთან  და მხარდამჭერებთან შეხვედრები</t>
  </si>
  <si>
    <t>მადლენა მახარაძე</t>
  </si>
  <si>
    <t xml:space="preserve">ჯუმბერი ინასარიძე </t>
  </si>
  <si>
    <t>პლაკატი</t>
  </si>
  <si>
    <t>ბუკლეტი</t>
  </si>
  <si>
    <t>შპს ირიდა</t>
  </si>
  <si>
    <t>შპს ორანიე ლეუ</t>
  </si>
  <si>
    <t>ტრიპლეტები</t>
  </si>
  <si>
    <t>დაბა დმანისი, ქ. ზესტაფონი,და ქ.ფოთი</t>
  </si>
  <si>
    <t xml:space="preserve"> ქ.ფოთი და ქ. ზუგდიდი</t>
  </si>
  <si>
    <t xml:space="preserve">თეიმურაზი ბერაძე </t>
  </si>
  <si>
    <t>გიული შენგელია</t>
  </si>
  <si>
    <t>61001011457</t>
  </si>
  <si>
    <t>59001001071</t>
  </si>
  <si>
    <t>ლიბერთი</t>
  </si>
  <si>
    <t>ვალერი ქურციკიძე</t>
  </si>
  <si>
    <t>01025006018</t>
  </si>
  <si>
    <t>ზურაბ ხუციშვილი</t>
  </si>
  <si>
    <t>მიხეილ ზურაბიშვილი</t>
  </si>
  <si>
    <t>01001016691</t>
  </si>
  <si>
    <t>01030021247</t>
  </si>
  <si>
    <t>გელა შაინიძე</t>
  </si>
  <si>
    <t>61002016999</t>
  </si>
  <si>
    <t>01005004676</t>
  </si>
  <si>
    <t>14001005610</t>
  </si>
  <si>
    <t>ჯემალი ხუზაურაშვილი</t>
  </si>
  <si>
    <t>09.22.2016</t>
  </si>
  <si>
    <t>10.03.2016</t>
  </si>
  <si>
    <t>09.28.2016</t>
  </si>
  <si>
    <t>09.26.2016</t>
  </si>
  <si>
    <t>09.25.2016</t>
  </si>
  <si>
    <t>09.24.2016</t>
  </si>
  <si>
    <t>10.06.2016</t>
  </si>
  <si>
    <t>10.07.2016</t>
  </si>
  <si>
    <t>პარტიული გაზეთის დიზაინის მომზადების საფასური</t>
  </si>
  <si>
    <t>1.2.15.3</t>
  </si>
  <si>
    <t>1.2.15.4</t>
  </si>
  <si>
    <t>1.2.15.5</t>
  </si>
  <si>
    <t>ნინო სულხანიშვილი</t>
  </si>
  <si>
    <t>სტიკერები</t>
  </si>
  <si>
    <t>06.08.2016-11.16.2016</t>
  </si>
  <si>
    <t>მერაბ თუშიშვილი</t>
  </si>
  <si>
    <t>20001022327</t>
  </si>
  <si>
    <t>0</t>
  </si>
  <si>
    <t>თემურ იშოევი</t>
  </si>
  <si>
    <t>61001004373</t>
  </si>
  <si>
    <t>ქ.ბათუმი, ბარათაშვილის ქ. 29, ბ.22.   ს.კ N05.22.33.015.01.022. საერთო ფართი1549 კვ.მ, პირველი სართული, სამოთახიანი ბინის (67.19 კვ.მ)- ის ორი ოთახი 47კვ.მ.  უსასყიდლოდ სარგებლიბა  92 დთით.</t>
  </si>
  <si>
    <t>ზურაბ ჩიკვაიძე</t>
  </si>
  <si>
    <t>შპს VITA</t>
  </si>
  <si>
    <t>ვითიბი</t>
  </si>
  <si>
    <t>მარინე ჩხარტიშვილი</t>
  </si>
  <si>
    <t xml:space="preserve">ქ. ფოთი, ლაგრანჟეს ქ. N2,  ს/კ 04.02.08.082.01.01.509,დაზუსტებული ფართი 2194 კვ.მ, შენობა ნაგებობის ფართი 1857.7 კვ.მ. ნაგებობის მე 2 სართულზე არსებული 198 კვ.მ ფართი უსასყიდლოდ სარგებლობა 62 დღით </t>
  </si>
  <si>
    <t xml:space="preserve">ქ. ფოთი, ხობის ქ. N7 , განცხადების რეგისტრაციის N B12050145. სახ/რეგისტრაციის N 10/5-703. ორ სართულიანი ადმინისტრაციული ნაგებობის პირველ  სართულზე 100 კვ.მ ფართი უსასყიდლოდ სარგებლობა 62 დღით </t>
  </si>
  <si>
    <t>მერაბ მჟავანაძე</t>
  </si>
  <si>
    <t>61002012360</t>
  </si>
  <si>
    <t>ლია მშვილდაძე</t>
  </si>
  <si>
    <t xml:space="preserve">ქ. წყალტუბო, ავალიანის  ქ. N4  ს/კ 29.08.32.066 ,დაზუსტებული ფართი 297 კვ.მ,ერთ სართულიანი ნაგებობის სამი ოთახი   არსებული 80 კვ.მ ფართი უსასყიდლოდ სარგებლობა 62 დღით </t>
  </si>
  <si>
    <t>ია ჭუმბურიძე</t>
  </si>
  <si>
    <t xml:space="preserve">ქ. ქარელი, ვაჟა-ფშაველას ქ . თაქლის უბანი.  ს/კ 68.10.48.300,დაზუსტებული ფართი 182 კვ.მ, ერთ სართულიანი ნაგებობის   არსებული 70.45 კვ.მ ფართი უსასყიდლოდ სარგებლობა 62 დღით </t>
  </si>
  <si>
    <t>იოსებ ზურაბიშვილი</t>
  </si>
  <si>
    <t>01008036521</t>
  </si>
  <si>
    <t>გრიგორი ნიშნიანიძე</t>
  </si>
  <si>
    <t>ხათუნა გურჯიშვილი</t>
  </si>
  <si>
    <t>ბესიკ მამულაშვილი</t>
  </si>
  <si>
    <t>01026007844</t>
  </si>
  <si>
    <t>ნიკოლოზ სულხანიშვილი</t>
  </si>
  <si>
    <t>20001007737</t>
  </si>
  <si>
    <t>კობა კობაძე</t>
  </si>
  <si>
    <t>25001006323</t>
  </si>
  <si>
    <t>თამილა გომიაშვილი</t>
  </si>
  <si>
    <t>01006007183</t>
  </si>
  <si>
    <t>კახა ჩაკვეტაძე</t>
  </si>
  <si>
    <t>დავითი სოსელია</t>
  </si>
  <si>
    <t>ჯამილა მინჯია</t>
  </si>
  <si>
    <t>61001015998</t>
  </si>
  <si>
    <t>დავით კუპატაშვილი</t>
  </si>
  <si>
    <t>ტარიელ სოფრომაძე</t>
  </si>
  <si>
    <t>გურანდა ბრელიძე-დუძიაკ</t>
  </si>
  <si>
    <t>01008006421</t>
  </si>
  <si>
    <t>პროკრედიტ ბანკი</t>
  </si>
  <si>
    <t>ლევან მიროტაძე</t>
  </si>
  <si>
    <t>01030011769</t>
  </si>
  <si>
    <t>ლევან ისაკაძე</t>
  </si>
  <si>
    <t>20001021623</t>
  </si>
  <si>
    <t>ლენა კიწმარიშვილი</t>
  </si>
  <si>
    <t>01004005807</t>
  </si>
  <si>
    <t>01001053903</t>
  </si>
  <si>
    <t>ვასო ხაბულიანი</t>
  </si>
  <si>
    <t>01001015342</t>
  </si>
  <si>
    <t>39001000566</t>
  </si>
  <si>
    <t>ლამზირა ბეჟანიძე</t>
  </si>
  <si>
    <t>61004034024</t>
  </si>
  <si>
    <t>62004003053</t>
  </si>
  <si>
    <t>დავით გვაზავა</t>
  </si>
  <si>
    <t>01007000894</t>
  </si>
  <si>
    <t>01020007844</t>
  </si>
  <si>
    <t>ხორბალაძე</t>
  </si>
  <si>
    <t>01024036001</t>
  </si>
  <si>
    <t>პარტიულ დავალებათა შესრულება</t>
  </si>
  <si>
    <t>ქ. ბათუმი, ხელვაჩაურის რაიონი</t>
  </si>
  <si>
    <t xml:space="preserve">რაჭა-ლეჩხუმის და გურიის რეგიონებში    </t>
  </si>
  <si>
    <t xml:space="preserve">წალენჯიხის და ჩხოროწყუს რაიონებში    </t>
  </si>
  <si>
    <t>პარტიის ორგანიზაციებთან შეხვედრები</t>
  </si>
  <si>
    <t>სამტრედია, ბაღდათი, ვანი, წყალტუბო, თერჯოლა, ჭიათურა, ხონი, ქ. ქუთაისი</t>
  </si>
  <si>
    <t xml:space="preserve">გიორგი </t>
  </si>
  <si>
    <t>ბერიძიშვილი</t>
  </si>
  <si>
    <t>ქ. ფოთი</t>
  </si>
  <si>
    <t>კახეთის რეგიონში</t>
  </si>
  <si>
    <t>რაჭა-ლეჩხუმი და ქვემო სვანეთი</t>
  </si>
  <si>
    <t>01001067864</t>
  </si>
  <si>
    <t>გარსევანიშვილი</t>
  </si>
  <si>
    <t>01001050693</t>
  </si>
  <si>
    <t xml:space="preserve">ბესიკ </t>
  </si>
  <si>
    <t>მამულაშვილი</t>
  </si>
  <si>
    <t>პარტიული ღონისძიება</t>
  </si>
  <si>
    <t>ქ. ბათუმი</t>
  </si>
  <si>
    <t>ქ. ჭიათურა</t>
  </si>
  <si>
    <t>პარტიის წევრებთან და მხარდამჭერებთან შეხვედრები</t>
  </si>
  <si>
    <t>ქ. სენაკი</t>
  </si>
  <si>
    <t>ქ. თელავი</t>
  </si>
  <si>
    <t>იმერეთის რეგიონში</t>
  </si>
  <si>
    <t>გულნარ</t>
  </si>
  <si>
    <t>01009000553</t>
  </si>
  <si>
    <t>06.27.2016</t>
  </si>
  <si>
    <t>06.29.2016</t>
  </si>
  <si>
    <t>06.30.2016</t>
  </si>
  <si>
    <t>07.04.2016</t>
  </si>
  <si>
    <t>07.05.2016</t>
  </si>
  <si>
    <t>07.12.2016</t>
  </si>
  <si>
    <t>07.18.2016</t>
  </si>
  <si>
    <t>07.20.2016</t>
  </si>
  <si>
    <t>07.25.2016</t>
  </si>
  <si>
    <t>07.28.2016</t>
  </si>
  <si>
    <t>08.01.2016</t>
  </si>
  <si>
    <t>08.02.2016</t>
  </si>
  <si>
    <t>08.05.2016</t>
  </si>
  <si>
    <t>08.08.2016</t>
  </si>
  <si>
    <t>08.10.2016</t>
  </si>
  <si>
    <t>08.18.2016</t>
  </si>
  <si>
    <t>08.25.2016</t>
  </si>
  <si>
    <t>09.9.2016</t>
  </si>
  <si>
    <t>09.16.2016</t>
  </si>
  <si>
    <t>09.17.2016</t>
  </si>
  <si>
    <t>10.09.2016</t>
  </si>
  <si>
    <t>10.10.2016</t>
  </si>
  <si>
    <t>10.11.2016</t>
  </si>
  <si>
    <t>10.12.2016</t>
  </si>
  <si>
    <t>10.13.2016</t>
  </si>
  <si>
    <t>10.14.2016</t>
  </si>
  <si>
    <t>10.15.2016</t>
  </si>
  <si>
    <t>10.17.2016</t>
  </si>
  <si>
    <t>10.18.2016</t>
  </si>
  <si>
    <t>10.19.2016</t>
  </si>
  <si>
    <t>10.25.2016</t>
  </si>
  <si>
    <t>10.26.2016</t>
  </si>
  <si>
    <t>10.27.2016</t>
  </si>
  <si>
    <t>11.1.2016</t>
  </si>
  <si>
    <t>11.4.2016</t>
  </si>
  <si>
    <t>11.8.2016</t>
  </si>
  <si>
    <t>ავთანდილ ბერიძე</t>
  </si>
  <si>
    <t>13.06.2016- 13.10.2016</t>
  </si>
  <si>
    <t>15.07.2016 - 15.10.2016</t>
  </si>
  <si>
    <t>15.05.2016 - 15.07.2016</t>
  </si>
  <si>
    <t>01.11.2016-01.05.2017</t>
  </si>
  <si>
    <t>ა.სენაკი, ქ. ბათუმი</t>
  </si>
  <si>
    <t>ქ.ქუთაისი, ქ. სამტრედია</t>
  </si>
  <si>
    <t xml:space="preserve">შიდა ქართლის რეგიონში </t>
  </si>
  <si>
    <t>შპს რეგტაიმი</t>
  </si>
  <si>
    <t>ფლაერის ბეჭდვა</t>
  </si>
  <si>
    <t>სატელევიზიო რეკლამის ხარჯი</t>
  </si>
  <si>
    <t>პოსტერების  ბეჭდვა</t>
  </si>
  <si>
    <t>შპს "იბერის TV"</t>
  </si>
  <si>
    <t>წამი</t>
  </si>
  <si>
    <t>სახელმწიფოს მიერ დაფინანსებული რეკლამა</t>
  </si>
  <si>
    <t>შპს "ტელეკომპანია პირველი"</t>
  </si>
  <si>
    <t>შპს  ტელე-რადიო კომპანია "თრიალეთი"</t>
  </si>
  <si>
    <t>შპს  ტელე-რადიო კორპორაცია "ინფორმკავშირი, ტელევიზია არგო""</t>
  </si>
  <si>
    <t>შპს  ტელე-რადიო კომპანია ბორჯომი</t>
  </si>
  <si>
    <t>ა(ა)იპ  თავისუფალი მედია სივრცე "(ტელეკომპანია გურია TV")</t>
  </si>
  <si>
    <t>შპს ტელეკომპანია დია</t>
  </si>
  <si>
    <t xml:space="preserve">შპს სამაუწყებლო კომპანია იმერვიზია </t>
  </si>
  <si>
    <t>შპს დამოუკიდებელი ტელე-რადიო კომპანია ოდიში</t>
  </si>
  <si>
    <t>შპს ტელეკომპანია თანამგზავრი</t>
  </si>
  <si>
    <t>შპს ტელეკომპანია გურჯაანი</t>
  </si>
  <si>
    <t>შპს ტელეკომპანია "კავკასია"</t>
  </si>
  <si>
    <t>შპს "ტელეარხი 25"</t>
  </si>
  <si>
    <t>სამაუწყებლო კომპანია მეცხრე ტალღა</t>
  </si>
  <si>
    <t>შპს ტელე-რადიო კომპანია "რიონი"</t>
  </si>
  <si>
    <t>პარტიული სარეკლამო კლიპის გადაღების , არანჟირებულ კომპოზიციაზე ვოკალის ჩაწერა, ვიდეო გადაღების მომსახურეობის  საფასური, საიმიჯო მუსიკის მომზადების საფასური</t>
  </si>
  <si>
    <t>ქ.ბათუმი</t>
  </si>
  <si>
    <t>პარტიის ბათუმის საქ.ორგან. აქტივთან შეხვედრა</t>
  </si>
  <si>
    <t>ლოგოიანი მაისურები-პარტიის წევრებზე და მხარდამჭერებზე დასარიგებლად</t>
  </si>
  <si>
    <t>ანი</t>
  </si>
  <si>
    <t>მიროტაძე</t>
  </si>
  <si>
    <t>აგვისტო</t>
  </si>
  <si>
    <t>ბესიკ</t>
  </si>
  <si>
    <t>სექტემბერი</t>
  </si>
  <si>
    <t>ვახტანგაშვილი</t>
  </si>
  <si>
    <t>ბუხრაშვილი</t>
  </si>
  <si>
    <t>ჩუბინიძე</t>
  </si>
  <si>
    <t>თეა</t>
  </si>
  <si>
    <t>თათელიშვილი</t>
  </si>
  <si>
    <t>თამილა</t>
  </si>
  <si>
    <t>გომიაშვილი</t>
  </si>
  <si>
    <t>მაია</t>
  </si>
  <si>
    <t>კლდიაშვილი</t>
  </si>
  <si>
    <t>ქვრივიშვილი</t>
  </si>
  <si>
    <t>დვალიშვილი</t>
  </si>
  <si>
    <t>მერაბ</t>
  </si>
  <si>
    <t>ფანჩულიძე</t>
  </si>
  <si>
    <t>აპოლონ</t>
  </si>
  <si>
    <t>გარუჩავა</t>
  </si>
  <si>
    <t>სტრიჟაკი</t>
  </si>
  <si>
    <t>ალექსანდრე</t>
  </si>
  <si>
    <t>ნონიაშვილი</t>
  </si>
  <si>
    <t>გელა</t>
  </si>
  <si>
    <t>გელაშვილი</t>
  </si>
  <si>
    <t>59002001330</t>
  </si>
  <si>
    <t>60001016290</t>
  </si>
  <si>
    <t>01027047996</t>
  </si>
  <si>
    <t>საარჩევნო კომისიებში წარმომადგენლების შრომის ანაზღაურება</t>
  </si>
  <si>
    <t>1.2.15.6</t>
  </si>
  <si>
    <t>მაჟორიტარი დეპუტატობის კანდიდატის წინასაარჩევნო ღონისძიების ხარჯები (სიმღერების შესრულებისა ,გაზეთის ბეჭდვა და ტექნიკური აპარატურის მომსახურების ხარჯები)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</si>
</sst>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dd/mm/yy;@"/>
    <numFmt numFmtId="165" formatCode="\ს\ა\ტ\ე\ლ\ე\ვ\ი\ზ\ი\ო\ \რ\ე\კ\ლ\ა\მ\ა"/>
    <numFmt numFmtId="166" formatCode="#,##0.000"/>
    <numFmt numFmtId="167" formatCode="0,000,000.00"/>
    <numFmt numFmtId="168" formatCode="00,000.00"/>
  </numFmts>
  <fonts count="49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cadNusx"/>
    </font>
    <font>
      <sz val="10"/>
      <name val="Arial"/>
      <family val="2"/>
      <charset val="204"/>
    </font>
    <font>
      <sz val="5"/>
      <name val="Arial"/>
      <family val="2"/>
    </font>
    <font>
      <b/>
      <sz val="5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2"/>
      <color rgb="FFFF0000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Sylfaen"/>
      <family val="1"/>
    </font>
    <font>
      <b/>
      <sz val="10"/>
      <name val="Sylfaen"/>
      <family val="1"/>
    </font>
    <font>
      <b/>
      <sz val="12"/>
      <name val="Sylfaen"/>
      <family val="1"/>
    </font>
    <font>
      <sz val="10"/>
      <color indexed="8"/>
      <name val="Sylfaen"/>
      <family val="1"/>
    </font>
    <font>
      <sz val="10"/>
      <color indexed="18"/>
      <name val="Sylfaen"/>
      <family val="1"/>
    </font>
    <font>
      <b/>
      <sz val="10"/>
      <color indexed="8"/>
      <name val="Sylfaen"/>
      <family val="1"/>
    </font>
    <font>
      <sz val="11"/>
      <color theme="1"/>
      <name val="Sylfaen"/>
      <family val="1"/>
    </font>
    <font>
      <b/>
      <vertAlign val="superscript"/>
      <sz val="10"/>
      <color theme="1"/>
      <name val="Sylfaen"/>
      <family val="1"/>
    </font>
    <font>
      <sz val="10"/>
      <color theme="0"/>
      <name val="Sylfaen"/>
      <family val="1"/>
    </font>
    <font>
      <sz val="9"/>
      <name val="Sylfaen"/>
      <family val="1"/>
    </font>
    <font>
      <sz val="10"/>
      <name val="AcadNusx"/>
    </font>
    <font>
      <sz val="9"/>
      <color theme="1"/>
      <name val="Sylfaen"/>
      <family val="1"/>
    </font>
    <font>
      <sz val="10"/>
      <name val="Arial"/>
      <family val="2"/>
    </font>
    <font>
      <sz val="11"/>
      <name val="Sylfaen"/>
      <family val="1"/>
    </font>
    <font>
      <sz val="10"/>
      <color theme="1"/>
      <name val="Calibri"/>
      <family val="2"/>
      <charset val="1"/>
      <scheme val="minor"/>
    </font>
    <font>
      <sz val="10"/>
      <color theme="1"/>
      <name val="AcadNusx"/>
    </font>
    <font>
      <sz val="12"/>
      <name val="Sylfaen"/>
      <family val="1"/>
    </font>
    <font>
      <b/>
      <sz val="9"/>
      <name val="Sylfaen"/>
      <family val="1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sz val="10"/>
      <color indexed="8"/>
      <name val="Calibri"/>
      <family val="2"/>
    </font>
    <font>
      <sz val="10"/>
      <name val="Arial"/>
      <charset val="1"/>
    </font>
    <font>
      <sz val="8"/>
      <color indexed="81"/>
      <name val="Tahoma"/>
    </font>
    <font>
      <b/>
      <sz val="8"/>
      <color indexed="81"/>
      <name val="Tahoma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2" fillId="0" borderId="0"/>
    <xf numFmtId="0" fontId="14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4" fillId="0" borderId="0"/>
    <xf numFmtId="0" fontId="3" fillId="0" borderId="0"/>
    <xf numFmtId="0" fontId="3" fillId="0" borderId="0"/>
    <xf numFmtId="0" fontId="2" fillId="0" borderId="0"/>
    <xf numFmtId="0" fontId="1" fillId="0" borderId="0"/>
    <xf numFmtId="43" fontId="46" fillId="0" borderId="0" applyFont="0" applyFill="0" applyBorder="0" applyAlignment="0" applyProtection="0"/>
  </cellStyleXfs>
  <cellXfs count="778">
    <xf numFmtId="0" fontId="0" fillId="0" borderId="0" xfId="0"/>
    <xf numFmtId="0" fontId="18" fillId="0" borderId="0" xfId="0" applyFont="1" applyProtection="1"/>
    <xf numFmtId="0" fontId="18" fillId="0" borderId="0" xfId="0" applyFont="1" applyProtection="1">
      <protection locked="0"/>
    </xf>
    <xf numFmtId="0" fontId="18" fillId="0" borderId="0" xfId="1" applyFont="1" applyAlignment="1" applyProtection="1">
      <alignment horizontal="center" vertical="center"/>
      <protection locked="0"/>
    </xf>
    <xf numFmtId="3" fontId="23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8" fillId="0" borderId="0" xfId="0" applyFont="1" applyAlignment="1" applyProtection="1">
      <alignment horizontal="center" vertical="center"/>
      <protection locked="0"/>
    </xf>
    <xf numFmtId="0" fontId="18" fillId="0" borderId="0" xfId="1" applyFont="1" applyProtection="1">
      <protection locked="0"/>
    </xf>
    <xf numFmtId="0" fontId="23" fillId="0" borderId="0" xfId="1" applyFont="1" applyAlignment="1" applyProtection="1">
      <alignment horizontal="center" vertical="center"/>
      <protection locked="0"/>
    </xf>
    <xf numFmtId="0" fontId="18" fillId="0" borderId="1" xfId="0" applyFont="1" applyBorder="1" applyProtection="1">
      <protection locked="0"/>
    </xf>
    <xf numFmtId="0" fontId="24" fillId="0" borderId="0" xfId="1" applyFont="1" applyAlignment="1" applyProtection="1">
      <alignment horizontal="center" vertical="center" wrapText="1"/>
      <protection locked="0"/>
    </xf>
    <xf numFmtId="0" fontId="18" fillId="0" borderId="0" xfId="1" applyFont="1" applyAlignment="1" applyProtection="1">
      <alignment horizontal="center" vertical="center" wrapText="1"/>
      <protection locked="0"/>
    </xf>
    <xf numFmtId="0" fontId="18" fillId="0" borderId="0" xfId="0" applyFont="1" applyAlignment="1" applyProtection="1">
      <alignment horizontal="right"/>
      <protection locked="0"/>
    </xf>
    <xf numFmtId="0" fontId="18" fillId="0" borderId="0" xfId="0" applyFont="1" applyBorder="1" applyProtection="1">
      <protection locked="0"/>
    </xf>
    <xf numFmtId="0" fontId="18" fillId="2" borderId="1" xfId="1" applyFont="1" applyFill="1" applyBorder="1" applyAlignment="1" applyProtection="1">
      <alignment horizontal="left" vertical="center" wrapText="1" indent="3"/>
    </xf>
    <xf numFmtId="0" fontId="18" fillId="0" borderId="0" xfId="3" applyFont="1" applyAlignment="1" applyProtection="1">
      <alignment horizontal="center" vertical="center"/>
      <protection locked="0"/>
    </xf>
    <xf numFmtId="0" fontId="19" fillId="0" borderId="0" xfId="3" applyFont="1" applyAlignment="1" applyProtection="1">
      <alignment horizontal="center" vertical="center"/>
      <protection locked="0"/>
    </xf>
    <xf numFmtId="0" fontId="18" fillId="0" borderId="0" xfId="3" applyFont="1" applyProtection="1">
      <protection locked="0"/>
    </xf>
    <xf numFmtId="0" fontId="0" fillId="0" borderId="0" xfId="0" applyProtection="1">
      <protection locked="0"/>
    </xf>
    <xf numFmtId="0" fontId="20" fillId="0" borderId="0" xfId="4" applyFont="1" applyAlignment="1" applyProtection="1">
      <alignment vertical="center" wrapText="1"/>
      <protection locked="0"/>
    </xf>
    <xf numFmtId="0" fontId="21" fillId="0" borderId="0" xfId="4" applyFont="1" applyProtection="1">
      <protection locked="0"/>
    </xf>
    <xf numFmtId="0" fontId="20" fillId="0" borderId="1" xfId="4" applyFont="1" applyBorder="1" applyAlignment="1" applyProtection="1">
      <alignment vertical="center" wrapText="1"/>
      <protection locked="0"/>
    </xf>
    <xf numFmtId="0" fontId="18" fillId="0" borderId="0" xfId="0" applyFont="1" applyFill="1" applyProtection="1">
      <protection locked="0"/>
    </xf>
    <xf numFmtId="0" fontId="26" fillId="0" borderId="6" xfId="2" applyFont="1" applyFill="1" applyBorder="1" applyAlignment="1" applyProtection="1">
      <alignment horizontal="right" vertical="top" wrapText="1"/>
      <protection locked="0"/>
    </xf>
    <xf numFmtId="0" fontId="18" fillId="0" borderId="0" xfId="0" applyFont="1" applyFill="1" applyBorder="1" applyAlignment="1" applyProtection="1">
      <alignment horizontal="left" wrapText="1"/>
      <protection locked="0"/>
    </xf>
    <xf numFmtId="0" fontId="18" fillId="0" borderId="0" xfId="0" applyFont="1" applyFill="1" applyBorder="1" applyAlignment="1" applyProtection="1">
      <alignment horizontal="left"/>
      <protection locked="0"/>
    </xf>
    <xf numFmtId="0" fontId="23" fillId="0" borderId="0" xfId="0" applyFont="1" applyFill="1" applyBorder="1" applyAlignment="1" applyProtection="1">
      <alignment horizontal="left" indent="1"/>
      <protection locked="0"/>
    </xf>
    <xf numFmtId="0" fontId="23" fillId="0" borderId="0" xfId="0" applyFont="1" applyFill="1" applyBorder="1" applyAlignment="1" applyProtection="1">
      <alignment horizontal="left" vertical="center" indent="1"/>
      <protection locked="0"/>
    </xf>
    <xf numFmtId="0" fontId="18" fillId="0" borderId="0" xfId="0" applyFont="1" applyFill="1" applyBorder="1" applyAlignment="1" applyProtection="1">
      <alignment horizontal="left" vertical="center"/>
      <protection locked="0"/>
    </xf>
    <xf numFmtId="0" fontId="23" fillId="0" borderId="0" xfId="0" applyFont="1" applyAlignment="1" applyProtection="1">
      <alignment horizontal="left"/>
      <protection locked="0"/>
    </xf>
    <xf numFmtId="0" fontId="23" fillId="0" borderId="1" xfId="2" applyFont="1" applyFill="1" applyBorder="1" applyAlignment="1" applyProtection="1">
      <alignment horizontal="left" vertical="top" indent="1"/>
    </xf>
    <xf numFmtId="0" fontId="18" fillId="0" borderId="1" xfId="2" applyFont="1" applyFill="1" applyBorder="1" applyAlignment="1" applyProtection="1">
      <alignment horizontal="left" vertical="center" wrapText="1" indent="2"/>
    </xf>
    <xf numFmtId="0" fontId="23" fillId="0" borderId="0" xfId="0" applyFont="1" applyFill="1" applyBorder="1" applyAlignment="1" applyProtection="1">
      <alignment horizontal="center" wrapText="1"/>
    </xf>
    <xf numFmtId="0" fontId="23" fillId="0" borderId="0" xfId="0" applyFont="1" applyAlignment="1" applyProtection="1">
      <alignment horizontal="center" vertical="center" wrapText="1"/>
    </xf>
    <xf numFmtId="0" fontId="23" fillId="0" borderId="1" xfId="0" applyFont="1" applyFill="1" applyBorder="1" applyAlignment="1" applyProtection="1">
      <alignment horizontal="left"/>
    </xf>
    <xf numFmtId="0" fontId="23" fillId="0" borderId="1" xfId="0" applyFont="1" applyBorder="1" applyAlignment="1" applyProtection="1">
      <alignment horizontal="center" vertical="center" wrapText="1"/>
    </xf>
    <xf numFmtId="0" fontId="23" fillId="0" borderId="1" xfId="0" applyFont="1" applyFill="1" applyBorder="1" applyAlignment="1" applyProtection="1">
      <alignment horizontal="left" indent="1"/>
    </xf>
    <xf numFmtId="0" fontId="18" fillId="0" borderId="1" xfId="0" applyFont="1" applyBorder="1" applyAlignment="1" applyProtection="1">
      <alignment wrapText="1"/>
    </xf>
    <xf numFmtId="0" fontId="23" fillId="0" borderId="1" xfId="0" applyFont="1" applyFill="1" applyBorder="1" applyAlignment="1" applyProtection="1">
      <alignment horizontal="left" vertical="center"/>
    </xf>
    <xf numFmtId="0" fontId="18" fillId="0" borderId="1" xfId="0" applyFont="1" applyFill="1" applyBorder="1" applyAlignment="1" applyProtection="1">
      <alignment horizontal="left" wrapText="1"/>
    </xf>
    <xf numFmtId="0" fontId="18" fillId="0" borderId="1" xfId="0" applyFont="1" applyFill="1" applyBorder="1" applyAlignment="1" applyProtection="1">
      <alignment horizontal="left" vertical="center"/>
    </xf>
    <xf numFmtId="0" fontId="23" fillId="0" borderId="1" xfId="0" applyFont="1" applyFill="1" applyBorder="1" applyAlignment="1" applyProtection="1">
      <alignment horizontal="left" vertical="center" indent="1"/>
    </xf>
    <xf numFmtId="0" fontId="18" fillId="0" borderId="0" xfId="0" applyFont="1" applyFill="1" applyProtection="1"/>
    <xf numFmtId="0" fontId="22" fillId="0" borderId="1" xfId="4" applyFont="1" applyBorder="1" applyAlignment="1" applyProtection="1">
      <alignment vertical="center" wrapText="1"/>
    </xf>
    <xf numFmtId="0" fontId="20" fillId="0" borderId="1" xfId="4" applyFont="1" applyBorder="1" applyAlignment="1" applyProtection="1">
      <alignment vertical="center" wrapText="1"/>
    </xf>
    <xf numFmtId="15" fontId="0" fillId="0" borderId="0" xfId="0" applyNumberFormat="1"/>
    <xf numFmtId="0" fontId="28" fillId="0" borderId="2" xfId="5" applyFont="1" applyBorder="1" applyAlignment="1" applyProtection="1">
      <alignment wrapText="1"/>
      <protection locked="0"/>
    </xf>
    <xf numFmtId="0" fontId="20" fillId="0" borderId="0" xfId="4" applyFont="1" applyBorder="1" applyAlignment="1" applyProtection="1">
      <alignment vertical="center"/>
    </xf>
    <xf numFmtId="0" fontId="0" fillId="0" borderId="0" xfId="0" applyBorder="1" applyProtection="1">
      <protection locked="0"/>
    </xf>
    <xf numFmtId="0" fontId="21" fillId="0" borderId="0" xfId="4" applyFont="1" applyBorder="1" applyProtection="1">
      <protection locked="0"/>
    </xf>
    <xf numFmtId="0" fontId="17" fillId="0" borderId="0" xfId="0" applyFont="1"/>
    <xf numFmtId="0" fontId="18" fillId="0" borderId="0" xfId="1" applyFont="1" applyBorder="1" applyAlignment="1" applyProtection="1">
      <alignment vertical="center"/>
      <protection locked="0"/>
    </xf>
    <xf numFmtId="0" fontId="20" fillId="0" borderId="1" xfId="4" applyFont="1" applyBorder="1" applyAlignment="1" applyProtection="1">
      <alignment horizontal="center" vertical="center" wrapText="1"/>
      <protection locked="0"/>
    </xf>
    <xf numFmtId="3" fontId="18" fillId="0" borderId="0" xfId="1" applyNumberFormat="1" applyFont="1" applyAlignment="1" applyProtection="1">
      <alignment horizontal="center" vertical="center" wrapText="1"/>
      <protection locked="0"/>
    </xf>
    <xf numFmtId="0" fontId="23" fillId="0" borderId="0" xfId="0" applyFont="1" applyProtection="1">
      <protection locked="0"/>
    </xf>
    <xf numFmtId="0" fontId="18" fillId="0" borderId="3" xfId="0" applyFont="1" applyBorder="1" applyProtection="1">
      <protection locked="0"/>
    </xf>
    <xf numFmtId="0" fontId="23" fillId="0" borderId="0" xfId="0" applyFont="1" applyAlignment="1" applyProtection="1">
      <alignment horizontal="center"/>
      <protection locked="0"/>
    </xf>
    <xf numFmtId="0" fontId="0" fillId="0" borderId="0" xfId="0" applyBorder="1"/>
    <xf numFmtId="0" fontId="0" fillId="0" borderId="3" xfId="0" applyBorder="1"/>
    <xf numFmtId="0" fontId="23" fillId="5" borderId="0" xfId="0" applyFont="1" applyFill="1" applyProtection="1"/>
    <xf numFmtId="0" fontId="18" fillId="5" borderId="0" xfId="1" applyFont="1" applyFill="1" applyBorder="1" applyAlignment="1" applyProtection="1">
      <alignment horizontal="center" vertical="center"/>
    </xf>
    <xf numFmtId="0" fontId="18" fillId="5" borderId="0" xfId="0" applyFont="1" applyFill="1" applyProtection="1"/>
    <xf numFmtId="0" fontId="18" fillId="5" borderId="0" xfId="0" applyFont="1" applyFill="1" applyBorder="1" applyProtection="1"/>
    <xf numFmtId="0" fontId="18" fillId="5" borderId="0" xfId="1" applyFont="1" applyFill="1" applyAlignment="1" applyProtection="1">
      <alignment vertical="center"/>
    </xf>
    <xf numFmtId="3" fontId="23" fillId="5" borderId="1" xfId="1" applyNumberFormat="1" applyFont="1" applyFill="1" applyBorder="1" applyAlignment="1" applyProtection="1">
      <alignment horizontal="center" vertical="center" wrapText="1"/>
    </xf>
    <xf numFmtId="0" fontId="18" fillId="2" borderId="0" xfId="0" applyFont="1" applyFill="1" applyBorder="1" applyProtection="1"/>
    <xf numFmtId="0" fontId="18" fillId="2" borderId="0" xfId="0" applyFont="1" applyFill="1" applyProtection="1"/>
    <xf numFmtId="3" fontId="23" fillId="5" borderId="1" xfId="1" applyNumberFormat="1" applyFont="1" applyFill="1" applyBorder="1" applyAlignment="1" applyProtection="1">
      <alignment horizontal="right" vertical="center"/>
    </xf>
    <xf numFmtId="0" fontId="23" fillId="5" borderId="1" xfId="0" applyFont="1" applyFill="1" applyBorder="1" applyProtection="1"/>
    <xf numFmtId="3" fontId="23" fillId="5" borderId="1" xfId="0" applyNumberFormat="1" applyFont="1" applyFill="1" applyBorder="1" applyProtection="1"/>
    <xf numFmtId="0" fontId="23" fillId="0" borderId="1" xfId="1" applyFont="1" applyFill="1" applyBorder="1" applyAlignment="1" applyProtection="1">
      <alignment horizontal="left" vertical="center" wrapText="1" indent="1"/>
    </xf>
    <xf numFmtId="0" fontId="18" fillId="0" borderId="1" xfId="1" applyFont="1" applyFill="1" applyBorder="1" applyAlignment="1" applyProtection="1">
      <alignment horizontal="left" vertical="center" wrapText="1" indent="2"/>
    </xf>
    <xf numFmtId="3" fontId="23" fillId="6" borderId="1" xfId="1" applyNumberFormat="1" applyFont="1" applyFill="1" applyBorder="1" applyAlignment="1" applyProtection="1">
      <alignment horizontal="left" vertical="center" wrapText="1"/>
    </xf>
    <xf numFmtId="3" fontId="23" fillId="6" borderId="1" xfId="1" applyNumberFormat="1" applyFont="1" applyFill="1" applyBorder="1" applyAlignment="1" applyProtection="1">
      <alignment horizontal="center" vertical="center" wrapText="1"/>
    </xf>
    <xf numFmtId="0" fontId="18" fillId="6" borderId="0" xfId="1" applyFont="1" applyFill="1" applyProtection="1">
      <protection locked="0"/>
    </xf>
    <xf numFmtId="0" fontId="18" fillId="6" borderId="0" xfId="0" applyFont="1" applyFill="1" applyAlignment="1" applyProtection="1">
      <alignment horizontal="center" vertical="center"/>
      <protection locked="0"/>
    </xf>
    <xf numFmtId="0" fontId="24" fillId="6" borderId="0" xfId="1" applyFont="1" applyFill="1" applyAlignment="1" applyProtection="1">
      <alignment horizontal="center" vertical="center" wrapText="1"/>
      <protection locked="0"/>
    </xf>
    <xf numFmtId="0" fontId="18" fillId="6" borderId="0" xfId="1" applyFont="1" applyFill="1" applyAlignment="1" applyProtection="1">
      <alignment horizontal="center" vertical="center" wrapText="1"/>
      <protection locked="0"/>
    </xf>
    <xf numFmtId="0" fontId="18" fillId="6" borderId="0" xfId="1" applyFont="1" applyFill="1" applyAlignment="1" applyProtection="1">
      <alignment horizontal="center" vertical="center"/>
      <protection locked="0"/>
    </xf>
    <xf numFmtId="0" fontId="18" fillId="6" borderId="0" xfId="0" applyFont="1" applyFill="1" applyProtection="1">
      <protection locked="0"/>
    </xf>
    <xf numFmtId="0" fontId="18" fillId="0" borderId="1" xfId="1" applyFont="1" applyFill="1" applyBorder="1" applyAlignment="1" applyProtection="1">
      <alignment horizontal="left" vertical="center" wrapText="1" indent="3"/>
    </xf>
    <xf numFmtId="0" fontId="18" fillId="0" borderId="1" xfId="1" applyFont="1" applyFill="1" applyBorder="1" applyAlignment="1" applyProtection="1">
      <alignment horizontal="left" vertical="center" wrapText="1" indent="1"/>
    </xf>
    <xf numFmtId="0" fontId="23" fillId="0" borderId="1" xfId="0" applyFont="1" applyFill="1" applyBorder="1" applyProtection="1">
      <protection locked="0"/>
    </xf>
    <xf numFmtId="0" fontId="18" fillId="5" borderId="0" xfId="1" applyFont="1" applyFill="1" applyAlignment="1" applyProtection="1">
      <alignment horizontal="center" vertical="center"/>
    </xf>
    <xf numFmtId="0" fontId="0" fillId="5" borderId="0" xfId="0" applyFill="1" applyBorder="1"/>
    <xf numFmtId="0" fontId="18" fillId="5" borderId="0" xfId="1" applyFont="1" applyFill="1" applyBorder="1" applyAlignment="1" applyProtection="1">
      <alignment horizontal="right" vertical="center"/>
    </xf>
    <xf numFmtId="0" fontId="18" fillId="5" borderId="0" xfId="1" applyFont="1" applyFill="1" applyBorder="1" applyAlignment="1" applyProtection="1">
      <alignment horizontal="left" vertical="center"/>
    </xf>
    <xf numFmtId="0" fontId="18" fillId="5" borderId="0" xfId="0" applyFont="1" applyFill="1" applyBorder="1" applyProtection="1">
      <protection locked="0"/>
    </xf>
    <xf numFmtId="0" fontId="18" fillId="5" borderId="0" xfId="0" applyFont="1" applyFill="1" applyProtection="1">
      <protection locked="0"/>
    </xf>
    <xf numFmtId="3" fontId="23" fillId="5" borderId="1" xfId="1" applyNumberFormat="1" applyFont="1" applyFill="1" applyBorder="1" applyAlignment="1" applyProtection="1">
      <alignment horizontal="left" vertical="center" wrapText="1"/>
    </xf>
    <xf numFmtId="0" fontId="18" fillId="5" borderId="1" xfId="0" applyFont="1" applyFill="1" applyBorder="1" applyProtection="1"/>
    <xf numFmtId="0" fontId="18" fillId="5" borderId="0" xfId="0" applyFont="1" applyFill="1" applyAlignment="1" applyProtection="1">
      <alignment horizontal="center" vertical="center"/>
      <protection locked="0"/>
    </xf>
    <xf numFmtId="0" fontId="18" fillId="0" borderId="0" xfId="0" applyFont="1" applyFill="1" applyAlignment="1" applyProtection="1">
      <alignment horizontal="center" vertical="center"/>
      <protection locked="0"/>
    </xf>
    <xf numFmtId="0" fontId="0" fillId="0" borderId="0" xfId="0" applyFill="1"/>
    <xf numFmtId="0" fontId="18" fillId="0" borderId="0" xfId="0" applyFont="1" applyFill="1" applyBorder="1" applyProtection="1">
      <protection locked="0"/>
    </xf>
    <xf numFmtId="0" fontId="19" fillId="5" borderId="0" xfId="3" applyFont="1" applyFill="1" applyAlignment="1" applyProtection="1">
      <alignment horizontal="center" vertical="center" wrapText="1"/>
    </xf>
    <xf numFmtId="0" fontId="18" fillId="5" borderId="0" xfId="3" applyFont="1" applyFill="1" applyAlignment="1" applyProtection="1">
      <alignment horizontal="center" vertical="center"/>
      <protection locked="0"/>
    </xf>
    <xf numFmtId="0" fontId="18" fillId="5" borderId="0" xfId="3" applyFont="1" applyFill="1" applyProtection="1"/>
    <xf numFmtId="0" fontId="18" fillId="5" borderId="3" xfId="0" applyFont="1" applyFill="1" applyBorder="1" applyAlignment="1" applyProtection="1">
      <alignment horizontal="left"/>
    </xf>
    <xf numFmtId="0" fontId="18" fillId="5" borderId="0" xfId="0" applyFont="1" applyFill="1" applyBorder="1" applyAlignment="1" applyProtection="1">
      <alignment horizontal="left"/>
    </xf>
    <xf numFmtId="0" fontId="18" fillId="0" borderId="0" xfId="0" applyFont="1" applyFill="1" applyBorder="1" applyProtection="1"/>
    <xf numFmtId="0" fontId="18" fillId="5" borderId="0" xfId="0" applyFont="1" applyFill="1" applyBorder="1" applyAlignment="1" applyProtection="1">
      <alignment horizontal="left" wrapText="1"/>
    </xf>
    <xf numFmtId="0" fontId="18" fillId="5" borderId="3" xfId="0" applyFont="1" applyFill="1" applyBorder="1" applyAlignment="1" applyProtection="1">
      <alignment horizontal="left" wrapText="1"/>
    </xf>
    <xf numFmtId="0" fontId="18" fillId="5" borderId="3" xfId="0" applyFont="1" applyFill="1" applyBorder="1" applyProtection="1"/>
    <xf numFmtId="0" fontId="23" fillId="5" borderId="3" xfId="0" applyFont="1" applyFill="1" applyBorder="1" applyAlignment="1" applyProtection="1">
      <alignment horizontal="center" vertical="center" wrapText="1"/>
    </xf>
    <xf numFmtId="0" fontId="18" fillId="5" borderId="0" xfId="0" applyFont="1" applyFill="1" applyAlignment="1" applyProtection="1">
      <alignment horizontal="center" vertical="center"/>
    </xf>
    <xf numFmtId="0" fontId="18" fillId="5" borderId="3" xfId="1" applyFont="1" applyFill="1" applyBorder="1" applyAlignment="1" applyProtection="1">
      <alignment horizontal="left" vertical="center"/>
    </xf>
    <xf numFmtId="0" fontId="25" fillId="5" borderId="8" xfId="2" applyFont="1" applyFill="1" applyBorder="1" applyAlignment="1" applyProtection="1">
      <alignment horizontal="center" vertical="top" wrapText="1"/>
    </xf>
    <xf numFmtId="0" fontId="25" fillId="5" borderId="12" xfId="2" applyFont="1" applyFill="1" applyBorder="1" applyAlignment="1" applyProtection="1">
      <alignment horizontal="center" vertical="top" wrapText="1"/>
    </xf>
    <xf numFmtId="1" fontId="25" fillId="5" borderId="12" xfId="2" applyNumberFormat="1" applyFont="1" applyFill="1" applyBorder="1" applyAlignment="1" applyProtection="1">
      <alignment horizontal="center" vertical="top" wrapText="1"/>
    </xf>
    <xf numFmtId="1" fontId="25" fillId="5" borderId="8" xfId="2" applyNumberFormat="1" applyFont="1" applyFill="1" applyBorder="1" applyAlignment="1" applyProtection="1">
      <alignment horizontal="center" vertical="top" wrapText="1"/>
    </xf>
    <xf numFmtId="0" fontId="18" fillId="0" borderId="0" xfId="0" applyFont="1" applyFill="1" applyAlignment="1" applyProtection="1">
      <alignment horizontal="center" vertical="center"/>
    </xf>
    <xf numFmtId="0" fontId="20" fillId="5" borderId="1" xfId="4" applyFont="1" applyFill="1" applyBorder="1" applyAlignment="1" applyProtection="1">
      <alignment vertical="center" wrapText="1"/>
    </xf>
    <xf numFmtId="0" fontId="22" fillId="5" borderId="5" xfId="4" applyFont="1" applyFill="1" applyBorder="1" applyAlignment="1" applyProtection="1">
      <alignment horizontal="center" vertical="center" wrapText="1"/>
    </xf>
    <xf numFmtId="0" fontId="22" fillId="5" borderId="4" xfId="4" applyFont="1" applyFill="1" applyBorder="1" applyAlignment="1" applyProtection="1">
      <alignment horizontal="center" vertical="center" wrapText="1"/>
    </xf>
    <xf numFmtId="0" fontId="22" fillId="5" borderId="1" xfId="4" applyFont="1" applyFill="1" applyBorder="1" applyAlignment="1" applyProtection="1">
      <alignment horizontal="center" vertical="center" wrapText="1"/>
    </xf>
    <xf numFmtId="0" fontId="17" fillId="5" borderId="0" xfId="0" applyFont="1" applyFill="1" applyProtection="1"/>
    <xf numFmtId="0" fontId="0" fillId="5" borderId="0" xfId="0" applyFill="1" applyProtection="1"/>
    <xf numFmtId="14" fontId="18" fillId="5" borderId="0" xfId="1" applyNumberFormat="1" applyFont="1" applyFill="1" applyBorder="1" applyAlignment="1" applyProtection="1">
      <alignment vertical="center"/>
    </xf>
    <xf numFmtId="0" fontId="18" fillId="5" borderId="0" xfId="1" applyFont="1" applyFill="1" applyBorder="1" applyAlignment="1" applyProtection="1">
      <alignment vertical="center"/>
    </xf>
    <xf numFmtId="14" fontId="18" fillId="5" borderId="0" xfId="1" applyNumberFormat="1" applyFont="1" applyFill="1" applyBorder="1" applyAlignment="1" applyProtection="1">
      <alignment horizontal="center" vertical="center"/>
    </xf>
    <xf numFmtId="0" fontId="13" fillId="5" borderId="0" xfId="1" applyFont="1" applyFill="1" applyAlignment="1" applyProtection="1">
      <alignment horizontal="left" vertical="center"/>
    </xf>
    <xf numFmtId="0" fontId="12" fillId="5" borderId="0" xfId="0" applyFont="1" applyFill="1" applyProtection="1"/>
    <xf numFmtId="0" fontId="0" fillId="5" borderId="0" xfId="0" applyFill="1" applyProtection="1">
      <protection locked="0"/>
    </xf>
    <xf numFmtId="0" fontId="21" fillId="5" borderId="0" xfId="4" applyFont="1" applyFill="1" applyProtection="1">
      <protection locked="0"/>
    </xf>
    <xf numFmtId="0" fontId="0" fillId="5" borderId="0" xfId="0" applyFill="1" applyBorder="1" applyProtection="1">
      <protection locked="0"/>
    </xf>
    <xf numFmtId="0" fontId="0" fillId="5" borderId="0" xfId="0" applyFill="1" applyBorder="1" applyProtection="1"/>
    <xf numFmtId="0" fontId="0" fillId="0" borderId="0" xfId="0" applyFill="1" applyBorder="1" applyProtection="1"/>
    <xf numFmtId="0" fontId="0" fillId="0" borderId="0" xfId="0" applyFill="1" applyProtection="1"/>
    <xf numFmtId="0" fontId="22" fillId="5" borderId="5" xfId="4" applyFont="1" applyFill="1" applyBorder="1" applyAlignment="1" applyProtection="1">
      <alignment horizontal="left" vertical="center" wrapText="1"/>
    </xf>
    <xf numFmtId="0" fontId="18" fillId="5" borderId="0" xfId="1" applyFont="1" applyFill="1" applyBorder="1" applyAlignment="1" applyProtection="1">
      <alignment vertical="center"/>
      <protection locked="0"/>
    </xf>
    <xf numFmtId="0" fontId="21" fillId="5" borderId="0" xfId="4" applyFont="1" applyFill="1" applyBorder="1" applyProtection="1">
      <protection locked="0"/>
    </xf>
    <xf numFmtId="0" fontId="20" fillId="5" borderId="1" xfId="4" applyFont="1" applyFill="1" applyBorder="1" applyAlignment="1" applyProtection="1">
      <alignment horizontal="center" vertical="center" wrapText="1"/>
    </xf>
    <xf numFmtId="14" fontId="28" fillId="0" borderId="2" xfId="5" applyNumberFormat="1" applyFont="1" applyBorder="1" applyAlignment="1" applyProtection="1">
      <alignment wrapText="1"/>
      <protection locked="0"/>
    </xf>
    <xf numFmtId="14" fontId="23" fillId="0" borderId="0" xfId="0" applyNumberFormat="1" applyFont="1" applyFill="1" applyBorder="1" applyAlignment="1" applyProtection="1">
      <alignment horizontal="center" vertical="center" wrapText="1"/>
    </xf>
    <xf numFmtId="1" fontId="25" fillId="0" borderId="2" xfId="2" applyNumberFormat="1" applyFont="1" applyFill="1" applyBorder="1" applyAlignment="1" applyProtection="1">
      <alignment horizontal="left" vertical="top" wrapText="1"/>
      <protection locked="0"/>
    </xf>
    <xf numFmtId="1" fontId="25" fillId="0" borderId="13" xfId="2" applyNumberFormat="1" applyFont="1" applyFill="1" applyBorder="1" applyAlignment="1" applyProtection="1">
      <alignment horizontal="left" vertical="top" wrapText="1"/>
      <protection locked="0"/>
    </xf>
    <xf numFmtId="0" fontId="27" fillId="5" borderId="1" xfId="2" applyFont="1" applyFill="1" applyBorder="1" applyAlignment="1" applyProtection="1">
      <alignment horizontal="center" vertical="top" wrapText="1"/>
    </xf>
    <xf numFmtId="1" fontId="27" fillId="5" borderId="1" xfId="2" applyNumberFormat="1" applyFont="1" applyFill="1" applyBorder="1" applyAlignment="1" applyProtection="1">
      <alignment horizontal="center" vertical="top" wrapText="1"/>
    </xf>
    <xf numFmtId="0" fontId="18" fillId="5" borderId="0" xfId="1" applyFont="1" applyFill="1" applyAlignment="1" applyProtection="1">
      <alignment horizontal="center" vertical="center"/>
    </xf>
    <xf numFmtId="0" fontId="18" fillId="5" borderId="0" xfId="1" applyFont="1" applyFill="1" applyBorder="1" applyAlignment="1" applyProtection="1">
      <alignment horizontal="center" vertical="center"/>
    </xf>
    <xf numFmtId="0" fontId="18" fillId="5" borderId="0" xfId="1" applyFont="1" applyFill="1" applyBorder="1" applyAlignment="1" applyProtection="1">
      <alignment horizontal="center" vertical="center"/>
      <protection locked="0"/>
    </xf>
    <xf numFmtId="0" fontId="27" fillId="5" borderId="6" xfId="2" applyFont="1" applyFill="1" applyBorder="1" applyAlignment="1" applyProtection="1">
      <alignment horizontal="center" vertical="top" wrapText="1"/>
    </xf>
    <xf numFmtId="1" fontId="27" fillId="5" borderId="6" xfId="2" applyNumberFormat="1" applyFont="1" applyFill="1" applyBorder="1" applyAlignment="1" applyProtection="1">
      <alignment horizontal="center" vertical="top" wrapText="1"/>
    </xf>
    <xf numFmtId="0" fontId="25" fillId="0" borderId="6" xfId="2" applyFont="1" applyFill="1" applyBorder="1" applyAlignment="1" applyProtection="1">
      <alignment horizontal="center" vertical="top" wrapText="1"/>
      <protection locked="0"/>
    </xf>
    <xf numFmtId="0" fontId="18" fillId="2" borderId="0" xfId="0" applyFont="1" applyFill="1" applyProtection="1">
      <protection locked="0"/>
    </xf>
    <xf numFmtId="0" fontId="0" fillId="2" borderId="0" xfId="0" applyFill="1"/>
    <xf numFmtId="0" fontId="23" fillId="2" borderId="0" xfId="0" applyFont="1" applyFill="1" applyAlignment="1" applyProtection="1">
      <alignment horizontal="center"/>
      <protection locked="0"/>
    </xf>
    <xf numFmtId="0" fontId="18" fillId="2" borderId="0" xfId="0" applyFont="1" applyFill="1" applyAlignment="1" applyProtection="1">
      <alignment horizontal="center" vertical="center"/>
      <protection locked="0"/>
    </xf>
    <xf numFmtId="0" fontId="18" fillId="2" borderId="3" xfId="0" applyFont="1" applyFill="1" applyBorder="1" applyProtection="1">
      <protection locked="0"/>
    </xf>
    <xf numFmtId="0" fontId="23" fillId="2" borderId="0" xfId="0" applyFont="1" applyFill="1" applyProtection="1">
      <protection locked="0"/>
    </xf>
    <xf numFmtId="0" fontId="18" fillId="2" borderId="0" xfId="0" applyFont="1" applyFill="1" applyBorder="1" applyProtection="1">
      <protection locked="0"/>
    </xf>
    <xf numFmtId="0" fontId="17" fillId="2" borderId="0" xfId="0" applyFont="1" applyFill="1"/>
    <xf numFmtId="0" fontId="17" fillId="5" borderId="0" xfId="3" applyFont="1" applyFill="1" applyProtection="1"/>
    <xf numFmtId="0" fontId="12" fillId="5" borderId="0" xfId="3" applyFill="1" applyProtection="1"/>
    <xf numFmtId="0" fontId="12" fillId="5" borderId="0" xfId="3" applyFill="1" applyBorder="1" applyProtection="1"/>
    <xf numFmtId="0" fontId="12" fillId="0" borderId="0" xfId="3" applyProtection="1">
      <protection locked="0"/>
    </xf>
    <xf numFmtId="0" fontId="12" fillId="5" borderId="0" xfId="3" applyFill="1" applyProtection="1">
      <protection locked="0"/>
    </xf>
    <xf numFmtId="0" fontId="12" fillId="5" borderId="0" xfId="3" applyFill="1" applyBorder="1" applyProtection="1">
      <protection locked="0"/>
    </xf>
    <xf numFmtId="0" fontId="12" fillId="0" borderId="0" xfId="3" applyFill="1" applyProtection="1"/>
    <xf numFmtId="0" fontId="12" fillId="0" borderId="0" xfId="3" applyFill="1" applyBorder="1" applyProtection="1"/>
    <xf numFmtId="0" fontId="12" fillId="5" borderId="3" xfId="3" applyFill="1" applyBorder="1" applyProtection="1"/>
    <xf numFmtId="0" fontId="17" fillId="5" borderId="1" xfId="3" applyFont="1" applyFill="1" applyBorder="1" applyAlignment="1" applyProtection="1">
      <alignment horizontal="center" vertical="center"/>
    </xf>
    <xf numFmtId="0" fontId="17" fillId="5" borderId="1" xfId="3" applyFont="1" applyFill="1" applyBorder="1" applyAlignment="1" applyProtection="1">
      <alignment horizontal="center" vertical="center" wrapText="1"/>
    </xf>
    <xf numFmtId="0" fontId="17" fillId="5" borderId="2" xfId="3" applyFont="1" applyFill="1" applyBorder="1" applyAlignment="1" applyProtection="1">
      <alignment horizontal="center" vertical="center" wrapText="1"/>
    </xf>
    <xf numFmtId="0" fontId="12" fillId="0" borderId="1" xfId="3" applyBorder="1" applyProtection="1">
      <protection locked="0"/>
    </xf>
    <xf numFmtId="14" fontId="12" fillId="0" borderId="1" xfId="3" applyNumberFormat="1" applyBorder="1" applyProtection="1">
      <protection locked="0"/>
    </xf>
    <xf numFmtId="0" fontId="23" fillId="0" borderId="0" xfId="3" applyFont="1" applyProtection="1">
      <protection locked="0"/>
    </xf>
    <xf numFmtId="0" fontId="18" fillId="0" borderId="0" xfId="3" applyFont="1" applyBorder="1" applyProtection="1">
      <protection locked="0"/>
    </xf>
    <xf numFmtId="0" fontId="18" fillId="0" borderId="3" xfId="3" applyFont="1" applyBorder="1" applyProtection="1">
      <protection locked="0"/>
    </xf>
    <xf numFmtId="0" fontId="23" fillId="0" borderId="0" xfId="3" applyFont="1" applyAlignment="1" applyProtection="1">
      <alignment horizontal="left"/>
      <protection locked="0"/>
    </xf>
    <xf numFmtId="0" fontId="18" fillId="0" borderId="0" xfId="3" applyFont="1" applyAlignment="1" applyProtection="1">
      <alignment horizontal="left"/>
      <protection locked="0"/>
    </xf>
    <xf numFmtId="0" fontId="12" fillId="0" borderId="0" xfId="3"/>
    <xf numFmtId="0" fontId="12" fillId="0" borderId="0" xfId="3" applyBorder="1" applyProtection="1">
      <protection locked="0"/>
    </xf>
    <xf numFmtId="0" fontId="12" fillId="0" borderId="1" xfId="3" applyBorder="1" applyAlignment="1" applyProtection="1">
      <alignment horizontal="center"/>
      <protection locked="0"/>
    </xf>
    <xf numFmtId="0" fontId="18" fillId="0" borderId="0" xfId="0" applyFont="1" applyAlignment="1" applyProtection="1">
      <alignment horizontal="left"/>
      <protection locked="0"/>
    </xf>
    <xf numFmtId="0" fontId="20" fillId="0" borderId="2" xfId="4" applyFont="1" applyBorder="1" applyAlignment="1" applyProtection="1">
      <alignment vertical="center" wrapText="1"/>
      <protection locked="0"/>
    </xf>
    <xf numFmtId="0" fontId="23" fillId="2" borderId="0" xfId="0" applyFont="1" applyFill="1" applyBorder="1" applyAlignment="1" applyProtection="1">
      <alignment horizontal="left"/>
    </xf>
    <xf numFmtId="0" fontId="0" fillId="2" borderId="0" xfId="0" applyFill="1" applyBorder="1" applyProtection="1"/>
    <xf numFmtId="0" fontId="0" fillId="2" borderId="0" xfId="0" applyFill="1" applyProtection="1"/>
    <xf numFmtId="0" fontId="0" fillId="2" borderId="0" xfId="0" applyFill="1" applyProtection="1">
      <protection locked="0"/>
    </xf>
    <xf numFmtId="0" fontId="21" fillId="2" borderId="0" xfId="4" applyFont="1" applyFill="1" applyProtection="1">
      <protection locked="0"/>
    </xf>
    <xf numFmtId="0" fontId="23" fillId="2" borderId="0" xfId="0" applyFont="1" applyFill="1" applyAlignment="1" applyProtection="1">
      <alignment horizontal="left"/>
      <protection locked="0"/>
    </xf>
    <xf numFmtId="0" fontId="18" fillId="2" borderId="0" xfId="0" applyFont="1" applyFill="1" applyAlignment="1" applyProtection="1">
      <alignment horizontal="left"/>
      <protection locked="0"/>
    </xf>
    <xf numFmtId="0" fontId="12" fillId="2" borderId="0" xfId="0" applyFont="1" applyFill="1"/>
    <xf numFmtId="0" fontId="0" fillId="2" borderId="3" xfId="0" applyFill="1" applyBorder="1"/>
    <xf numFmtId="0" fontId="17" fillId="5" borderId="2" xfId="3" applyFont="1" applyFill="1" applyBorder="1" applyAlignment="1" applyProtection="1">
      <alignment horizontal="center" vertical="center"/>
    </xf>
    <xf numFmtId="0" fontId="23" fillId="5" borderId="0" xfId="0" applyFont="1" applyFill="1" applyBorder="1" applyAlignment="1" applyProtection="1">
      <alignment horizontal="center"/>
      <protection locked="0"/>
    </xf>
    <xf numFmtId="0" fontId="18" fillId="5" borderId="0" xfId="0" applyFont="1" applyFill="1" applyBorder="1" applyAlignment="1" applyProtection="1">
      <alignment horizontal="center" vertical="center"/>
      <protection locked="0"/>
    </xf>
    <xf numFmtId="0" fontId="23" fillId="5" borderId="0" xfId="0" applyFont="1" applyFill="1" applyBorder="1" applyProtection="1">
      <protection locked="0"/>
    </xf>
    <xf numFmtId="0" fontId="17" fillId="5" borderId="0" xfId="0" applyFont="1" applyFill="1" applyBorder="1"/>
    <xf numFmtId="0" fontId="23" fillId="0" borderId="1" xfId="1" applyFont="1" applyFill="1" applyBorder="1" applyAlignment="1" applyProtection="1">
      <alignment horizontal="left" vertical="center" wrapText="1"/>
    </xf>
    <xf numFmtId="0" fontId="23" fillId="6" borderId="0" xfId="1" applyFont="1" applyFill="1" applyAlignment="1" applyProtection="1">
      <alignment horizontal="center" vertical="center"/>
      <protection locked="0"/>
    </xf>
    <xf numFmtId="3" fontId="18" fillId="6" borderId="0" xfId="1" applyNumberFormat="1" applyFont="1" applyFill="1" applyAlignment="1" applyProtection="1">
      <alignment horizontal="center" vertical="center"/>
      <protection locked="0"/>
    </xf>
    <xf numFmtId="3" fontId="18" fillId="0" borderId="0" xfId="1" applyNumberFormat="1" applyFont="1" applyAlignment="1" applyProtection="1">
      <alignment horizontal="center" vertical="center"/>
      <protection locked="0"/>
    </xf>
    <xf numFmtId="0" fontId="31" fillId="6" borderId="0" xfId="0" applyFont="1" applyFill="1" applyAlignment="1" applyProtection="1">
      <alignment vertical="center"/>
      <protection locked="0"/>
    </xf>
    <xf numFmtId="0" fontId="31" fillId="0" borderId="0" xfId="0" applyFont="1" applyAlignment="1" applyProtection="1">
      <alignment vertical="center"/>
      <protection locked="0"/>
    </xf>
    <xf numFmtId="0" fontId="18" fillId="0" borderId="1" xfId="1" applyFont="1" applyFill="1" applyBorder="1" applyAlignment="1" applyProtection="1">
      <alignment horizontal="left" vertical="center" wrapText="1" indent="4"/>
    </xf>
    <xf numFmtId="0" fontId="18" fillId="5" borderId="0" xfId="1" applyFont="1" applyFill="1" applyAlignment="1" applyProtection="1">
      <alignment wrapText="1"/>
    </xf>
    <xf numFmtId="0" fontId="18" fillId="5" borderId="0" xfId="0" applyFont="1" applyFill="1" applyBorder="1" applyAlignment="1" applyProtection="1">
      <alignment wrapText="1"/>
    </xf>
    <xf numFmtId="0" fontId="18" fillId="0" borderId="0" xfId="0" applyFont="1" applyAlignment="1" applyProtection="1">
      <alignment wrapText="1"/>
      <protection locked="0"/>
    </xf>
    <xf numFmtId="0" fontId="18" fillId="0" borderId="0" xfId="3" applyFont="1" applyAlignment="1" applyProtection="1">
      <alignment wrapText="1"/>
      <protection locked="0"/>
    </xf>
    <xf numFmtId="0" fontId="23" fillId="0" borderId="0" xfId="0" applyFont="1" applyAlignment="1" applyProtection="1">
      <alignment wrapText="1"/>
      <protection locked="0"/>
    </xf>
    <xf numFmtId="0" fontId="17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1" xfId="0" applyFont="1" applyFill="1" applyBorder="1" applyAlignment="1" applyProtection="1">
      <alignment horizontal="left" vertical="center" wrapText="1" indent="2"/>
    </xf>
    <xf numFmtId="0" fontId="32" fillId="5" borderId="0" xfId="1" applyFont="1" applyFill="1" applyAlignment="1" applyProtection="1">
      <alignment horizontal="right" vertical="center"/>
    </xf>
    <xf numFmtId="0" fontId="12" fillId="5" borderId="0" xfId="3" applyFill="1" applyBorder="1" applyAlignment="1" applyProtection="1">
      <alignment horizontal="left"/>
      <protection locked="0"/>
    </xf>
    <xf numFmtId="0" fontId="12" fillId="5" borderId="18" xfId="3" applyFill="1" applyBorder="1" applyProtection="1"/>
    <xf numFmtId="0" fontId="12" fillId="5" borderId="1" xfId="3" applyFont="1" applyFill="1" applyBorder="1" applyAlignment="1" applyProtection="1">
      <alignment horizontal="center" vertical="center"/>
    </xf>
    <xf numFmtId="0" fontId="12" fillId="5" borderId="1" xfId="3" applyFill="1" applyBorder="1" applyAlignment="1" applyProtection="1">
      <alignment horizontal="center" vertical="center" wrapText="1"/>
    </xf>
    <xf numFmtId="0" fontId="12" fillId="5" borderId="2" xfId="3" applyFill="1" applyBorder="1" applyAlignment="1" applyProtection="1">
      <alignment horizontal="center" vertical="center" wrapText="1"/>
    </xf>
    <xf numFmtId="0" fontId="12" fillId="5" borderId="1" xfId="3" applyFont="1" applyFill="1" applyBorder="1" applyAlignment="1" applyProtection="1">
      <alignment horizontal="center" vertical="center" wrapText="1"/>
    </xf>
    <xf numFmtId="0" fontId="12" fillId="5" borderId="2" xfId="3" applyFont="1" applyFill="1" applyBorder="1" applyAlignment="1" applyProtection="1">
      <alignment horizontal="center" vertical="center" wrapText="1"/>
    </xf>
    <xf numFmtId="0" fontId="28" fillId="0" borderId="1" xfId="7" applyFont="1" applyBorder="1" applyAlignment="1" applyProtection="1">
      <alignment wrapText="1"/>
      <protection locked="0"/>
    </xf>
    <xf numFmtId="14" fontId="12" fillId="5" borderId="1" xfId="3" applyNumberFormat="1" applyFill="1" applyBorder="1" applyProtection="1"/>
    <xf numFmtId="0" fontId="12" fillId="0" borderId="1" xfId="3" applyBorder="1" applyAlignment="1" applyProtection="1">
      <alignment horizontal="left" vertical="center"/>
      <protection locked="0"/>
    </xf>
    <xf numFmtId="0" fontId="18" fillId="5" borderId="1" xfId="0" applyFont="1" applyFill="1" applyBorder="1" applyProtection="1">
      <protection locked="0"/>
    </xf>
    <xf numFmtId="0" fontId="18" fillId="5" borderId="3" xfId="0" applyFont="1" applyFill="1" applyBorder="1" applyProtection="1">
      <protection locked="0"/>
    </xf>
    <xf numFmtId="0" fontId="0" fillId="5" borderId="3" xfId="0" applyFill="1" applyBorder="1"/>
    <xf numFmtId="0" fontId="18" fillId="5" borderId="0" xfId="1" applyFont="1" applyFill="1" applyAlignment="1" applyProtection="1">
      <alignment horizontal="center" vertical="center"/>
    </xf>
    <xf numFmtId="0" fontId="18" fillId="5" borderId="0" xfId="1" applyFont="1" applyFill="1" applyBorder="1" applyAlignment="1" applyProtection="1">
      <alignment horizontal="center" vertical="center"/>
    </xf>
    <xf numFmtId="0" fontId="18" fillId="5" borderId="0" xfId="1" applyFont="1" applyFill="1" applyAlignment="1" applyProtection="1">
      <alignment horizontal="right" vertical="center"/>
    </xf>
    <xf numFmtId="0" fontId="18" fillId="0" borderId="0" xfId="0" applyFont="1" applyAlignment="1">
      <alignment vertical="center"/>
    </xf>
    <xf numFmtId="0" fontId="20" fillId="2" borderId="0" xfId="9" applyFont="1" applyFill="1" applyBorder="1" applyAlignment="1" applyProtection="1">
      <alignment vertical="center"/>
      <protection locked="0"/>
    </xf>
    <xf numFmtId="14" fontId="20" fillId="2" borderId="0" xfId="9" applyNumberFormat="1" applyFont="1" applyFill="1" applyBorder="1" applyAlignment="1" applyProtection="1">
      <alignment vertical="center"/>
    </xf>
    <xf numFmtId="0" fontId="18" fillId="0" borderId="0" xfId="0" applyFont="1" applyAlignment="1" applyProtection="1">
      <alignment vertical="center"/>
      <protection locked="0"/>
    </xf>
    <xf numFmtId="14" fontId="22" fillId="2" borderId="0" xfId="9" applyNumberFormat="1" applyFont="1" applyFill="1" applyBorder="1" applyAlignment="1" applyProtection="1">
      <alignment vertical="center" wrapText="1"/>
    </xf>
    <xf numFmtId="14" fontId="20" fillId="2" borderId="3" xfId="9" applyNumberFormat="1" applyFont="1" applyFill="1" applyBorder="1" applyAlignment="1" applyProtection="1">
      <alignment horizontal="center" vertical="center"/>
    </xf>
    <xf numFmtId="49" fontId="20" fillId="2" borderId="0" xfId="9" applyNumberFormat="1" applyFont="1" applyFill="1" applyBorder="1" applyAlignment="1" applyProtection="1">
      <alignment vertical="center"/>
      <protection locked="0"/>
    </xf>
    <xf numFmtId="0" fontId="20" fillId="0" borderId="0" xfId="9" applyFont="1" applyAlignment="1" applyProtection="1">
      <alignment vertical="center"/>
      <protection locked="0"/>
    </xf>
    <xf numFmtId="0" fontId="18" fillId="5" borderId="0" xfId="0" applyFont="1" applyFill="1" applyBorder="1" applyAlignment="1">
      <alignment vertical="center"/>
    </xf>
    <xf numFmtId="0" fontId="20" fillId="5" borderId="21" xfId="9" applyFont="1" applyFill="1" applyBorder="1" applyAlignment="1" applyProtection="1">
      <alignment vertical="center"/>
      <protection locked="0"/>
    </xf>
    <xf numFmtId="0" fontId="20" fillId="5" borderId="0" xfId="9" applyFont="1" applyFill="1" applyBorder="1" applyAlignment="1" applyProtection="1">
      <alignment vertical="center"/>
    </xf>
    <xf numFmtId="0" fontId="20" fillId="5" borderId="0" xfId="9" applyFont="1" applyFill="1" applyBorder="1" applyAlignment="1" applyProtection="1">
      <alignment vertical="center"/>
      <protection locked="0"/>
    </xf>
    <xf numFmtId="49" fontId="20" fillId="5" borderId="0" xfId="9" applyNumberFormat="1" applyFont="1" applyFill="1" applyBorder="1" applyAlignment="1" applyProtection="1">
      <alignment vertical="center"/>
      <protection locked="0"/>
    </xf>
    <xf numFmtId="14" fontId="20" fillId="5" borderId="0" xfId="9" applyNumberFormat="1" applyFont="1" applyFill="1" applyBorder="1" applyAlignment="1" applyProtection="1">
      <alignment vertical="center"/>
    </xf>
    <xf numFmtId="0" fontId="20" fillId="5" borderId="22" xfId="9" applyFont="1" applyFill="1" applyBorder="1" applyAlignment="1" applyProtection="1">
      <alignment vertical="center"/>
    </xf>
    <xf numFmtId="0" fontId="18" fillId="5" borderId="22" xfId="0" applyFont="1" applyFill="1" applyBorder="1" applyAlignment="1" applyProtection="1">
      <alignment vertical="center"/>
    </xf>
    <xf numFmtId="0" fontId="20" fillId="5" borderId="21" xfId="9" applyFont="1" applyFill="1" applyBorder="1" applyAlignment="1" applyProtection="1">
      <alignment horizontal="right" vertical="center"/>
    </xf>
    <xf numFmtId="0" fontId="23" fillId="5" borderId="22" xfId="0" applyFont="1" applyFill="1" applyBorder="1" applyAlignment="1" applyProtection="1">
      <alignment vertical="center"/>
    </xf>
    <xf numFmtId="0" fontId="23" fillId="5" borderId="0" xfId="0" applyFont="1" applyFill="1" applyAlignment="1" applyProtection="1">
      <alignment horizontal="left" vertical="center"/>
    </xf>
    <xf numFmtId="165" fontId="33" fillId="2" borderId="2" xfId="10" applyNumberFormat="1" applyFont="1" applyFill="1" applyBorder="1" applyAlignment="1" applyProtection="1">
      <alignment horizontal="left" vertical="center" wrapText="1"/>
      <protection locked="0"/>
    </xf>
    <xf numFmtId="14" fontId="20" fillId="2" borderId="0" xfId="10" applyNumberFormat="1" applyFont="1" applyFill="1" applyBorder="1" applyAlignment="1" applyProtection="1">
      <alignment vertical="center"/>
    </xf>
    <xf numFmtId="0" fontId="20" fillId="2" borderId="0" xfId="10" applyFont="1" applyFill="1" applyBorder="1" applyAlignment="1" applyProtection="1">
      <alignment vertical="center"/>
      <protection locked="0"/>
    </xf>
    <xf numFmtId="14" fontId="22" fillId="2" borderId="0" xfId="10" applyNumberFormat="1" applyFont="1" applyFill="1" applyBorder="1" applyAlignment="1" applyProtection="1">
      <alignment horizontal="center" vertical="center"/>
    </xf>
    <xf numFmtId="14" fontId="22" fillId="2" borderId="0" xfId="10" applyNumberFormat="1" applyFont="1" applyFill="1" applyBorder="1" applyAlignment="1" applyProtection="1">
      <alignment vertical="center"/>
    </xf>
    <xf numFmtId="0" fontId="17" fillId="5" borderId="1" xfId="0" applyFont="1" applyFill="1" applyBorder="1" applyAlignment="1">
      <alignment horizontal="center" vertical="center"/>
    </xf>
    <xf numFmtId="0" fontId="18" fillId="5" borderId="0" xfId="1" applyFont="1" applyFill="1" applyBorder="1" applyAlignment="1" applyProtection="1">
      <alignment horizontal="center" vertical="center"/>
    </xf>
    <xf numFmtId="0" fontId="18" fillId="5" borderId="0" xfId="1" applyFont="1" applyFill="1" applyAlignment="1" applyProtection="1">
      <alignment horizontal="right" vertical="center"/>
    </xf>
    <xf numFmtId="14" fontId="22" fillId="2" borderId="0" xfId="9" applyNumberFormat="1" applyFont="1" applyFill="1" applyBorder="1" applyAlignment="1" applyProtection="1">
      <alignment vertical="center"/>
    </xf>
    <xf numFmtId="0" fontId="20" fillId="2" borderId="0" xfId="9" applyFont="1" applyFill="1" applyBorder="1" applyAlignment="1" applyProtection="1">
      <alignment vertical="center"/>
    </xf>
    <xf numFmtId="0" fontId="20" fillId="2" borderId="21" xfId="9" applyFont="1" applyFill="1" applyBorder="1" applyAlignment="1" applyProtection="1">
      <alignment vertical="center"/>
      <protection locked="0"/>
    </xf>
    <xf numFmtId="0" fontId="27" fillId="5" borderId="6" xfId="2" applyFont="1" applyFill="1" applyBorder="1" applyAlignment="1" applyProtection="1">
      <alignment horizontal="center" vertical="center" wrapText="1"/>
    </xf>
    <xf numFmtId="1" fontId="27" fillId="5" borderId="6" xfId="2" applyNumberFormat="1" applyFont="1" applyFill="1" applyBorder="1" applyAlignment="1" applyProtection="1">
      <alignment horizontal="center" vertical="center" wrapText="1"/>
    </xf>
    <xf numFmtId="0" fontId="30" fillId="2" borderId="0" xfId="0" applyFont="1" applyFill="1" applyBorder="1" applyProtection="1"/>
    <xf numFmtId="0" fontId="30" fillId="2" borderId="0" xfId="0" applyFont="1" applyFill="1" applyBorder="1" applyAlignment="1" applyProtection="1">
      <alignment horizontal="center" vertical="center"/>
    </xf>
    <xf numFmtId="0" fontId="18" fillId="0" borderId="0" xfId="0" applyFont="1" applyAlignment="1" applyProtection="1">
      <alignment vertical="top" wrapText="1"/>
      <protection locked="0"/>
    </xf>
    <xf numFmtId="1" fontId="25" fillId="0" borderId="1" xfId="2" applyNumberFormat="1" applyFont="1" applyFill="1" applyBorder="1" applyAlignment="1" applyProtection="1">
      <alignment horizontal="left" vertical="top" wrapText="1"/>
      <protection locked="0"/>
    </xf>
    <xf numFmtId="1" fontId="25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25" fillId="0" borderId="1" xfId="2" applyFont="1" applyFill="1" applyBorder="1" applyAlignment="1" applyProtection="1">
      <alignment horizontal="left" vertical="top" wrapText="1"/>
      <protection locked="0"/>
    </xf>
    <xf numFmtId="4" fontId="25" fillId="0" borderId="1" xfId="2" applyNumberFormat="1" applyFont="1" applyFill="1" applyBorder="1" applyAlignment="1" applyProtection="1">
      <alignment horizontal="right" vertical="center" wrapText="1"/>
      <protection locked="0"/>
    </xf>
    <xf numFmtId="4" fontId="28" fillId="0" borderId="1" xfId="0" applyNumberFormat="1" applyFont="1" applyBorder="1" applyAlignment="1">
      <alignment horizontal="center" vertical="center" wrapText="1"/>
    </xf>
    <xf numFmtId="0" fontId="20" fillId="0" borderId="1" xfId="15" applyFont="1" applyBorder="1" applyAlignment="1" applyProtection="1">
      <alignment horizontal="center" vertical="center" wrapText="1"/>
      <protection locked="0"/>
    </xf>
    <xf numFmtId="49" fontId="20" fillId="0" borderId="1" xfId="15" applyNumberFormat="1" applyFont="1" applyBorder="1" applyAlignment="1" applyProtection="1">
      <alignment horizontal="center" vertical="center" wrapText="1"/>
      <protection locked="0"/>
    </xf>
    <xf numFmtId="4" fontId="18" fillId="0" borderId="1" xfId="0" applyNumberFormat="1" applyFont="1" applyBorder="1" applyAlignment="1">
      <alignment horizontal="center" vertical="center" wrapText="1"/>
    </xf>
    <xf numFmtId="0" fontId="18" fillId="0" borderId="1" xfId="15" applyFont="1" applyFill="1" applyBorder="1" applyAlignment="1" applyProtection="1">
      <alignment horizontal="center" vertical="center" wrapText="1"/>
      <protection locked="0"/>
    </xf>
    <xf numFmtId="0" fontId="3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49" fontId="18" fillId="0" borderId="1" xfId="0" applyNumberFormat="1" applyFont="1" applyBorder="1" applyAlignment="1">
      <alignment horizontal="center" vertical="center"/>
    </xf>
    <xf numFmtId="49" fontId="18" fillId="0" borderId="1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14" fontId="18" fillId="0" borderId="1" xfId="3" applyNumberFormat="1" applyFont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>
      <alignment horizontal="center" vertical="center"/>
    </xf>
    <xf numFmtId="0" fontId="18" fillId="0" borderId="1" xfId="1" applyFont="1" applyFill="1" applyBorder="1" applyAlignment="1" applyProtection="1">
      <alignment horizontal="center" vertical="center" wrapText="1"/>
    </xf>
    <xf numFmtId="49" fontId="18" fillId="0" borderId="1" xfId="1" applyNumberFormat="1" applyFont="1" applyFill="1" applyBorder="1" applyAlignment="1" applyProtection="1">
      <alignment horizontal="center" vertical="center" wrapText="1"/>
    </xf>
    <xf numFmtId="0" fontId="18" fillId="0" borderId="1" xfId="1" applyFont="1" applyFill="1" applyBorder="1" applyAlignment="1" applyProtection="1">
      <alignment vertical="center" wrapText="1"/>
    </xf>
    <xf numFmtId="3" fontId="18" fillId="0" borderId="1" xfId="1" applyNumberFormat="1" applyFont="1" applyFill="1" applyBorder="1" applyAlignment="1" applyProtection="1">
      <alignment horizontal="center" vertical="center" wrapText="1"/>
    </xf>
    <xf numFmtId="3" fontId="23" fillId="0" borderId="1" xfId="1" applyNumberFormat="1" applyFont="1" applyFill="1" applyBorder="1" applyAlignment="1" applyProtection="1">
      <alignment horizontal="center" vertical="center" wrapText="1"/>
      <protection locked="0"/>
    </xf>
    <xf numFmtId="3" fontId="18" fillId="0" borderId="1" xfId="0" applyNumberFormat="1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49" fontId="18" fillId="2" borderId="1" xfId="0" applyNumberFormat="1" applyFont="1" applyFill="1" applyBorder="1" applyAlignment="1">
      <alignment horizontal="center" vertical="center"/>
    </xf>
    <xf numFmtId="0" fontId="23" fillId="0" borderId="1" xfId="1" applyFont="1" applyFill="1" applyBorder="1" applyAlignment="1" applyProtection="1">
      <alignment horizontal="center" vertical="center" wrapText="1"/>
    </xf>
    <xf numFmtId="0" fontId="18" fillId="0" borderId="1" xfId="1" applyFont="1" applyFill="1" applyBorder="1" applyAlignment="1" applyProtection="1">
      <alignment horizontal="left" vertical="center" wrapText="1"/>
    </xf>
    <xf numFmtId="0" fontId="25" fillId="0" borderId="23" xfId="2" applyFont="1" applyFill="1" applyBorder="1" applyAlignment="1" applyProtection="1">
      <alignment horizontal="center" vertical="top" wrapText="1"/>
      <protection locked="0"/>
    </xf>
    <xf numFmtId="0" fontId="25" fillId="0" borderId="1" xfId="2" applyFont="1" applyFill="1" applyBorder="1" applyAlignment="1" applyProtection="1">
      <alignment horizontal="center" vertical="top" wrapText="1"/>
      <protection locked="0"/>
    </xf>
    <xf numFmtId="0" fontId="38" fillId="0" borderId="0" xfId="1" applyFont="1" applyProtection="1">
      <protection locked="0"/>
    </xf>
    <xf numFmtId="0" fontId="24" fillId="0" borderId="0" xfId="1" applyFont="1" applyAlignment="1" applyProtection="1">
      <alignment horizontal="center" vertical="center"/>
      <protection locked="0"/>
    </xf>
    <xf numFmtId="0" fontId="38" fillId="0" borderId="0" xfId="1" applyFont="1" applyAlignment="1" applyProtection="1">
      <alignment horizontal="center" vertical="center" wrapText="1"/>
      <protection locked="0"/>
    </xf>
    <xf numFmtId="0" fontId="38" fillId="0" borderId="0" xfId="1" applyFont="1" applyAlignment="1" applyProtection="1">
      <alignment horizontal="center" vertical="center"/>
      <protection locked="0"/>
    </xf>
    <xf numFmtId="0" fontId="35" fillId="0" borderId="0" xfId="0" applyFont="1" applyAlignment="1">
      <alignment horizontal="center" vertical="center"/>
    </xf>
    <xf numFmtId="1" fontId="25" fillId="0" borderId="2" xfId="2" applyNumberFormat="1" applyFont="1" applyFill="1" applyBorder="1" applyAlignment="1" applyProtection="1">
      <alignment horizontal="center" vertical="center" wrapText="1"/>
      <protection locked="0"/>
    </xf>
    <xf numFmtId="1" fontId="25" fillId="0" borderId="13" xfId="2" applyNumberFormat="1" applyFont="1" applyFill="1" applyBorder="1" applyAlignment="1" applyProtection="1">
      <alignment horizontal="center" vertical="center" wrapText="1"/>
      <protection locked="0"/>
    </xf>
    <xf numFmtId="0" fontId="26" fillId="0" borderId="6" xfId="2" applyFont="1" applyFill="1" applyBorder="1" applyAlignment="1" applyProtection="1">
      <alignment horizontal="center" vertical="center" wrapText="1"/>
      <protection locked="0"/>
    </xf>
    <xf numFmtId="14" fontId="20" fillId="0" borderId="2" xfId="11" applyNumberFormat="1" applyFont="1" applyFill="1" applyBorder="1" applyAlignment="1" applyProtection="1">
      <alignment horizontal="center" vertical="center" wrapText="1"/>
      <protection locked="0"/>
    </xf>
    <xf numFmtId="0" fontId="20" fillId="0" borderId="2" xfId="11" applyFont="1" applyFill="1" applyBorder="1" applyAlignment="1" applyProtection="1">
      <alignment vertical="center" wrapText="1"/>
      <protection locked="0"/>
    </xf>
    <xf numFmtId="1" fontId="25" fillId="0" borderId="24" xfId="2" applyNumberFormat="1" applyFont="1" applyFill="1" applyBorder="1" applyAlignment="1" applyProtection="1">
      <alignment horizontal="left" vertical="top" wrapText="1"/>
      <protection locked="0"/>
    </xf>
    <xf numFmtId="0" fontId="25" fillId="0" borderId="24" xfId="2" applyFont="1" applyFill="1" applyBorder="1" applyAlignment="1" applyProtection="1">
      <alignment horizontal="left" vertical="top" wrapText="1"/>
      <protection locked="0"/>
    </xf>
    <xf numFmtId="4" fontId="25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18" fillId="0" borderId="1" xfId="3" applyFont="1" applyBorder="1" applyAlignment="1" applyProtection="1">
      <alignment horizontal="center" vertical="center" wrapText="1"/>
      <protection locked="0"/>
    </xf>
    <xf numFmtId="0" fontId="23" fillId="0" borderId="0" xfId="0" applyFont="1" applyAlignment="1" applyProtection="1">
      <alignment horizontal="left" vertical="center"/>
      <protection locked="0"/>
    </xf>
    <xf numFmtId="4" fontId="23" fillId="5" borderId="1" xfId="0" applyNumberFormat="1" applyFont="1" applyFill="1" applyBorder="1" applyProtection="1"/>
    <xf numFmtId="4" fontId="18" fillId="0" borderId="1" xfId="0" applyNumberFormat="1" applyFont="1" applyBorder="1" applyProtection="1">
      <protection locked="0"/>
    </xf>
    <xf numFmtId="4" fontId="18" fillId="0" borderId="0" xfId="0" applyNumberFormat="1" applyFont="1" applyProtection="1">
      <protection locked="0"/>
    </xf>
    <xf numFmtId="3" fontId="18" fillId="0" borderId="0" xfId="0" applyNumberFormat="1" applyFont="1" applyProtection="1">
      <protection locked="0"/>
    </xf>
    <xf numFmtId="4" fontId="18" fillId="5" borderId="1" xfId="0" applyNumberFormat="1" applyFont="1" applyFill="1" applyBorder="1" applyProtection="1"/>
    <xf numFmtId="4" fontId="18" fillId="5" borderId="1" xfId="0" applyNumberFormat="1" applyFont="1" applyFill="1" applyBorder="1" applyProtection="1">
      <protection locked="0"/>
    </xf>
    <xf numFmtId="49" fontId="0" fillId="5" borderId="0" xfId="0" applyNumberFormat="1" applyFill="1" applyProtection="1"/>
    <xf numFmtId="49" fontId="0" fillId="2" borderId="0" xfId="0" applyNumberFormat="1" applyFill="1" applyProtection="1"/>
    <xf numFmtId="49" fontId="22" fillId="5" borderId="1" xfId="4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Protection="1">
      <protection locked="0"/>
    </xf>
    <xf numFmtId="49" fontId="18" fillId="0" borderId="0" xfId="0" applyNumberFormat="1" applyFont="1" applyProtection="1">
      <protection locked="0"/>
    </xf>
    <xf numFmtId="49" fontId="0" fillId="0" borderId="3" xfId="0" applyNumberFormat="1" applyBorder="1"/>
    <xf numFmtId="49" fontId="0" fillId="0" borderId="0" xfId="0" applyNumberFormat="1"/>
    <xf numFmtId="0" fontId="18" fillId="5" borderId="22" xfId="0" applyFont="1" applyFill="1" applyBorder="1" applyAlignment="1">
      <alignment vertical="center"/>
    </xf>
    <xf numFmtId="0" fontId="22" fillId="5" borderId="0" xfId="9" applyFont="1" applyFill="1" applyBorder="1" applyAlignment="1" applyProtection="1">
      <alignment vertical="center"/>
    </xf>
    <xf numFmtId="0" fontId="20" fillId="5" borderId="21" xfId="9" applyFont="1" applyFill="1" applyBorder="1" applyAlignment="1" applyProtection="1">
      <alignment vertical="center"/>
    </xf>
    <xf numFmtId="0" fontId="22" fillId="0" borderId="0" xfId="9" applyFont="1" applyAlignment="1" applyProtection="1">
      <alignment horizontal="center" vertical="center" wrapText="1"/>
      <protection locked="0"/>
    </xf>
    <xf numFmtId="0" fontId="20" fillId="0" borderId="0" xfId="9" applyFont="1" applyAlignment="1" applyProtection="1">
      <alignment horizontal="center" vertical="center"/>
      <protection locked="0"/>
    </xf>
    <xf numFmtId="0" fontId="20" fillId="0" borderId="1" xfId="9" applyFont="1" applyBorder="1" applyAlignment="1" applyProtection="1">
      <alignment horizontal="center" vertical="center"/>
      <protection locked="0"/>
    </xf>
    <xf numFmtId="0" fontId="20" fillId="0" borderId="1" xfId="9" applyFont="1" applyBorder="1" applyAlignment="1" applyProtection="1">
      <alignment horizontal="center" vertical="center" wrapText="1"/>
      <protection locked="0"/>
    </xf>
    <xf numFmtId="49" fontId="12" fillId="0" borderId="1" xfId="0" applyNumberFormat="1" applyFont="1" applyBorder="1" applyAlignment="1">
      <alignment horizontal="center" vertical="center"/>
    </xf>
    <xf numFmtId="0" fontId="20" fillId="0" borderId="1" xfId="11" applyFont="1" applyBorder="1" applyAlignment="1" applyProtection="1">
      <alignment horizontal="center" vertical="center" wrapText="1"/>
      <protection locked="0"/>
    </xf>
    <xf numFmtId="0" fontId="20" fillId="4" borderId="1" xfId="9" applyFont="1" applyFill="1" applyBorder="1" applyAlignment="1" applyProtection="1">
      <alignment horizontal="center" vertical="center" wrapText="1"/>
      <protection locked="0"/>
    </xf>
    <xf numFmtId="0" fontId="20" fillId="4" borderId="1" xfId="9" applyFont="1" applyFill="1" applyBorder="1" applyAlignment="1" applyProtection="1">
      <alignment vertical="center"/>
      <protection locked="0"/>
    </xf>
    <xf numFmtId="0" fontId="21" fillId="0" borderId="1" xfId="16" applyFont="1" applyBorder="1" applyAlignment="1">
      <alignment horizontal="center" vertical="center"/>
    </xf>
    <xf numFmtId="0" fontId="12" fillId="0" borderId="1" xfId="3" applyFont="1" applyBorder="1" applyAlignment="1" applyProtection="1">
      <alignment horizontal="center" vertical="center"/>
      <protection locked="0"/>
    </xf>
    <xf numFmtId="0" fontId="12" fillId="0" borderId="0" xfId="3" applyFont="1" applyAlignment="1" applyProtection="1">
      <alignment vertical="center"/>
      <protection locked="0"/>
    </xf>
    <xf numFmtId="49" fontId="20" fillId="0" borderId="0" xfId="9" applyNumberFormat="1" applyFont="1" applyAlignment="1" applyProtection="1">
      <alignment vertical="center"/>
      <protection locked="0"/>
    </xf>
    <xf numFmtId="49" fontId="18" fillId="0" borderId="1" xfId="3" applyNumberFormat="1" applyFont="1" applyBorder="1" applyAlignment="1" applyProtection="1">
      <alignment horizontal="center" vertical="center"/>
      <protection locked="0"/>
    </xf>
    <xf numFmtId="0" fontId="18" fillId="0" borderId="29" xfId="1" applyFont="1" applyFill="1" applyBorder="1" applyAlignment="1" applyProtection="1">
      <alignment horizontal="center" vertical="center" wrapText="1"/>
    </xf>
    <xf numFmtId="4" fontId="20" fillId="0" borderId="1" xfId="9" applyNumberFormat="1" applyFont="1" applyBorder="1" applyAlignment="1" applyProtection="1">
      <alignment horizontal="center" vertical="center"/>
      <protection locked="0"/>
    </xf>
    <xf numFmtId="4" fontId="18" fillId="0" borderId="1" xfId="3" applyNumberFormat="1" applyFont="1" applyBorder="1" applyAlignment="1" applyProtection="1">
      <alignment horizontal="center" vertical="center"/>
      <protection locked="0"/>
    </xf>
    <xf numFmtId="49" fontId="18" fillId="0" borderId="29" xfId="0" applyNumberFormat="1" applyFont="1" applyFill="1" applyBorder="1" applyAlignment="1">
      <alignment horizontal="center" vertical="center"/>
    </xf>
    <xf numFmtId="0" fontId="18" fillId="0" borderId="29" xfId="0" applyFont="1" applyFill="1" applyBorder="1" applyAlignment="1">
      <alignment horizontal="center" vertical="center"/>
    </xf>
    <xf numFmtId="0" fontId="31" fillId="5" borderId="0" xfId="0" applyFont="1" applyFill="1" applyBorder="1" applyProtection="1"/>
    <xf numFmtId="0" fontId="31" fillId="5" borderId="0" xfId="0" applyFont="1" applyFill="1" applyProtection="1"/>
    <xf numFmtId="0" fontId="31" fillId="2" borderId="0" xfId="0" applyFont="1" applyFill="1" applyBorder="1" applyProtection="1"/>
    <xf numFmtId="0" fontId="31" fillId="5" borderId="0" xfId="1" applyFont="1" applyFill="1" applyAlignment="1" applyProtection="1">
      <alignment horizontal="center" vertical="center"/>
    </xf>
    <xf numFmtId="3" fontId="39" fillId="6" borderId="1" xfId="1" applyNumberFormat="1" applyFont="1" applyFill="1" applyBorder="1" applyAlignment="1" applyProtection="1">
      <alignment horizontal="center" vertical="center" wrapText="1"/>
    </xf>
    <xf numFmtId="0" fontId="39" fillId="0" borderId="0" xfId="0" applyFont="1" applyAlignment="1" applyProtection="1">
      <alignment horizontal="left"/>
      <protection locked="0"/>
    </xf>
    <xf numFmtId="0" fontId="31" fillId="0" borderId="0" xfId="0" applyFont="1" applyProtection="1">
      <protection locked="0"/>
    </xf>
    <xf numFmtId="0" fontId="40" fillId="0" borderId="0" xfId="0" applyFont="1" applyProtection="1">
      <protection locked="0"/>
    </xf>
    <xf numFmtId="0" fontId="39" fillId="0" borderId="0" xfId="0" applyFont="1" applyProtection="1">
      <protection locked="0"/>
    </xf>
    <xf numFmtId="0" fontId="41" fillId="0" borderId="0" xfId="0" applyFont="1"/>
    <xf numFmtId="0" fontId="40" fillId="0" borderId="0" xfId="0" applyFont="1"/>
    <xf numFmtId="0" fontId="12" fillId="0" borderId="29" xfId="0" applyFont="1" applyFill="1" applyBorder="1" applyAlignment="1">
      <alignment horizontal="center" vertical="center"/>
    </xf>
    <xf numFmtId="0" fontId="17" fillId="0" borderId="29" xfId="0" applyFont="1" applyFill="1" applyBorder="1"/>
    <xf numFmtId="0" fontId="23" fillId="0" borderId="29" xfId="0" applyFont="1" applyFill="1" applyBorder="1" applyProtection="1">
      <protection locked="0"/>
    </xf>
    <xf numFmtId="0" fontId="39" fillId="0" borderId="29" xfId="0" applyFont="1" applyFill="1" applyBorder="1" applyProtection="1">
      <protection locked="0"/>
    </xf>
    <xf numFmtId="3" fontId="23" fillId="5" borderId="29" xfId="0" applyNumberFormat="1" applyFont="1" applyFill="1" applyBorder="1" applyProtection="1"/>
    <xf numFmtId="0" fontId="18" fillId="0" borderId="29" xfId="1" applyFont="1" applyFill="1" applyBorder="1" applyAlignment="1" applyProtection="1">
      <alignment horizontal="left" vertical="center" wrapText="1" indent="1"/>
    </xf>
    <xf numFmtId="0" fontId="18" fillId="0" borderId="0" xfId="0" applyFont="1" applyAlignment="1" applyProtection="1">
      <alignment horizontal="center" vertical="center"/>
      <protection locked="0"/>
    </xf>
    <xf numFmtId="0" fontId="20" fillId="0" borderId="29" xfId="4" applyFont="1" applyBorder="1" applyAlignment="1" applyProtection="1">
      <alignment vertical="center" wrapText="1"/>
      <protection locked="0"/>
    </xf>
    <xf numFmtId="49" fontId="20" fillId="0" borderId="29" xfId="4" applyNumberFormat="1" applyFont="1" applyFill="1" applyBorder="1" applyAlignment="1" applyProtection="1">
      <alignment horizontal="center" vertical="center" wrapText="1"/>
      <protection locked="0"/>
    </xf>
    <xf numFmtId="0" fontId="20" fillId="0" borderId="29" xfId="15" applyFont="1" applyFill="1" applyBorder="1" applyAlignment="1" applyProtection="1">
      <alignment horizontal="left" vertical="center" wrapText="1"/>
      <protection locked="0"/>
    </xf>
    <xf numFmtId="0" fontId="20" fillId="0" borderId="29" xfId="15" applyFont="1" applyFill="1" applyBorder="1" applyAlignment="1" applyProtection="1">
      <alignment horizontal="center" vertical="center" wrapText="1"/>
      <protection locked="0"/>
    </xf>
    <xf numFmtId="49" fontId="20" fillId="0" borderId="29" xfId="15" applyNumberFormat="1" applyFont="1" applyFill="1" applyBorder="1" applyAlignment="1" applyProtection="1">
      <alignment horizontal="center" vertical="center" wrapText="1"/>
      <protection locked="0"/>
    </xf>
    <xf numFmtId="0" fontId="21" fillId="0" borderId="29" xfId="0" applyFont="1" applyFill="1" applyBorder="1" applyAlignment="1">
      <alignment horizontal="left" vertical="center"/>
    </xf>
    <xf numFmtId="0" fontId="36" fillId="0" borderId="29" xfId="0" applyFont="1" applyFill="1" applyBorder="1" applyAlignment="1">
      <alignment horizontal="left" vertical="center" wrapText="1"/>
    </xf>
    <xf numFmtId="0" fontId="37" fillId="0" borderId="29" xfId="0" applyFont="1" applyFill="1" applyBorder="1" applyAlignment="1">
      <alignment horizontal="left" vertical="center" wrapText="1"/>
    </xf>
    <xf numFmtId="0" fontId="20" fillId="0" borderId="29" xfId="0" applyFont="1" applyFill="1" applyBorder="1" applyAlignment="1">
      <alignment horizontal="left" vertical="center" wrapText="1"/>
    </xf>
    <xf numFmtId="49" fontId="0" fillId="0" borderId="29" xfId="0" applyNumberFormat="1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29" xfId="0" applyFont="1" applyFill="1" applyBorder="1" applyAlignment="1">
      <alignment horizontal="left" vertical="center" wrapText="1"/>
    </xf>
    <xf numFmtId="0" fontId="21" fillId="0" borderId="29" xfId="15" applyFont="1" applyFill="1" applyBorder="1" applyAlignment="1" applyProtection="1">
      <alignment vertical="center" wrapText="1"/>
      <protection locked="0"/>
    </xf>
    <xf numFmtId="49" fontId="21" fillId="0" borderId="29" xfId="0" applyNumberFormat="1" applyFont="1" applyFill="1" applyBorder="1" applyAlignment="1">
      <alignment horizontal="center" vertical="center"/>
    </xf>
    <xf numFmtId="0" fontId="21" fillId="0" borderId="29" xfId="0" applyFont="1" applyFill="1" applyBorder="1" applyAlignment="1">
      <alignment horizontal="center" vertical="center"/>
    </xf>
    <xf numFmtId="0" fontId="1" fillId="0" borderId="29" xfId="16" applyFill="1" applyBorder="1" applyAlignment="1">
      <alignment horizontal="center" vertical="center"/>
    </xf>
    <xf numFmtId="0" fontId="12" fillId="0" borderId="29" xfId="3" applyFill="1" applyBorder="1" applyAlignment="1" applyProtection="1">
      <alignment horizontal="center" vertical="center" wrapText="1"/>
      <protection locked="0"/>
    </xf>
    <xf numFmtId="0" fontId="20" fillId="0" borderId="29" xfId="4" applyFont="1" applyBorder="1" applyAlignment="1" applyProtection="1">
      <alignment horizontal="center" vertical="center" wrapText="1"/>
      <protection locked="0"/>
    </xf>
    <xf numFmtId="49" fontId="20" fillId="0" borderId="29" xfId="4" applyNumberFormat="1" applyFont="1" applyBorder="1" applyAlignment="1" applyProtection="1">
      <alignment vertical="center" wrapText="1"/>
      <protection locked="0"/>
    </xf>
    <xf numFmtId="0" fontId="12" fillId="0" borderId="0" xfId="0" applyFont="1"/>
    <xf numFmtId="0" fontId="18" fillId="5" borderId="0" xfId="1" applyFont="1" applyFill="1" applyAlignment="1" applyProtection="1">
      <alignment horizontal="right" vertical="center"/>
    </xf>
    <xf numFmtId="14" fontId="12" fillId="0" borderId="1" xfId="3" applyNumberFormat="1" applyFont="1" applyFill="1" applyBorder="1" applyAlignment="1" applyProtection="1">
      <alignment horizontal="center" vertical="center"/>
      <protection locked="0"/>
    </xf>
    <xf numFmtId="0" fontId="12" fillId="2" borderId="0" xfId="0" applyFont="1" applyFill="1" applyBorder="1"/>
    <xf numFmtId="3" fontId="23" fillId="2" borderId="29" xfId="1" applyNumberFormat="1" applyFont="1" applyFill="1" applyBorder="1" applyAlignment="1" applyProtection="1">
      <alignment horizontal="center" vertical="center" wrapText="1"/>
      <protection locked="0"/>
    </xf>
    <xf numFmtId="0" fontId="24" fillId="5" borderId="0" xfId="0" applyFont="1" applyFill="1" applyProtection="1"/>
    <xf numFmtId="0" fontId="38" fillId="5" borderId="0" xfId="3" applyFont="1" applyFill="1" applyProtection="1"/>
    <xf numFmtId="0" fontId="38" fillId="5" borderId="0" xfId="3" applyFont="1" applyFill="1" applyProtection="1">
      <protection locked="0"/>
    </xf>
    <xf numFmtId="0" fontId="38" fillId="0" borderId="0" xfId="3" applyFont="1" applyProtection="1">
      <protection locked="0"/>
    </xf>
    <xf numFmtId="0" fontId="38" fillId="5" borderId="0" xfId="0" applyFont="1" applyFill="1" applyProtection="1"/>
    <xf numFmtId="4" fontId="38" fillId="5" borderId="0" xfId="1" applyNumberFormat="1" applyFont="1" applyFill="1" applyBorder="1" applyAlignment="1" applyProtection="1">
      <alignment horizontal="center" vertical="center"/>
    </xf>
    <xf numFmtId="0" fontId="38" fillId="5" borderId="0" xfId="0" applyFont="1" applyFill="1" applyBorder="1" applyProtection="1"/>
    <xf numFmtId="4" fontId="38" fillId="5" borderId="0" xfId="0" applyNumberFormat="1" applyFont="1" applyFill="1" applyProtection="1"/>
    <xf numFmtId="0" fontId="38" fillId="5" borderId="0" xfId="0" applyFont="1" applyFill="1" applyAlignment="1" applyProtection="1">
      <alignment horizontal="center" vertical="center"/>
      <protection locked="0"/>
    </xf>
    <xf numFmtId="0" fontId="38" fillId="0" borderId="0" xfId="0" applyFont="1" applyProtection="1">
      <protection locked="0"/>
    </xf>
    <xf numFmtId="0" fontId="38" fillId="0" borderId="0" xfId="0" applyFont="1" applyFill="1" applyProtection="1">
      <protection locked="0"/>
    </xf>
    <xf numFmtId="4" fontId="38" fillId="0" borderId="0" xfId="0" applyNumberFormat="1" applyFont="1" applyFill="1" applyProtection="1"/>
    <xf numFmtId="0" fontId="38" fillId="5" borderId="0" xfId="1" applyFont="1" applyFill="1" applyAlignment="1" applyProtection="1">
      <alignment horizontal="center" vertical="center"/>
    </xf>
    <xf numFmtId="4" fontId="38" fillId="5" borderId="0" xfId="1" applyNumberFormat="1" applyFont="1" applyFill="1" applyAlignment="1" applyProtection="1">
      <alignment vertical="center"/>
    </xf>
    <xf numFmtId="0" fontId="38" fillId="5" borderId="0" xfId="1" applyFont="1" applyFill="1" applyProtection="1">
      <protection locked="0"/>
    </xf>
    <xf numFmtId="0" fontId="24" fillId="5" borderId="0" xfId="1" applyFont="1" applyFill="1" applyAlignment="1" applyProtection="1">
      <alignment horizontal="center" vertical="center" wrapText="1"/>
      <protection locked="0"/>
    </xf>
    <xf numFmtId="0" fontId="38" fillId="0" borderId="0" xfId="3" applyFont="1" applyFill="1" applyProtection="1">
      <protection locked="0"/>
    </xf>
    <xf numFmtId="0" fontId="38" fillId="7" borderId="0" xfId="3" applyFont="1" applyFill="1" applyProtection="1">
      <protection locked="0"/>
    </xf>
    <xf numFmtId="0" fontId="38" fillId="5" borderId="0" xfId="0" applyFont="1" applyFill="1" applyProtection="1">
      <protection locked="0"/>
    </xf>
    <xf numFmtId="0" fontId="38" fillId="2" borderId="0" xfId="1" applyFont="1" applyFill="1" applyBorder="1" applyAlignment="1" applyProtection="1">
      <alignment horizontal="left" vertical="center" wrapText="1" indent="1"/>
    </xf>
    <xf numFmtId="4" fontId="38" fillId="0" borderId="0" xfId="0" applyNumberFormat="1" applyFont="1" applyBorder="1" applyProtection="1">
      <protection locked="0"/>
    </xf>
    <xf numFmtId="0" fontId="42" fillId="0" borderId="0" xfId="0" applyFont="1" applyProtection="1">
      <protection locked="0"/>
    </xf>
    <xf numFmtId="4" fontId="42" fillId="0" borderId="0" xfId="0" applyNumberFormat="1" applyFont="1" applyProtection="1">
      <protection locked="0"/>
    </xf>
    <xf numFmtId="0" fontId="24" fillId="0" borderId="0" xfId="0" applyFont="1" applyProtection="1">
      <protection locked="0"/>
    </xf>
    <xf numFmtId="4" fontId="38" fillId="0" borderId="0" xfId="0" applyNumberFormat="1" applyFont="1" applyProtection="1">
      <protection locked="0"/>
    </xf>
    <xf numFmtId="0" fontId="38" fillId="0" borderId="0" xfId="0" applyFont="1" applyAlignment="1" applyProtection="1">
      <alignment horizontal="center" vertical="center"/>
      <protection locked="0"/>
    </xf>
    <xf numFmtId="0" fontId="42" fillId="0" borderId="0" xfId="0" applyFont="1"/>
    <xf numFmtId="0" fontId="24" fillId="0" borderId="0" xfId="0" applyFont="1" applyAlignment="1" applyProtection="1">
      <alignment horizontal="left"/>
      <protection locked="0"/>
    </xf>
    <xf numFmtId="0" fontId="43" fillId="0" borderId="0" xfId="0" applyFont="1"/>
    <xf numFmtId="4" fontId="42" fillId="0" borderId="0" xfId="0" applyNumberFormat="1" applyFont="1"/>
    <xf numFmtId="0" fontId="38" fillId="0" borderId="0" xfId="0" applyFont="1" applyAlignment="1" applyProtection="1">
      <alignment horizontal="right"/>
      <protection locked="0"/>
    </xf>
    <xf numFmtId="4" fontId="38" fillId="0" borderId="0" xfId="3" applyNumberFormat="1" applyFont="1" applyProtection="1">
      <protection locked="0"/>
    </xf>
    <xf numFmtId="2" fontId="18" fillId="2" borderId="0" xfId="0" applyNumberFormat="1" applyFont="1" applyFill="1" applyProtection="1">
      <protection locked="0"/>
    </xf>
    <xf numFmtId="4" fontId="23" fillId="5" borderId="1" xfId="1" applyNumberFormat="1" applyFont="1" applyFill="1" applyBorder="1" applyAlignment="1" applyProtection="1">
      <alignment horizontal="center" vertical="center" wrapText="1"/>
    </xf>
    <xf numFmtId="0" fontId="23" fillId="2" borderId="1" xfId="1" applyFont="1" applyFill="1" applyBorder="1" applyAlignment="1" applyProtection="1">
      <alignment horizontal="left" vertical="center" wrapText="1"/>
    </xf>
    <xf numFmtId="4" fontId="23" fillId="5" borderId="1" xfId="1" applyNumberFormat="1" applyFont="1" applyFill="1" applyBorder="1" applyAlignment="1" applyProtection="1">
      <alignment horizontal="right" vertical="center"/>
    </xf>
    <xf numFmtId="0" fontId="23" fillId="2" borderId="1" xfId="1" applyFont="1" applyFill="1" applyBorder="1" applyAlignment="1" applyProtection="1">
      <alignment horizontal="left" vertical="center" wrapText="1" indent="1"/>
    </xf>
    <xf numFmtId="4" fontId="23" fillId="5" borderId="1" xfId="1" applyNumberFormat="1" applyFont="1" applyFill="1" applyBorder="1" applyAlignment="1" applyProtection="1">
      <alignment horizontal="right" vertical="center" wrapText="1"/>
    </xf>
    <xf numFmtId="0" fontId="18" fillId="2" borderId="1" xfId="1" applyFont="1" applyFill="1" applyBorder="1" applyAlignment="1" applyProtection="1">
      <alignment horizontal="left" vertical="center" wrapText="1" indent="2"/>
    </xf>
    <xf numFmtId="4" fontId="23" fillId="2" borderId="1" xfId="1" applyNumberFormat="1" applyFont="1" applyFill="1" applyBorder="1" applyAlignment="1" applyProtection="1">
      <alignment horizontal="right" vertical="center" wrapText="1"/>
      <protection locked="0"/>
    </xf>
    <xf numFmtId="4" fontId="23" fillId="2" borderId="1" xfId="1" applyNumberFormat="1" applyFont="1" applyFill="1" applyBorder="1" applyAlignment="1" applyProtection="1">
      <alignment horizontal="right" vertical="center"/>
      <protection locked="0"/>
    </xf>
    <xf numFmtId="4" fontId="18" fillId="5" borderId="1" xfId="1" applyNumberFormat="1" applyFont="1" applyFill="1" applyBorder="1" applyAlignment="1" applyProtection="1">
      <alignment horizontal="right" vertical="center" wrapText="1"/>
    </xf>
    <xf numFmtId="4" fontId="18" fillId="2" borderId="1" xfId="1" applyNumberFormat="1" applyFont="1" applyFill="1" applyBorder="1" applyAlignment="1" applyProtection="1">
      <alignment horizontal="right" vertical="center" wrapText="1"/>
      <protection locked="0"/>
    </xf>
    <xf numFmtId="4" fontId="18" fillId="2" borderId="1" xfId="1" applyNumberFormat="1" applyFont="1" applyFill="1" applyBorder="1" applyAlignment="1" applyProtection="1">
      <alignment horizontal="right" vertical="center"/>
      <protection locked="0"/>
    </xf>
    <xf numFmtId="4" fontId="18" fillId="0" borderId="1" xfId="2" applyNumberFormat="1" applyFont="1" applyFill="1" applyBorder="1" applyAlignment="1" applyProtection="1">
      <alignment horizontal="right" vertical="center"/>
      <protection locked="0"/>
    </xf>
    <xf numFmtId="4" fontId="18" fillId="0" borderId="1" xfId="2" applyNumberFormat="1" applyFont="1" applyFill="1" applyBorder="1" applyAlignment="1" applyProtection="1">
      <alignment horizontal="right" vertical="top"/>
      <protection locked="0"/>
    </xf>
    <xf numFmtId="4" fontId="18" fillId="5" borderId="1" xfId="2" applyNumberFormat="1" applyFont="1" applyFill="1" applyBorder="1" applyAlignment="1" applyProtection="1">
      <alignment horizontal="right" vertical="top"/>
    </xf>
    <xf numFmtId="0" fontId="18" fillId="2" borderId="1" xfId="1" applyFont="1" applyFill="1" applyBorder="1" applyAlignment="1" applyProtection="1">
      <alignment horizontal="left" vertical="center" wrapText="1" indent="4"/>
    </xf>
    <xf numFmtId="4" fontId="23" fillId="0" borderId="1" xfId="1" applyNumberFormat="1" applyFont="1" applyFill="1" applyBorder="1" applyAlignment="1" applyProtection="1">
      <alignment horizontal="right" vertical="center" wrapText="1"/>
      <protection locked="0"/>
    </xf>
    <xf numFmtId="0" fontId="18" fillId="0" borderId="5" xfId="2" applyFont="1" applyFill="1" applyBorder="1" applyAlignment="1" applyProtection="1">
      <alignment horizontal="left" vertical="center" wrapText="1" indent="2"/>
    </xf>
    <xf numFmtId="4" fontId="18" fillId="0" borderId="4" xfId="2" applyNumberFormat="1" applyFont="1" applyFill="1" applyBorder="1" applyAlignment="1" applyProtection="1">
      <alignment horizontal="right" vertical="center"/>
      <protection locked="0"/>
    </xf>
    <xf numFmtId="0" fontId="23" fillId="2" borderId="5" xfId="1" applyFont="1" applyFill="1" applyBorder="1" applyAlignment="1" applyProtection="1">
      <alignment horizontal="left" vertical="center" wrapText="1"/>
    </xf>
    <xf numFmtId="4" fontId="18" fillId="5" borderId="19" xfId="1" applyNumberFormat="1" applyFont="1" applyFill="1" applyBorder="1" applyAlignment="1" applyProtection="1">
      <alignment horizontal="right" vertical="center" wrapText="1"/>
    </xf>
    <xf numFmtId="4" fontId="23" fillId="5" borderId="4" xfId="3" applyNumberFormat="1" applyFont="1" applyFill="1" applyBorder="1" applyAlignment="1" applyProtection="1">
      <alignment horizontal="right"/>
    </xf>
    <xf numFmtId="0" fontId="18" fillId="2" borderId="1" xfId="1" applyFont="1" applyFill="1" applyBorder="1" applyAlignment="1" applyProtection="1">
      <alignment horizontal="left" vertical="center" wrapText="1" indent="1"/>
    </xf>
    <xf numFmtId="0" fontId="18" fillId="0" borderId="5" xfId="3" applyFont="1" applyBorder="1" applyAlignment="1" applyProtection="1">
      <alignment horizontal="left" vertical="center" indent="1"/>
    </xf>
    <xf numFmtId="4" fontId="18" fillId="0" borderId="4" xfId="3" applyNumberFormat="1" applyFont="1" applyFill="1" applyBorder="1" applyAlignment="1" applyProtection="1">
      <alignment horizontal="right"/>
      <protection locked="0"/>
    </xf>
    <xf numFmtId="4" fontId="18" fillId="5" borderId="17" xfId="1" applyNumberFormat="1" applyFont="1" applyFill="1" applyBorder="1" applyAlignment="1" applyProtection="1">
      <alignment horizontal="right" vertical="center" wrapText="1"/>
    </xf>
    <xf numFmtId="4" fontId="18" fillId="0" borderId="4" xfId="3" applyNumberFormat="1" applyFont="1" applyBorder="1" applyAlignment="1" applyProtection="1">
      <alignment horizontal="right"/>
      <protection locked="0"/>
    </xf>
    <xf numFmtId="0" fontId="23" fillId="0" borderId="5" xfId="1" applyFont="1" applyFill="1" applyBorder="1" applyAlignment="1" applyProtection="1">
      <alignment horizontal="left" vertical="center" wrapText="1"/>
    </xf>
    <xf numFmtId="4" fontId="23" fillId="5" borderId="2" xfId="0" applyNumberFormat="1" applyFont="1" applyFill="1" applyBorder="1" applyProtection="1"/>
    <xf numFmtId="4" fontId="23" fillId="2" borderId="4" xfId="0" applyNumberFormat="1" applyFont="1" applyFill="1" applyBorder="1" applyProtection="1"/>
    <xf numFmtId="0" fontId="23" fillId="2" borderId="1" xfId="1" applyFont="1" applyFill="1" applyBorder="1" applyAlignment="1" applyProtection="1">
      <alignment vertical="center" wrapText="1"/>
    </xf>
    <xf numFmtId="0" fontId="20" fillId="5" borderId="0" xfId="9" applyFont="1" applyFill="1" applyBorder="1" applyAlignment="1" applyProtection="1">
      <alignment horizontal="center" vertical="center"/>
    </xf>
    <xf numFmtId="164" fontId="20" fillId="5" borderId="0" xfId="9" applyNumberFormat="1" applyFont="1" applyFill="1" applyBorder="1" applyAlignment="1" applyProtection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164" fontId="20" fillId="5" borderId="0" xfId="9" applyNumberFormat="1" applyFont="1" applyFill="1" applyBorder="1" applyAlignment="1" applyProtection="1">
      <alignment horizontal="center" vertical="center"/>
      <protection locked="0"/>
    </xf>
    <xf numFmtId="14" fontId="20" fillId="2" borderId="0" xfId="9" applyNumberFormat="1" applyFont="1" applyFill="1" applyBorder="1" applyAlignment="1" applyProtection="1">
      <alignment horizontal="center" vertical="center"/>
    </xf>
    <xf numFmtId="49" fontId="20" fillId="2" borderId="0" xfId="9" applyNumberFormat="1" applyFont="1" applyFill="1" applyBorder="1" applyAlignment="1" applyProtection="1">
      <alignment horizontal="center" vertical="center"/>
      <protection locked="0"/>
    </xf>
    <xf numFmtId="0" fontId="20" fillId="2" borderId="0" xfId="9" applyFont="1" applyFill="1" applyBorder="1" applyAlignment="1" applyProtection="1">
      <alignment horizontal="center" vertical="center"/>
      <protection locked="0"/>
    </xf>
    <xf numFmtId="0" fontId="20" fillId="2" borderId="3" xfId="9" applyFont="1" applyFill="1" applyBorder="1" applyAlignment="1" applyProtection="1">
      <alignment horizontal="center" vertical="center"/>
      <protection locked="0"/>
    </xf>
    <xf numFmtId="0" fontId="18" fillId="0" borderId="0" xfId="0" applyFont="1" applyAlignment="1">
      <alignment horizontal="center" vertical="center"/>
    </xf>
    <xf numFmtId="0" fontId="20" fillId="0" borderId="29" xfId="4" applyFont="1" applyFill="1" applyBorder="1" applyAlignment="1" applyProtection="1">
      <alignment horizontal="center" vertical="center" wrapText="1"/>
      <protection locked="0"/>
    </xf>
    <xf numFmtId="0" fontId="20" fillId="0" borderId="29" xfId="4" applyFont="1" applyFill="1" applyBorder="1" applyAlignment="1" applyProtection="1">
      <alignment vertical="center" wrapText="1"/>
      <protection locked="0"/>
    </xf>
    <xf numFmtId="0" fontId="20" fillId="0" borderId="29" xfId="15" applyFont="1" applyFill="1" applyBorder="1" applyAlignment="1" applyProtection="1">
      <alignment vertical="center" wrapText="1"/>
      <protection locked="0"/>
    </xf>
    <xf numFmtId="0" fontId="12" fillId="0" borderId="29" xfId="0" applyFont="1" applyFill="1" applyBorder="1" applyAlignment="1">
      <alignment horizontal="left" vertical="center" wrapText="1"/>
    </xf>
    <xf numFmtId="0" fontId="23" fillId="0" borderId="29" xfId="1" applyFont="1" applyFill="1" applyBorder="1" applyAlignment="1" applyProtection="1">
      <alignment horizontal="left" vertical="center" wrapText="1" indent="1"/>
    </xf>
    <xf numFmtId="0" fontId="18" fillId="0" borderId="0" xfId="0" applyFont="1" applyAlignment="1" applyProtection="1">
      <alignment horizontal="left" vertical="top" wrapText="1"/>
      <protection locked="0"/>
    </xf>
    <xf numFmtId="0" fontId="18" fillId="0" borderId="29" xfId="0" applyFont="1" applyFill="1" applyBorder="1"/>
    <xf numFmtId="0" fontId="32" fillId="0" borderId="29" xfId="0" applyFont="1" applyFill="1" applyBorder="1"/>
    <xf numFmtId="0" fontId="25" fillId="0" borderId="8" xfId="2" applyFont="1" applyFill="1" applyBorder="1" applyAlignment="1" applyProtection="1">
      <alignment horizontal="center" vertical="top" wrapText="1"/>
      <protection locked="0"/>
    </xf>
    <xf numFmtId="0" fontId="25" fillId="0" borderId="30" xfId="2" applyFont="1" applyFill="1" applyBorder="1" applyAlignment="1" applyProtection="1">
      <alignment horizontal="left" vertical="top" wrapText="1"/>
      <protection locked="0"/>
    </xf>
    <xf numFmtId="0" fontId="27" fillId="0" borderId="2" xfId="2" applyFont="1" applyFill="1" applyBorder="1" applyAlignment="1" applyProtection="1">
      <alignment horizontal="left" vertical="top" wrapText="1"/>
      <protection locked="0"/>
    </xf>
    <xf numFmtId="0" fontId="23" fillId="5" borderId="0" xfId="0" applyFont="1" applyFill="1" applyAlignment="1" applyProtection="1">
      <alignment horizontal="left"/>
    </xf>
    <xf numFmtId="0" fontId="18" fillId="2" borderId="0" xfId="0" applyFont="1" applyFill="1" applyBorder="1" applyAlignment="1" applyProtection="1">
      <alignment horizontal="left"/>
    </xf>
    <xf numFmtId="0" fontId="18" fillId="5" borderId="0" xfId="1" applyFont="1" applyFill="1" applyAlignment="1" applyProtection="1">
      <alignment horizontal="left" vertical="center"/>
    </xf>
    <xf numFmtId="14" fontId="20" fillId="2" borderId="0" xfId="10" applyNumberFormat="1" applyFont="1" applyFill="1" applyBorder="1" applyAlignment="1" applyProtection="1">
      <alignment horizontal="left" vertical="center"/>
    </xf>
    <xf numFmtId="0" fontId="0" fillId="2" borderId="0" xfId="0" applyFill="1" applyAlignment="1">
      <alignment horizontal="left"/>
    </xf>
    <xf numFmtId="166" fontId="18" fillId="5" borderId="0" xfId="1" applyNumberFormat="1" applyFont="1" applyFill="1" applyBorder="1" applyAlignment="1" applyProtection="1">
      <alignment horizontal="center" vertical="center"/>
    </xf>
    <xf numFmtId="166" fontId="18" fillId="5" borderId="0" xfId="0" applyNumberFormat="1" applyFont="1" applyFill="1" applyProtection="1"/>
    <xf numFmtId="166" fontId="18" fillId="2" borderId="0" xfId="0" applyNumberFormat="1" applyFont="1" applyFill="1" applyProtection="1"/>
    <xf numFmtId="166" fontId="18" fillId="5" borderId="0" xfId="1" applyNumberFormat="1" applyFont="1" applyFill="1" applyAlignment="1" applyProtection="1">
      <alignment vertical="center"/>
    </xf>
    <xf numFmtId="166" fontId="23" fillId="6" borderId="1" xfId="1" applyNumberFormat="1" applyFont="1" applyFill="1" applyBorder="1" applyAlignment="1" applyProtection="1">
      <alignment horizontal="center" vertical="center" wrapText="1"/>
    </xf>
    <xf numFmtId="166" fontId="23" fillId="0" borderId="29" xfId="1" applyNumberFormat="1" applyFont="1" applyFill="1" applyBorder="1" applyAlignment="1" applyProtection="1">
      <alignment horizontal="center" vertical="center" wrapText="1"/>
      <protection locked="0"/>
    </xf>
    <xf numFmtId="166" fontId="23" fillId="2" borderId="29" xfId="1" applyNumberFormat="1" applyFont="1" applyFill="1" applyBorder="1" applyAlignment="1" applyProtection="1">
      <alignment horizontal="center" vertical="center" wrapText="1"/>
      <protection locked="0"/>
    </xf>
    <xf numFmtId="166" fontId="23" fillId="2" borderId="1" xfId="1" applyNumberFormat="1" applyFont="1" applyFill="1" applyBorder="1" applyAlignment="1" applyProtection="1">
      <alignment horizontal="center" vertical="center" wrapText="1"/>
      <protection locked="0"/>
    </xf>
    <xf numFmtId="166" fontId="23" fillId="0" borderId="1" xfId="1" applyNumberFormat="1" applyFont="1" applyFill="1" applyBorder="1" applyAlignment="1" applyProtection="1">
      <alignment horizontal="left" vertical="center" wrapText="1" indent="1"/>
    </xf>
    <xf numFmtId="166" fontId="23" fillId="2" borderId="0" xfId="0" applyNumberFormat="1" applyFont="1" applyFill="1" applyAlignment="1" applyProtection="1">
      <alignment horizontal="left"/>
      <protection locked="0"/>
    </xf>
    <xf numFmtId="166" fontId="18" fillId="2" borderId="0" xfId="0" applyNumberFormat="1" applyFont="1" applyFill="1" applyProtection="1">
      <protection locked="0"/>
    </xf>
    <xf numFmtId="166" fontId="18" fillId="0" borderId="0" xfId="0" applyNumberFormat="1" applyFont="1" applyAlignment="1" applyProtection="1">
      <alignment vertical="top" wrapText="1"/>
      <protection locked="0"/>
    </xf>
    <xf numFmtId="166" fontId="20" fillId="2" borderId="0" xfId="10" applyNumberFormat="1" applyFont="1" applyFill="1" applyBorder="1" applyAlignment="1" applyProtection="1">
      <alignment vertical="center"/>
    </xf>
    <xf numFmtId="166" fontId="20" fillId="2" borderId="0" xfId="10" applyNumberFormat="1" applyFont="1" applyFill="1" applyBorder="1" applyAlignment="1" applyProtection="1">
      <alignment horizontal="center" vertical="center"/>
    </xf>
    <xf numFmtId="166" fontId="22" fillId="2" borderId="0" xfId="10" applyNumberFormat="1" applyFont="1" applyFill="1" applyBorder="1" applyAlignment="1" applyProtection="1">
      <alignment vertical="center" wrapText="1"/>
    </xf>
    <xf numFmtId="166" fontId="0" fillId="2" borderId="0" xfId="0" applyNumberFormat="1" applyFill="1"/>
    <xf numFmtId="0" fontId="12" fillId="0" borderId="31" xfId="0" applyFont="1" applyFill="1" applyBorder="1" applyAlignment="1">
      <alignment horizontal="center" vertical="center"/>
    </xf>
    <xf numFmtId="0" fontId="18" fillId="0" borderId="31" xfId="1" applyFont="1" applyFill="1" applyBorder="1" applyAlignment="1" applyProtection="1">
      <alignment horizontal="center" vertical="center" wrapText="1"/>
    </xf>
    <xf numFmtId="0" fontId="18" fillId="0" borderId="31" xfId="1" applyFont="1" applyFill="1" applyBorder="1" applyAlignment="1" applyProtection="1">
      <alignment horizontal="left" vertical="center" wrapText="1" indent="1"/>
    </xf>
    <xf numFmtId="0" fontId="20" fillId="0" borderId="1" xfId="9" applyFont="1" applyFill="1" applyBorder="1" applyAlignment="1" applyProtection="1">
      <alignment horizontal="center" vertical="center" wrapText="1"/>
      <protection locked="0"/>
    </xf>
    <xf numFmtId="0" fontId="18" fillId="0" borderId="1" xfId="3" applyFont="1" applyFill="1" applyBorder="1" applyAlignment="1" applyProtection="1">
      <alignment horizontal="center" vertical="center" wrapText="1"/>
      <protection locked="0"/>
    </xf>
    <xf numFmtId="0" fontId="20" fillId="0" borderId="1" xfId="4" applyFont="1" applyFill="1" applyBorder="1" applyAlignment="1" applyProtection="1">
      <alignment vertical="center" wrapText="1"/>
      <protection locked="0"/>
    </xf>
    <xf numFmtId="0" fontId="18" fillId="0" borderId="31" xfId="0" applyFont="1" applyBorder="1" applyProtection="1">
      <protection locked="0"/>
    </xf>
    <xf numFmtId="165" fontId="33" fillId="0" borderId="2" xfId="10" applyNumberFormat="1" applyFont="1" applyFill="1" applyBorder="1" applyAlignment="1" applyProtection="1">
      <alignment horizontal="left" vertical="center" wrapText="1"/>
      <protection locked="0"/>
    </xf>
    <xf numFmtId="166" fontId="23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23" fillId="0" borderId="31" xfId="1" applyFont="1" applyFill="1" applyBorder="1" applyAlignment="1" applyProtection="1">
      <alignment horizontal="left" vertical="center" wrapText="1" indent="1"/>
    </xf>
    <xf numFmtId="0" fontId="18" fillId="0" borderId="31" xfId="0" applyFont="1" applyFill="1" applyBorder="1" applyProtection="1">
      <protection locked="0"/>
    </xf>
    <xf numFmtId="0" fontId="18" fillId="0" borderId="1" xfId="0" applyFont="1" applyFill="1" applyBorder="1" applyProtection="1">
      <protection locked="0"/>
    </xf>
    <xf numFmtId="0" fontId="23" fillId="0" borderId="31" xfId="1" applyFont="1" applyFill="1" applyBorder="1" applyAlignment="1" applyProtection="1">
      <alignment horizontal="center" vertical="center" wrapText="1"/>
    </xf>
    <xf numFmtId="14" fontId="22" fillId="2" borderId="0" xfId="9" applyNumberFormat="1" applyFont="1" applyFill="1" applyBorder="1" applyAlignment="1" applyProtection="1">
      <alignment horizontal="center" vertical="center"/>
    </xf>
    <xf numFmtId="0" fontId="20" fillId="0" borderId="29" xfId="15" applyFont="1" applyFill="1" applyBorder="1" applyAlignment="1" applyProtection="1">
      <alignment vertical="center" wrapText="1"/>
      <protection locked="0"/>
    </xf>
    <xf numFmtId="3" fontId="23" fillId="2" borderId="31" xfId="1" applyNumberFormat="1" applyFont="1" applyFill="1" applyBorder="1" applyAlignment="1" applyProtection="1">
      <alignment horizontal="center" vertical="center" wrapText="1"/>
      <protection locked="0"/>
    </xf>
    <xf numFmtId="3" fontId="23" fillId="6" borderId="31" xfId="1" applyNumberFormat="1" applyFont="1" applyFill="1" applyBorder="1" applyAlignment="1" applyProtection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3" fontId="23" fillId="6" borderId="2" xfId="1" applyNumberFormat="1" applyFont="1" applyFill="1" applyBorder="1" applyAlignment="1" applyProtection="1">
      <alignment horizontal="center" vertical="center" wrapText="1"/>
    </xf>
    <xf numFmtId="3" fontId="23" fillId="6" borderId="31" xfId="1" applyNumberFormat="1" applyFont="1" applyFill="1" applyBorder="1" applyAlignment="1" applyProtection="1">
      <alignment horizontal="left" vertical="center" wrapText="1"/>
    </xf>
    <xf numFmtId="166" fontId="23" fillId="6" borderId="31" xfId="1" applyNumberFormat="1" applyFont="1" applyFill="1" applyBorder="1" applyAlignment="1" applyProtection="1">
      <alignment horizontal="center" vertical="center" wrapText="1"/>
    </xf>
    <xf numFmtId="0" fontId="22" fillId="5" borderId="0" xfId="9" applyFont="1" applyFill="1" applyBorder="1" applyAlignment="1" applyProtection="1">
      <alignment horizontal="center" vertical="center"/>
    </xf>
    <xf numFmtId="0" fontId="22" fillId="5" borderId="25" xfId="9" applyFont="1" applyFill="1" applyBorder="1" applyAlignment="1" applyProtection="1">
      <alignment horizontal="center" vertical="center" wrapText="1"/>
    </xf>
    <xf numFmtId="0" fontId="22" fillId="5" borderId="27" xfId="9" applyFont="1" applyFill="1" applyBorder="1" applyAlignment="1" applyProtection="1">
      <alignment horizontal="center" vertical="center" wrapText="1"/>
    </xf>
    <xf numFmtId="0" fontId="22" fillId="5" borderId="26" xfId="9" applyFont="1" applyFill="1" applyBorder="1" applyAlignment="1" applyProtection="1">
      <alignment horizontal="center" vertical="center" wrapText="1"/>
    </xf>
    <xf numFmtId="0" fontId="22" fillId="3" borderId="35" xfId="9" applyFont="1" applyFill="1" applyBorder="1" applyAlignment="1" applyProtection="1">
      <alignment horizontal="center" vertical="center" wrapText="1"/>
    </xf>
    <xf numFmtId="49" fontId="22" fillId="3" borderId="27" xfId="9" applyNumberFormat="1" applyFont="1" applyFill="1" applyBorder="1" applyAlignment="1" applyProtection="1">
      <alignment horizontal="center" vertical="center" wrapText="1"/>
    </xf>
    <xf numFmtId="0" fontId="22" fillId="3" borderId="36" xfId="9" applyFont="1" applyFill="1" applyBorder="1" applyAlignment="1" applyProtection="1">
      <alignment horizontal="center" vertical="center" wrapText="1"/>
    </xf>
    <xf numFmtId="0" fontId="22" fillId="3" borderId="28" xfId="9" applyFont="1" applyFill="1" applyBorder="1" applyAlignment="1" applyProtection="1">
      <alignment horizontal="center" vertical="center" wrapText="1"/>
    </xf>
    <xf numFmtId="0" fontId="22" fillId="4" borderId="25" xfId="9" applyFont="1" applyFill="1" applyBorder="1" applyAlignment="1" applyProtection="1">
      <alignment horizontal="center" vertical="center" wrapText="1"/>
    </xf>
    <xf numFmtId="0" fontId="22" fillId="4" borderId="27" xfId="9" applyFont="1" applyFill="1" applyBorder="1" applyAlignment="1" applyProtection="1">
      <alignment horizontal="center" vertical="center" wrapText="1"/>
    </xf>
    <xf numFmtId="0" fontId="22" fillId="4" borderId="28" xfId="9" applyFont="1" applyFill="1" applyBorder="1" applyAlignment="1" applyProtection="1">
      <alignment horizontal="center" vertical="center" wrapText="1"/>
    </xf>
    <xf numFmtId="0" fontId="22" fillId="5" borderId="37" xfId="9" applyFont="1" applyFill="1" applyBorder="1" applyAlignment="1" applyProtection="1">
      <alignment horizontal="center" vertical="center" wrapText="1"/>
    </xf>
    <xf numFmtId="0" fontId="22" fillId="5" borderId="1" xfId="9" applyFont="1" applyFill="1" applyBorder="1" applyAlignment="1" applyProtection="1">
      <alignment horizontal="center" vertical="center"/>
    </xf>
    <xf numFmtId="0" fontId="12" fillId="0" borderId="1" xfId="3" applyBorder="1" applyAlignment="1" applyProtection="1">
      <alignment horizontal="center" vertical="center" wrapText="1"/>
      <protection locked="0"/>
    </xf>
    <xf numFmtId="0" fontId="33" fillId="0" borderId="1" xfId="9" applyFont="1" applyBorder="1" applyAlignment="1" applyProtection="1">
      <alignment horizontal="center" vertical="center" wrapText="1"/>
      <protection locked="0"/>
    </xf>
    <xf numFmtId="0" fontId="33" fillId="0" borderId="1" xfId="9" applyFont="1" applyBorder="1" applyAlignment="1" applyProtection="1">
      <alignment horizontal="center" vertical="center"/>
      <protection locked="0"/>
    </xf>
    <xf numFmtId="0" fontId="28" fillId="0" borderId="1" xfId="11" applyFont="1" applyBorder="1" applyAlignment="1" applyProtection="1">
      <alignment horizontal="center" vertical="center" wrapText="1"/>
      <protection locked="0"/>
    </xf>
    <xf numFmtId="0" fontId="1" fillId="0" borderId="1" xfId="16" applyBorder="1" applyAlignment="1">
      <alignment horizontal="center" vertical="center"/>
    </xf>
    <xf numFmtId="14" fontId="1" fillId="0" borderId="1" xfId="16" applyNumberFormat="1" applyBorder="1" applyAlignment="1">
      <alignment horizontal="center" vertical="center"/>
    </xf>
    <xf numFmtId="0" fontId="12" fillId="0" borderId="1" xfId="3" applyBorder="1" applyAlignment="1" applyProtection="1">
      <alignment horizontal="center" vertical="center"/>
      <protection locked="0"/>
    </xf>
    <xf numFmtId="49" fontId="33" fillId="0" borderId="1" xfId="9" applyNumberFormat="1" applyFont="1" applyBorder="1" applyAlignment="1" applyProtection="1">
      <alignment horizontal="center" vertical="center"/>
      <protection locked="0"/>
    </xf>
    <xf numFmtId="0" fontId="12" fillId="0" borderId="1" xfId="3" applyFont="1" applyBorder="1" applyAlignment="1" applyProtection="1">
      <alignment horizontal="center" vertical="center" wrapText="1"/>
      <protection locked="0"/>
    </xf>
    <xf numFmtId="49" fontId="20" fillId="0" borderId="1" xfId="9" applyNumberFormat="1" applyFont="1" applyBorder="1" applyAlignment="1" applyProtection="1">
      <alignment horizontal="center" vertical="center"/>
      <protection locked="0"/>
    </xf>
    <xf numFmtId="0" fontId="12" fillId="0" borderId="1" xfId="3" applyFill="1" applyBorder="1" applyAlignment="1" applyProtection="1">
      <alignment horizontal="center" vertical="center" wrapText="1"/>
      <protection locked="0"/>
    </xf>
    <xf numFmtId="0" fontId="44" fillId="0" borderId="1" xfId="0" applyFont="1" applyBorder="1" applyAlignment="1">
      <alignment horizontal="center" vertical="center"/>
    </xf>
    <xf numFmtId="0" fontId="12" fillId="0" borderId="1" xfId="3" applyFont="1" applyFill="1" applyBorder="1" applyAlignment="1" applyProtection="1">
      <alignment horizontal="center" vertical="center" wrapText="1"/>
      <protection locked="0"/>
    </xf>
    <xf numFmtId="0" fontId="18" fillId="0" borderId="1" xfId="3" applyFont="1" applyBorder="1" applyAlignment="1" applyProtection="1">
      <alignment horizontal="center" vertical="center"/>
      <protection locked="0"/>
    </xf>
    <xf numFmtId="0" fontId="20" fillId="0" borderId="1" xfId="9" applyFont="1" applyBorder="1" applyAlignment="1" applyProtection="1">
      <alignment vertical="center" wrapText="1"/>
      <protection locked="0"/>
    </xf>
    <xf numFmtId="14" fontId="20" fillId="0" borderId="1" xfId="9" applyNumberFormat="1" applyFont="1" applyBorder="1" applyAlignment="1" applyProtection="1">
      <alignment vertical="center" wrapText="1"/>
      <protection locked="0"/>
    </xf>
    <xf numFmtId="49" fontId="20" fillId="0" borderId="1" xfId="9" applyNumberFormat="1" applyFont="1" applyBorder="1" applyAlignment="1" applyProtection="1">
      <alignment vertical="center"/>
      <protection locked="0"/>
    </xf>
    <xf numFmtId="0" fontId="20" fillId="4" borderId="1" xfId="9" applyFont="1" applyFill="1" applyBorder="1" applyAlignment="1" applyProtection="1">
      <alignment vertical="center" wrapText="1"/>
      <protection locked="0"/>
    </xf>
    <xf numFmtId="0" fontId="12" fillId="0" borderId="1" xfId="0" applyFont="1" applyBorder="1" applyAlignment="1">
      <alignment horizontal="center" vertical="center" wrapText="1"/>
    </xf>
    <xf numFmtId="14" fontId="18" fillId="0" borderId="1" xfId="3" applyNumberFormat="1" applyFont="1" applyFill="1" applyBorder="1" applyAlignment="1" applyProtection="1">
      <alignment horizontal="center" vertical="center"/>
      <protection locked="0"/>
    </xf>
    <xf numFmtId="4" fontId="20" fillId="0" borderId="1" xfId="9" applyNumberFormat="1" applyFont="1" applyFill="1" applyBorder="1" applyAlignment="1" applyProtection="1">
      <alignment horizontal="center" vertical="center"/>
      <protection locked="0"/>
    </xf>
    <xf numFmtId="49" fontId="18" fillId="0" borderId="1" xfId="3" applyNumberFormat="1" applyFont="1" applyFill="1" applyBorder="1" applyAlignment="1" applyProtection="1">
      <alignment horizontal="center" vertical="center"/>
      <protection locked="0"/>
    </xf>
    <xf numFmtId="0" fontId="20" fillId="0" borderId="1" xfId="11" applyFont="1" applyFill="1" applyBorder="1" applyAlignment="1" applyProtection="1">
      <alignment horizontal="center" vertical="center" wrapText="1"/>
      <protection locked="0"/>
    </xf>
    <xf numFmtId="4" fontId="18" fillId="0" borderId="1" xfId="3" applyNumberFormat="1" applyFont="1" applyFill="1" applyBorder="1" applyAlignment="1" applyProtection="1">
      <alignment horizontal="center" vertical="center"/>
      <protection locked="0"/>
    </xf>
    <xf numFmtId="49" fontId="0" fillId="0" borderId="1" xfId="0" applyNumberFormat="1" applyFill="1" applyBorder="1" applyAlignment="1">
      <alignment horizontal="center" vertical="center"/>
    </xf>
    <xf numFmtId="0" fontId="28" fillId="0" borderId="1" xfId="11" applyFont="1" applyFill="1" applyBorder="1" applyAlignment="1" applyProtection="1">
      <alignment horizontal="center" vertical="center" wrapText="1"/>
      <protection locked="0"/>
    </xf>
    <xf numFmtId="0" fontId="20" fillId="5" borderId="0" xfId="9" applyFont="1" applyFill="1" applyBorder="1" applyAlignment="1" applyProtection="1">
      <alignment horizontal="center" vertical="center"/>
      <protection locked="0"/>
    </xf>
    <xf numFmtId="49" fontId="20" fillId="5" borderId="0" xfId="9" applyNumberFormat="1" applyFont="1" applyFill="1" applyBorder="1" applyAlignment="1" applyProtection="1">
      <alignment horizontal="center" vertical="center"/>
      <protection locked="0"/>
    </xf>
    <xf numFmtId="0" fontId="18" fillId="5" borderId="0" xfId="0" applyFont="1" applyFill="1" applyBorder="1" applyAlignment="1">
      <alignment horizontal="center" vertical="center"/>
    </xf>
    <xf numFmtId="49" fontId="20" fillId="0" borderId="0" xfId="9" applyNumberFormat="1" applyFont="1" applyAlignment="1" applyProtection="1">
      <alignment horizontal="center" vertical="center"/>
      <protection locked="0"/>
    </xf>
    <xf numFmtId="0" fontId="23" fillId="5" borderId="0" xfId="0" applyFont="1" applyFill="1" applyBorder="1" applyAlignment="1" applyProtection="1">
      <alignment horizontal="center" vertical="center"/>
    </xf>
    <xf numFmtId="0" fontId="18" fillId="5" borderId="0" xfId="0" applyFont="1" applyFill="1" applyBorder="1" applyAlignment="1" applyProtection="1">
      <alignment horizontal="center" vertical="center"/>
    </xf>
    <xf numFmtId="0" fontId="20" fillId="2" borderId="0" xfId="9" applyFont="1" applyFill="1" applyBorder="1" applyAlignment="1" applyProtection="1">
      <alignment horizontal="center" vertical="center"/>
    </xf>
    <xf numFmtId="49" fontId="45" fillId="0" borderId="1" xfId="0" applyNumberFormat="1" applyFont="1" applyFill="1" applyBorder="1" applyAlignment="1">
      <alignment horizontal="center" vertical="center"/>
    </xf>
    <xf numFmtId="0" fontId="22" fillId="5" borderId="0" xfId="9" applyFont="1" applyFill="1" applyBorder="1" applyAlignment="1" applyProtection="1">
      <alignment horizontal="center" vertical="center"/>
      <protection locked="0"/>
    </xf>
    <xf numFmtId="0" fontId="12" fillId="0" borderId="1" xfId="3" applyBorder="1" applyAlignment="1" applyProtection="1">
      <alignment horizontal="left" vertical="center" wrapText="1"/>
      <protection locked="0"/>
    </xf>
    <xf numFmtId="0" fontId="33" fillId="4" borderId="1" xfId="9" applyFont="1" applyFill="1" applyBorder="1" applyAlignment="1" applyProtection="1">
      <alignment horizontal="left" vertical="center" wrapText="1"/>
      <protection locked="0"/>
    </xf>
    <xf numFmtId="0" fontId="20" fillId="4" borderId="1" xfId="9" applyFont="1" applyFill="1" applyBorder="1" applyAlignment="1" applyProtection="1">
      <alignment horizontal="left" vertical="center" wrapText="1"/>
      <protection locked="0"/>
    </xf>
    <xf numFmtId="0" fontId="20" fillId="4" borderId="1" xfId="9" applyFont="1" applyFill="1" applyBorder="1" applyAlignment="1" applyProtection="1">
      <alignment horizontal="left" vertical="center"/>
      <protection locked="0"/>
    </xf>
    <xf numFmtId="0" fontId="12" fillId="0" borderId="1" xfId="3" applyFont="1" applyBorder="1" applyAlignment="1" applyProtection="1">
      <alignment horizontal="left" vertical="center" wrapText="1"/>
      <protection locked="0"/>
    </xf>
    <xf numFmtId="0" fontId="12" fillId="4" borderId="1" xfId="3" applyFont="1" applyFill="1" applyBorder="1" applyAlignment="1" applyProtection="1">
      <alignment horizontal="left" vertical="center" wrapText="1"/>
      <protection locked="0"/>
    </xf>
    <xf numFmtId="0" fontId="20" fillId="0" borderId="29" xfId="15" applyFont="1" applyFill="1" applyBorder="1" applyAlignment="1" applyProtection="1">
      <alignment vertical="center" wrapText="1"/>
      <protection locked="0"/>
    </xf>
    <xf numFmtId="0" fontId="20" fillId="0" borderId="29" xfId="4" applyFont="1" applyFill="1" applyBorder="1" applyAlignment="1" applyProtection="1">
      <alignment horizontal="center" vertical="center" wrapText="1"/>
      <protection locked="0"/>
    </xf>
    <xf numFmtId="3" fontId="23" fillId="5" borderId="39" xfId="1" applyNumberFormat="1" applyFont="1" applyFill="1" applyBorder="1" applyAlignment="1" applyProtection="1">
      <alignment horizontal="right" vertical="center"/>
    </xf>
    <xf numFmtId="0" fontId="20" fillId="5" borderId="39" xfId="4" applyFont="1" applyFill="1" applyBorder="1" applyAlignment="1" applyProtection="1">
      <alignment vertical="center" wrapText="1"/>
    </xf>
    <xf numFmtId="0" fontId="20" fillId="0" borderId="39" xfId="4" applyFont="1" applyBorder="1" applyAlignment="1" applyProtection="1">
      <alignment vertical="center" wrapText="1"/>
      <protection locked="0"/>
    </xf>
    <xf numFmtId="0" fontId="20" fillId="0" borderId="40" xfId="4" applyFont="1" applyFill="1" applyBorder="1" applyAlignment="1" applyProtection="1">
      <alignment horizontal="center" vertical="center" wrapText="1"/>
      <protection locked="0"/>
    </xf>
    <xf numFmtId="49" fontId="45" fillId="0" borderId="41" xfId="0" applyNumberFormat="1" applyFont="1" applyFill="1" applyBorder="1" applyAlignment="1">
      <alignment horizontal="center" vertical="center" wrapText="1"/>
    </xf>
    <xf numFmtId="0" fontId="18" fillId="0" borderId="40" xfId="1" applyFont="1" applyFill="1" applyBorder="1" applyAlignment="1" applyProtection="1">
      <alignment horizontal="left" vertical="center" wrapText="1" indent="1"/>
    </xf>
    <xf numFmtId="0" fontId="18" fillId="0" borderId="40" xfId="1" applyFont="1" applyFill="1" applyBorder="1" applyAlignment="1" applyProtection="1">
      <alignment horizontal="center" vertical="center" wrapText="1"/>
    </xf>
    <xf numFmtId="0" fontId="23" fillId="0" borderId="40" xfId="1" applyNumberFormat="1" applyFont="1" applyFill="1" applyBorder="1" applyAlignment="1" applyProtection="1">
      <alignment horizontal="center" vertical="center" wrapText="1"/>
      <protection locked="0"/>
    </xf>
    <xf numFmtId="3" fontId="18" fillId="0" borderId="40" xfId="1" applyNumberFormat="1" applyFont="1" applyFill="1" applyBorder="1" applyAlignment="1" applyProtection="1">
      <alignment horizontal="center" vertical="center" wrapText="1"/>
      <protection locked="0"/>
    </xf>
    <xf numFmtId="0" fontId="31" fillId="0" borderId="40" xfId="1" applyFont="1" applyFill="1" applyBorder="1" applyAlignment="1" applyProtection="1">
      <alignment vertical="center" wrapText="1"/>
    </xf>
    <xf numFmtId="3" fontId="23" fillId="0" borderId="40" xfId="1" applyNumberFormat="1" applyFont="1" applyFill="1" applyBorder="1" applyAlignment="1" applyProtection="1">
      <alignment horizontal="center" vertical="center" wrapText="1"/>
      <protection locked="0"/>
    </xf>
    <xf numFmtId="0" fontId="23" fillId="0" borderId="31" xfId="1" applyNumberFormat="1" applyFont="1" applyFill="1" applyBorder="1" applyAlignment="1" applyProtection="1">
      <alignment horizontal="center" vertical="center" wrapText="1"/>
      <protection locked="0"/>
    </xf>
    <xf numFmtId="0" fontId="23" fillId="5" borderId="0" xfId="0" applyFont="1" applyFill="1" applyBorder="1" applyProtection="1"/>
    <xf numFmtId="0" fontId="23" fillId="2" borderId="0" xfId="0" applyFont="1" applyFill="1" applyBorder="1" applyProtection="1"/>
    <xf numFmtId="0" fontId="23" fillId="5" borderId="0" xfId="1" applyFont="1" applyFill="1" applyAlignment="1" applyProtection="1">
      <alignment horizontal="center" vertical="center"/>
    </xf>
    <xf numFmtId="0" fontId="23" fillId="0" borderId="40" xfId="1" applyFont="1" applyFill="1" applyBorder="1" applyAlignment="1" applyProtection="1">
      <alignment horizontal="left" vertical="center" wrapText="1" indent="1"/>
    </xf>
    <xf numFmtId="0" fontId="23" fillId="0" borderId="0" xfId="0" applyFont="1" applyAlignment="1" applyProtection="1">
      <alignment vertical="top" wrapText="1"/>
      <protection locked="0"/>
    </xf>
    <xf numFmtId="0" fontId="23" fillId="5" borderId="0" xfId="1" applyFont="1" applyFill="1" applyAlignment="1" applyProtection="1">
      <alignment horizontal="right" vertical="center"/>
    </xf>
    <xf numFmtId="0" fontId="23" fillId="5" borderId="0" xfId="1" applyFont="1" applyFill="1" applyBorder="1" applyAlignment="1" applyProtection="1">
      <alignment horizontal="center" vertical="center"/>
    </xf>
    <xf numFmtId="0" fontId="23" fillId="2" borderId="0" xfId="0" applyFont="1" applyFill="1" applyProtection="1"/>
    <xf numFmtId="0" fontId="23" fillId="5" borderId="0" xfId="1" applyFont="1" applyFill="1" applyAlignment="1" applyProtection="1">
      <alignment vertical="center"/>
    </xf>
    <xf numFmtId="3" fontId="23" fillId="0" borderId="31" xfId="1" applyNumberFormat="1" applyFont="1" applyFill="1" applyBorder="1" applyAlignment="1" applyProtection="1">
      <alignment horizontal="center" vertical="center" wrapText="1"/>
      <protection locked="0"/>
    </xf>
    <xf numFmtId="3" fontId="23" fillId="0" borderId="29" xfId="1" applyNumberFormat="1" applyFont="1" applyFill="1" applyBorder="1" applyAlignment="1" applyProtection="1">
      <alignment horizontal="center" vertical="center" wrapText="1"/>
      <protection locked="0"/>
    </xf>
    <xf numFmtId="3" fontId="18" fillId="6" borderId="1" xfId="1" applyNumberFormat="1" applyFont="1" applyFill="1" applyBorder="1" applyAlignment="1" applyProtection="1">
      <alignment horizontal="center" vertical="center" wrapText="1"/>
    </xf>
    <xf numFmtId="0" fontId="18" fillId="5" borderId="0" xfId="1" applyFont="1" applyFill="1" applyAlignment="1" applyProtection="1">
      <alignment horizontal="center" vertical="center"/>
    </xf>
    <xf numFmtId="0" fontId="18" fillId="5" borderId="0" xfId="1" applyFont="1" applyFill="1" applyBorder="1" applyAlignment="1" applyProtection="1">
      <alignment horizontal="center" vertical="center"/>
    </xf>
    <xf numFmtId="3" fontId="23" fillId="6" borderId="41" xfId="1" applyNumberFormat="1" applyFont="1" applyFill="1" applyBorder="1" applyAlignment="1" applyProtection="1">
      <alignment horizontal="left" vertical="center" wrapText="1"/>
    </xf>
    <xf numFmtId="3" fontId="23" fillId="6" borderId="41" xfId="1" applyNumberFormat="1" applyFont="1" applyFill="1" applyBorder="1" applyAlignment="1" applyProtection="1">
      <alignment horizontal="center" vertical="center" wrapText="1"/>
    </xf>
    <xf numFmtId="3" fontId="23" fillId="5" borderId="41" xfId="1" applyNumberFormat="1" applyFont="1" applyFill="1" applyBorder="1" applyAlignment="1" applyProtection="1">
      <alignment horizontal="center" vertical="center" wrapText="1"/>
    </xf>
    <xf numFmtId="0" fontId="23" fillId="0" borderId="41" xfId="1" applyFont="1" applyFill="1" applyBorder="1" applyAlignment="1" applyProtection="1">
      <alignment horizontal="left" vertical="center" wrapText="1"/>
    </xf>
    <xf numFmtId="3" fontId="23" fillId="5" borderId="41" xfId="1" applyNumberFormat="1" applyFont="1" applyFill="1" applyBorder="1" applyAlignment="1" applyProtection="1">
      <alignment horizontal="right" vertical="center"/>
    </xf>
    <xf numFmtId="3" fontId="24" fillId="0" borderId="0" xfId="1" applyNumberFormat="1" applyFont="1" applyAlignment="1" applyProtection="1">
      <alignment horizontal="center" vertical="center"/>
      <protection locked="0"/>
    </xf>
    <xf numFmtId="0" fontId="23" fillId="0" borderId="41" xfId="1" applyFont="1" applyFill="1" applyBorder="1" applyAlignment="1" applyProtection="1">
      <alignment horizontal="left" vertical="center" wrapText="1" indent="1"/>
    </xf>
    <xf numFmtId="3" fontId="18" fillId="5" borderId="41" xfId="1" applyNumberFormat="1" applyFont="1" applyFill="1" applyBorder="1" applyAlignment="1" applyProtection="1">
      <alignment horizontal="right" vertical="center" wrapText="1"/>
    </xf>
    <xf numFmtId="1" fontId="24" fillId="0" borderId="0" xfId="1" applyNumberFormat="1" applyFont="1" applyAlignment="1" applyProtection="1">
      <alignment horizontal="center" vertical="center" wrapText="1"/>
      <protection locked="0"/>
    </xf>
    <xf numFmtId="0" fontId="18" fillId="0" borderId="41" xfId="1" applyFont="1" applyFill="1" applyBorder="1" applyAlignment="1" applyProtection="1">
      <alignment horizontal="left" vertical="center" wrapText="1" indent="2"/>
    </xf>
    <xf numFmtId="3" fontId="23" fillId="2" borderId="41" xfId="1" applyNumberFormat="1" applyFont="1" applyFill="1" applyBorder="1" applyAlignment="1" applyProtection="1">
      <alignment horizontal="center" vertical="center" wrapText="1"/>
      <protection locked="0"/>
    </xf>
    <xf numFmtId="2" fontId="19" fillId="0" borderId="0" xfId="1" applyNumberFormat="1" applyFont="1" applyAlignment="1" applyProtection="1">
      <alignment horizontal="center" vertical="center" wrapText="1"/>
      <protection locked="0"/>
    </xf>
    <xf numFmtId="3" fontId="23" fillId="5" borderId="41" xfId="1" applyNumberFormat="1" applyFont="1" applyFill="1" applyBorder="1" applyAlignment="1" applyProtection="1">
      <alignment horizontal="right" vertical="center" wrapText="1"/>
    </xf>
    <xf numFmtId="0" fontId="18" fillId="0" borderId="41" xfId="1" applyFont="1" applyFill="1" applyBorder="1" applyAlignment="1" applyProtection="1">
      <alignment vertical="center" wrapText="1"/>
    </xf>
    <xf numFmtId="0" fontId="18" fillId="0" borderId="41" xfId="1" applyFont="1" applyFill="1" applyBorder="1" applyAlignment="1" applyProtection="1">
      <alignment horizontal="left" vertical="center" wrapText="1" indent="3"/>
    </xf>
    <xf numFmtId="3" fontId="23" fillId="2" borderId="41" xfId="1" applyNumberFormat="1" applyFont="1" applyFill="1" applyBorder="1" applyAlignment="1" applyProtection="1">
      <alignment horizontal="center" vertical="center"/>
      <protection locked="0"/>
    </xf>
    <xf numFmtId="0" fontId="18" fillId="0" borderId="41" xfId="2" applyFont="1" applyFill="1" applyBorder="1" applyAlignment="1" applyProtection="1">
      <alignment horizontal="left" vertical="top"/>
      <protection locked="0"/>
    </xf>
    <xf numFmtId="49" fontId="18" fillId="0" borderId="41" xfId="2" applyNumberFormat="1" applyFont="1" applyFill="1" applyBorder="1" applyAlignment="1" applyProtection="1">
      <alignment horizontal="right" vertical="center"/>
      <protection locked="0"/>
    </xf>
    <xf numFmtId="167" fontId="18" fillId="0" borderId="41" xfId="2" applyNumberFormat="1" applyFont="1" applyFill="1" applyBorder="1" applyAlignment="1" applyProtection="1">
      <alignment horizontal="right" vertical="center"/>
      <protection locked="0"/>
    </xf>
    <xf numFmtId="4" fontId="18" fillId="0" borderId="41" xfId="2" applyNumberFormat="1" applyFont="1" applyFill="1" applyBorder="1" applyAlignment="1" applyProtection="1">
      <alignment horizontal="right" vertical="center"/>
      <protection locked="0"/>
    </xf>
    <xf numFmtId="0" fontId="18" fillId="0" borderId="41" xfId="1" applyFont="1" applyFill="1" applyBorder="1" applyAlignment="1" applyProtection="1">
      <alignment horizontal="left" vertical="center" wrapText="1" indent="4"/>
    </xf>
    <xf numFmtId="168" fontId="18" fillId="0" borderId="41" xfId="2" applyNumberFormat="1" applyFont="1" applyFill="1" applyBorder="1" applyAlignment="1" applyProtection="1">
      <alignment horizontal="right" vertical="center"/>
      <protection locked="0"/>
    </xf>
    <xf numFmtId="0" fontId="18" fillId="2" borderId="41" xfId="1" applyFont="1" applyFill="1" applyBorder="1" applyAlignment="1" applyProtection="1">
      <alignment vertical="center" wrapText="1"/>
    </xf>
    <xf numFmtId="0" fontId="18" fillId="2" borderId="41" xfId="1" applyFont="1" applyFill="1" applyBorder="1" applyAlignment="1" applyProtection="1">
      <alignment horizontal="left" vertical="center" wrapText="1" indent="3"/>
    </xf>
    <xf numFmtId="0" fontId="23" fillId="0" borderId="41" xfId="1" applyFont="1" applyFill="1" applyBorder="1" applyAlignment="1" applyProtection="1">
      <alignment horizontal="center" vertical="center" wrapText="1"/>
    </xf>
    <xf numFmtId="0" fontId="18" fillId="0" borderId="41" xfId="1" applyFont="1" applyFill="1" applyBorder="1" applyAlignment="1" applyProtection="1">
      <alignment horizontal="left" vertical="center" wrapText="1"/>
    </xf>
    <xf numFmtId="0" fontId="23" fillId="0" borderId="41" xfId="2" applyFont="1" applyFill="1" applyBorder="1" applyAlignment="1" applyProtection="1">
      <alignment horizontal="left" vertical="top" indent="1"/>
    </xf>
    <xf numFmtId="0" fontId="23" fillId="5" borderId="41" xfId="0" applyFont="1" applyFill="1" applyBorder="1" applyProtection="1"/>
    <xf numFmtId="3" fontId="23" fillId="5" borderId="41" xfId="0" applyNumberFormat="1" applyFont="1" applyFill="1" applyBorder="1" applyProtection="1"/>
    <xf numFmtId="0" fontId="18" fillId="0" borderId="41" xfId="2" applyFont="1" applyFill="1" applyBorder="1" applyAlignment="1" applyProtection="1">
      <alignment horizontal="left" vertical="center" wrapText="1" indent="2"/>
    </xf>
    <xf numFmtId="0" fontId="18" fillId="5" borderId="41" xfId="0" applyFont="1" applyFill="1" applyBorder="1" applyAlignment="1" applyProtection="1">
      <alignment horizontal="center"/>
    </xf>
    <xf numFmtId="0" fontId="18" fillId="0" borderId="41" xfId="1" applyFont="1" applyFill="1" applyBorder="1" applyAlignment="1" applyProtection="1">
      <alignment horizontal="left" vertical="center" wrapText="1" indent="1"/>
    </xf>
    <xf numFmtId="0" fontId="18" fillId="0" borderId="42" xfId="0" applyFont="1" applyFill="1" applyBorder="1" applyAlignment="1" applyProtection="1">
      <alignment horizontal="left" vertical="center" indent="1"/>
    </xf>
    <xf numFmtId="0" fontId="18" fillId="5" borderId="17" xfId="0" applyFont="1" applyFill="1" applyBorder="1" applyAlignment="1" applyProtection="1">
      <alignment horizontal="center"/>
    </xf>
    <xf numFmtId="0" fontId="18" fillId="0" borderId="43" xfId="0" applyFont="1" applyBorder="1" applyProtection="1">
      <protection locked="0"/>
    </xf>
    <xf numFmtId="0" fontId="18" fillId="5" borderId="2" xfId="0" applyFont="1" applyFill="1" applyBorder="1" applyAlignment="1" applyProtection="1">
      <alignment horizontal="center"/>
    </xf>
    <xf numFmtId="0" fontId="18" fillId="0" borderId="41" xfId="0" applyFont="1" applyBorder="1" applyProtection="1">
      <protection locked="0"/>
    </xf>
    <xf numFmtId="0" fontId="18" fillId="0" borderId="41" xfId="0" applyFont="1" applyFill="1" applyBorder="1" applyAlignment="1" applyProtection="1">
      <alignment horizontal="center"/>
    </xf>
    <xf numFmtId="0" fontId="18" fillId="0" borderId="41" xfId="1" applyFont="1" applyFill="1" applyBorder="1" applyAlignment="1" applyProtection="1">
      <alignment horizontal="center" vertical="center" wrapText="1"/>
    </xf>
    <xf numFmtId="49" fontId="18" fillId="0" borderId="41" xfId="1" applyNumberFormat="1" applyFont="1" applyFill="1" applyBorder="1" applyAlignment="1" applyProtection="1">
      <alignment horizontal="center" vertical="center" wrapText="1"/>
    </xf>
    <xf numFmtId="3" fontId="18" fillId="0" borderId="41" xfId="1" applyNumberFormat="1" applyFont="1" applyFill="1" applyBorder="1" applyAlignment="1" applyProtection="1">
      <alignment horizontal="center" vertical="center" wrapText="1"/>
    </xf>
    <xf numFmtId="3" fontId="23" fillId="0" borderId="41" xfId="1" applyNumberFormat="1" applyFont="1" applyFill="1" applyBorder="1" applyAlignment="1" applyProtection="1">
      <alignment horizontal="center" vertical="center" wrapText="1"/>
      <protection locked="0"/>
    </xf>
    <xf numFmtId="3" fontId="18" fillId="0" borderId="41" xfId="0" applyNumberFormat="1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left" vertical="center" wrapText="1"/>
    </xf>
    <xf numFmtId="0" fontId="0" fillId="0" borderId="29" xfId="0" applyFill="1" applyBorder="1" applyAlignment="1">
      <alignment horizontal="left" vertical="center" wrapText="1"/>
    </xf>
    <xf numFmtId="0" fontId="23" fillId="6" borderId="1" xfId="1" applyFont="1" applyFill="1" applyBorder="1" applyAlignment="1" applyProtection="1">
      <alignment horizontal="left" vertical="center" wrapText="1" indent="1"/>
    </xf>
    <xf numFmtId="4" fontId="38" fillId="0" borderId="0" xfId="1" applyNumberFormat="1" applyFont="1" applyAlignment="1" applyProtection="1">
      <alignment horizontal="center" vertical="center" wrapText="1"/>
      <protection locked="0"/>
    </xf>
    <xf numFmtId="4" fontId="18" fillId="0" borderId="0" xfId="1" applyNumberFormat="1" applyFont="1" applyAlignment="1" applyProtection="1">
      <alignment horizontal="center" vertical="center"/>
      <protection locked="0"/>
    </xf>
    <xf numFmtId="49" fontId="18" fillId="0" borderId="31" xfId="1" applyNumberFormat="1" applyFont="1" applyFill="1" applyBorder="1" applyAlignment="1" applyProtection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4" fontId="18" fillId="0" borderId="0" xfId="1" applyNumberFormat="1" applyFont="1" applyAlignment="1" applyProtection="1">
      <alignment horizontal="center" vertical="center" wrapText="1"/>
      <protection locked="0"/>
    </xf>
    <xf numFmtId="0" fontId="18" fillId="5" borderId="0" xfId="0" applyFont="1" applyFill="1" applyBorder="1" applyAlignment="1" applyProtection="1">
      <alignment horizontal="left" vertical="center"/>
    </xf>
    <xf numFmtId="0" fontId="18" fillId="5" borderId="0" xfId="0" applyFont="1" applyFill="1" applyAlignment="1" applyProtection="1">
      <alignment horizontal="left" vertical="center"/>
    </xf>
    <xf numFmtId="0" fontId="18" fillId="2" borderId="0" xfId="0" applyFont="1" applyFill="1" applyBorder="1" applyAlignment="1" applyProtection="1">
      <alignment horizontal="left" vertical="center"/>
    </xf>
    <xf numFmtId="0" fontId="0" fillId="0" borderId="31" xfId="0" applyFill="1" applyBorder="1" applyAlignment="1">
      <alignment horizontal="left" vertical="center" wrapText="1"/>
    </xf>
    <xf numFmtId="0" fontId="23" fillId="0" borderId="29" xfId="0" applyFont="1" applyFill="1" applyBorder="1" applyAlignment="1" applyProtection="1">
      <alignment horizontal="left" vertical="center"/>
      <protection locked="0"/>
    </xf>
    <xf numFmtId="0" fontId="18" fillId="0" borderId="0" xfId="0" applyFont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8" fillId="0" borderId="1" xfId="0" applyFont="1" applyFill="1" applyBorder="1" applyAlignment="1">
      <alignment horizontal="left" vertical="center" wrapText="1"/>
    </xf>
    <xf numFmtId="49" fontId="20" fillId="0" borderId="1" xfId="0" applyNumberFormat="1" applyFont="1" applyFill="1" applyBorder="1" applyAlignment="1">
      <alignment horizontal="center" vertical="center" wrapText="1"/>
    </xf>
    <xf numFmtId="49" fontId="12" fillId="0" borderId="1" xfId="2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31" fillId="0" borderId="1" xfId="1" applyFont="1" applyFill="1" applyBorder="1" applyAlignment="1" applyProtection="1">
      <alignment horizontal="center" vertical="center" wrapText="1"/>
    </xf>
    <xf numFmtId="0" fontId="31" fillId="0" borderId="1" xfId="0" applyFont="1" applyFill="1" applyBorder="1" applyAlignment="1">
      <alignment horizontal="left" vertical="center" wrapText="1"/>
    </xf>
    <xf numFmtId="49" fontId="18" fillId="0" borderId="1" xfId="2" applyNumberFormat="1" applyFont="1" applyFill="1" applyBorder="1" applyAlignment="1">
      <alignment horizontal="center" vertical="center" wrapText="1"/>
    </xf>
    <xf numFmtId="49" fontId="18" fillId="0" borderId="1" xfId="0" applyNumberFormat="1" applyFont="1" applyFill="1" applyBorder="1" applyAlignment="1">
      <alignment horizontal="center" vertical="center" wrapText="1"/>
    </xf>
    <xf numFmtId="0" fontId="18" fillId="0" borderId="31" xfId="0" applyFont="1" applyFill="1" applyBorder="1" applyAlignment="1">
      <alignment horizontal="center" vertical="center" wrapText="1"/>
    </xf>
    <xf numFmtId="49" fontId="20" fillId="0" borderId="31" xfId="0" applyNumberFormat="1" applyFont="1" applyFill="1" applyBorder="1" applyAlignment="1">
      <alignment horizontal="center" vertical="center" wrapText="1"/>
    </xf>
    <xf numFmtId="49" fontId="18" fillId="0" borderId="31" xfId="0" applyNumberFormat="1" applyFont="1" applyFill="1" applyBorder="1" applyAlignment="1">
      <alignment horizontal="center" vertical="center" wrapText="1"/>
    </xf>
    <xf numFmtId="0" fontId="0" fillId="0" borderId="31" xfId="0" applyFill="1" applyBorder="1" applyAlignment="1">
      <alignment horizontal="left" vertical="center"/>
    </xf>
    <xf numFmtId="0" fontId="12" fillId="0" borderId="31" xfId="0" applyFont="1" applyFill="1" applyBorder="1" applyAlignment="1">
      <alignment horizontal="left" vertical="center" wrapText="1"/>
    </xf>
    <xf numFmtId="0" fontId="23" fillId="5" borderId="0" xfId="0" applyFont="1" applyFill="1" applyAlignment="1" applyProtection="1">
      <alignment vertical="center"/>
    </xf>
    <xf numFmtId="0" fontId="18" fillId="2" borderId="41" xfId="1" applyFont="1" applyFill="1" applyBorder="1" applyAlignment="1" applyProtection="1">
      <alignment horizontal="left" vertical="center" wrapText="1" indent="1"/>
    </xf>
    <xf numFmtId="0" fontId="18" fillId="0" borderId="42" xfId="3" applyFont="1" applyBorder="1" applyAlignment="1" applyProtection="1">
      <alignment horizontal="left" vertical="center" indent="1"/>
    </xf>
    <xf numFmtId="4" fontId="18" fillId="0" borderId="43" xfId="3" applyNumberFormat="1" applyFont="1" applyFill="1" applyBorder="1" applyAlignment="1" applyProtection="1">
      <alignment horizontal="right"/>
      <protection locked="0"/>
    </xf>
    <xf numFmtId="49" fontId="18" fillId="5" borderId="0" xfId="0" applyNumberFormat="1" applyFont="1" applyFill="1" applyBorder="1" applyProtection="1"/>
    <xf numFmtId="49" fontId="18" fillId="5" borderId="0" xfId="0" applyNumberFormat="1" applyFont="1" applyFill="1" applyProtection="1"/>
    <xf numFmtId="49" fontId="18" fillId="2" borderId="0" xfId="0" applyNumberFormat="1" applyFont="1" applyFill="1" applyBorder="1" applyProtection="1"/>
    <xf numFmtId="49" fontId="18" fillId="5" borderId="0" xfId="1" applyNumberFormat="1" applyFont="1" applyFill="1" applyAlignment="1" applyProtection="1">
      <alignment horizontal="center" vertical="center"/>
    </xf>
    <xf numFmtId="49" fontId="23" fillId="6" borderId="1" xfId="1" applyNumberFormat="1" applyFont="1" applyFill="1" applyBorder="1" applyAlignment="1" applyProtection="1">
      <alignment horizontal="center" vertical="center" wrapText="1"/>
    </xf>
    <xf numFmtId="49" fontId="23" fillId="0" borderId="1" xfId="1" applyNumberFormat="1" applyFont="1" applyFill="1" applyBorder="1" applyAlignment="1" applyProtection="1">
      <alignment horizontal="left" vertical="center" wrapText="1" indent="1"/>
    </xf>
    <xf numFmtId="49" fontId="23" fillId="0" borderId="1" xfId="0" applyNumberFormat="1" applyFont="1" applyFill="1" applyBorder="1" applyProtection="1">
      <protection locked="0"/>
    </xf>
    <xf numFmtId="49" fontId="23" fillId="2" borderId="0" xfId="0" applyNumberFormat="1" applyFont="1" applyFill="1" applyAlignment="1" applyProtection="1">
      <alignment horizontal="left"/>
      <protection locked="0"/>
    </xf>
    <xf numFmtId="49" fontId="18" fillId="2" borderId="0" xfId="0" applyNumberFormat="1" applyFont="1" applyFill="1" applyProtection="1">
      <protection locked="0"/>
    </xf>
    <xf numFmtId="49" fontId="0" fillId="2" borderId="0" xfId="0" applyNumberFormat="1" applyFill="1" applyProtection="1">
      <protection locked="0"/>
    </xf>
    <xf numFmtId="49" fontId="23" fillId="2" borderId="0" xfId="0" applyNumberFormat="1" applyFont="1" applyFill="1" applyProtection="1">
      <protection locked="0"/>
    </xf>
    <xf numFmtId="49" fontId="17" fillId="2" borderId="0" xfId="0" applyNumberFormat="1" applyFont="1" applyFill="1"/>
    <xf numFmtId="49" fontId="0" fillId="2" borderId="0" xfId="0" applyNumberFormat="1" applyFill="1"/>
    <xf numFmtId="49" fontId="18" fillId="0" borderId="41" xfId="0" applyNumberFormat="1" applyFont="1" applyFill="1" applyBorder="1" applyAlignment="1">
      <alignment horizontal="center" vertical="center"/>
    </xf>
    <xf numFmtId="0" fontId="18" fillId="0" borderId="41" xfId="0" applyFont="1" applyFill="1" applyBorder="1" applyAlignment="1">
      <alignment horizontal="center" vertical="center"/>
    </xf>
    <xf numFmtId="4" fontId="23" fillId="0" borderId="41" xfId="1" applyNumberFormat="1" applyFont="1" applyFill="1" applyBorder="1" applyAlignment="1" applyProtection="1">
      <alignment horizontal="center" vertical="center" wrapText="1"/>
      <protection locked="0"/>
    </xf>
    <xf numFmtId="4" fontId="18" fillId="0" borderId="1" xfId="0" applyNumberFormat="1" applyFont="1" applyFill="1" applyBorder="1" applyProtection="1">
      <protection locked="0"/>
    </xf>
    <xf numFmtId="4" fontId="18" fillId="0" borderId="1" xfId="0" applyNumberFormat="1" applyFont="1" applyFill="1" applyBorder="1" applyProtection="1"/>
    <xf numFmtId="0" fontId="23" fillId="0" borderId="0" xfId="0" applyFont="1" applyFill="1" applyProtection="1"/>
    <xf numFmtId="0" fontId="18" fillId="0" borderId="0" xfId="1" applyFont="1" applyFill="1" applyAlignment="1" applyProtection="1">
      <alignment horizontal="right" vertical="center"/>
    </xf>
    <xf numFmtId="0" fontId="18" fillId="0" borderId="0" xfId="1" applyFont="1" applyFill="1" applyBorder="1" applyAlignment="1" applyProtection="1">
      <alignment horizontal="center" vertical="center"/>
      <protection locked="0"/>
    </xf>
    <xf numFmtId="0" fontId="18" fillId="0" borderId="0" xfId="1" applyFont="1" applyFill="1" applyBorder="1" applyAlignment="1" applyProtection="1">
      <alignment horizontal="right" vertical="center"/>
    </xf>
    <xf numFmtId="0" fontId="23" fillId="0" borderId="0" xfId="0" applyFont="1" applyFill="1" applyBorder="1" applyAlignment="1" applyProtection="1">
      <alignment horizontal="left"/>
    </xf>
    <xf numFmtId="0" fontId="27" fillId="0" borderId="6" xfId="2" applyFont="1" applyFill="1" applyBorder="1" applyAlignment="1" applyProtection="1">
      <alignment horizontal="center" vertical="top" wrapText="1"/>
    </xf>
    <xf numFmtId="1" fontId="27" fillId="0" borderId="6" xfId="2" applyNumberFormat="1" applyFont="1" applyFill="1" applyBorder="1" applyAlignment="1" applyProtection="1">
      <alignment horizontal="center" vertical="top" wrapText="1"/>
    </xf>
    <xf numFmtId="0" fontId="27" fillId="0" borderId="6" xfId="2" applyFont="1" applyFill="1" applyBorder="1" applyAlignment="1" applyProtection="1">
      <alignment horizontal="left" vertical="top"/>
    </xf>
    <xf numFmtId="0" fontId="25" fillId="0" borderId="0" xfId="2" applyFont="1" applyFill="1" applyBorder="1" applyAlignment="1" applyProtection="1">
      <alignment horizontal="center" vertical="top" wrapText="1"/>
      <protection locked="0"/>
    </xf>
    <xf numFmtId="1" fontId="25" fillId="0" borderId="0" xfId="2" applyNumberFormat="1" applyFont="1" applyFill="1" applyBorder="1" applyAlignment="1" applyProtection="1">
      <alignment horizontal="center" vertical="top" wrapText="1"/>
      <protection locked="0"/>
    </xf>
    <xf numFmtId="0" fontId="25" fillId="0" borderId="33" xfId="2" applyFont="1" applyFill="1" applyBorder="1" applyAlignment="1" applyProtection="1">
      <alignment horizontal="center" vertical="top" wrapText="1"/>
      <protection locked="0"/>
    </xf>
    <xf numFmtId="14" fontId="28" fillId="0" borderId="2" xfId="5" applyNumberFormat="1" applyFont="1" applyFill="1" applyBorder="1" applyAlignment="1" applyProtection="1">
      <alignment wrapText="1"/>
      <protection locked="0"/>
    </xf>
    <xf numFmtId="0" fontId="25" fillId="0" borderId="33" xfId="2" applyFont="1" applyFill="1" applyBorder="1" applyAlignment="1" applyProtection="1">
      <alignment horizontal="left" vertical="top" wrapText="1"/>
      <protection locked="0"/>
    </xf>
    <xf numFmtId="1" fontId="25" fillId="0" borderId="33" xfId="2" applyNumberFormat="1" applyFont="1" applyFill="1" applyBorder="1" applyAlignment="1" applyProtection="1">
      <alignment horizontal="left" vertical="top" wrapText="1"/>
      <protection locked="0"/>
    </xf>
    <xf numFmtId="0" fontId="26" fillId="0" borderId="33" xfId="2" applyFont="1" applyFill="1" applyBorder="1" applyAlignment="1" applyProtection="1">
      <alignment horizontal="right" vertical="top" wrapText="1"/>
      <protection locked="0"/>
    </xf>
    <xf numFmtId="0" fontId="25" fillId="0" borderId="33" xfId="2" applyNumberFormat="1" applyFont="1" applyFill="1" applyBorder="1" applyAlignment="1" applyProtection="1">
      <alignment horizontal="left" vertical="top" wrapText="1"/>
      <protection locked="0"/>
    </xf>
    <xf numFmtId="0" fontId="25" fillId="0" borderId="6" xfId="2" applyNumberFormat="1" applyFont="1" applyFill="1" applyBorder="1" applyAlignment="1" applyProtection="1">
      <alignment horizontal="left" vertical="top" wrapText="1"/>
      <protection locked="0"/>
    </xf>
    <xf numFmtId="1" fontId="25" fillId="0" borderId="6" xfId="2" applyNumberFormat="1" applyFont="1" applyFill="1" applyBorder="1" applyAlignment="1" applyProtection="1">
      <alignment horizontal="left" vertical="top" wrapText="1"/>
      <protection locked="0"/>
    </xf>
    <xf numFmtId="0" fontId="25" fillId="0" borderId="6" xfId="2" applyFont="1" applyFill="1" applyBorder="1" applyAlignment="1" applyProtection="1">
      <alignment horizontal="left" vertical="top" wrapText="1"/>
      <protection locked="0"/>
    </xf>
    <xf numFmtId="1" fontId="25" fillId="0" borderId="32" xfId="2" applyNumberFormat="1" applyFont="1" applyFill="1" applyBorder="1" applyAlignment="1" applyProtection="1">
      <alignment horizontal="left" vertical="top" wrapText="1"/>
      <protection locked="0"/>
    </xf>
    <xf numFmtId="0" fontId="25" fillId="0" borderId="34" xfId="2" applyFont="1" applyFill="1" applyBorder="1" applyAlignment="1" applyProtection="1">
      <alignment horizontal="left" vertical="top" wrapText="1"/>
      <protection locked="0"/>
    </xf>
    <xf numFmtId="1" fontId="25" fillId="0" borderId="34" xfId="2" applyNumberFormat="1" applyFont="1" applyFill="1" applyBorder="1" applyAlignment="1" applyProtection="1">
      <alignment horizontal="left" vertical="top" wrapText="1"/>
      <protection locked="0"/>
    </xf>
    <xf numFmtId="1" fontId="25" fillId="0" borderId="38" xfId="2" applyNumberFormat="1" applyFont="1" applyFill="1" applyBorder="1" applyAlignment="1" applyProtection="1">
      <alignment horizontal="left" vertical="top" wrapText="1"/>
      <protection locked="0"/>
    </xf>
    <xf numFmtId="0" fontId="25" fillId="0" borderId="7" xfId="2" applyFont="1" applyFill="1" applyBorder="1" applyAlignment="1" applyProtection="1">
      <alignment horizontal="left" vertical="top" wrapText="1"/>
      <protection locked="0"/>
    </xf>
    <xf numFmtId="1" fontId="25" fillId="0" borderId="7" xfId="2" applyNumberFormat="1" applyFont="1" applyFill="1" applyBorder="1" applyAlignment="1" applyProtection="1">
      <alignment horizontal="left" vertical="top" wrapText="1"/>
      <protection locked="0"/>
    </xf>
    <xf numFmtId="0" fontId="27" fillId="0" borderId="14" xfId="2" applyFont="1" applyFill="1" applyBorder="1" applyAlignment="1" applyProtection="1">
      <alignment horizontal="left" vertical="top"/>
      <protection locked="0"/>
    </xf>
    <xf numFmtId="0" fontId="25" fillId="0" borderId="14" xfId="2" applyFont="1" applyFill="1" applyBorder="1" applyAlignment="1" applyProtection="1">
      <alignment horizontal="left" vertical="top" wrapText="1"/>
      <protection locked="0"/>
    </xf>
    <xf numFmtId="0" fontId="25" fillId="0" borderId="15" xfId="2" applyFont="1" applyFill="1" applyBorder="1" applyAlignment="1" applyProtection="1">
      <alignment horizontal="left" vertical="top" wrapText="1"/>
      <protection locked="0"/>
    </xf>
    <xf numFmtId="1" fontId="25" fillId="0" borderId="15" xfId="2" applyNumberFormat="1" applyFont="1" applyFill="1" applyBorder="1" applyAlignment="1" applyProtection="1">
      <alignment horizontal="left" vertical="top" wrapText="1"/>
      <protection locked="0"/>
    </xf>
    <xf numFmtId="1" fontId="25" fillId="0" borderId="16" xfId="2" applyNumberFormat="1" applyFont="1" applyFill="1" applyBorder="1" applyAlignment="1" applyProtection="1">
      <alignment horizontal="left" vertical="top" wrapText="1"/>
      <protection locked="0"/>
    </xf>
    <xf numFmtId="0" fontId="26" fillId="0" borderId="7" xfId="2" applyFont="1" applyFill="1" applyBorder="1" applyAlignment="1" applyProtection="1">
      <alignment horizontal="right" vertical="top" wrapText="1"/>
      <protection locked="0"/>
    </xf>
    <xf numFmtId="0" fontId="23" fillId="0" borderId="0" xfId="0" applyFont="1" applyFill="1" applyAlignment="1" applyProtection="1">
      <alignment horizontal="center"/>
      <protection locked="0"/>
    </xf>
    <xf numFmtId="0" fontId="18" fillId="0" borderId="3" xfId="0" applyFont="1" applyFill="1" applyBorder="1" applyProtection="1">
      <protection locked="0"/>
    </xf>
    <xf numFmtId="0" fontId="0" fillId="0" borderId="0" xfId="0" applyFill="1" applyBorder="1"/>
    <xf numFmtId="0" fontId="23" fillId="0" borderId="0" xfId="0" applyFont="1" applyFill="1" applyProtection="1">
      <protection locked="0"/>
    </xf>
    <xf numFmtId="0" fontId="17" fillId="0" borderId="0" xfId="0" applyFont="1" applyFill="1"/>
    <xf numFmtId="0" fontId="20" fillId="0" borderId="2" xfId="15" applyFont="1" applyFill="1" applyBorder="1" applyAlignment="1" applyProtection="1">
      <alignment horizontal="center" vertical="center" wrapText="1"/>
      <protection locked="0"/>
    </xf>
    <xf numFmtId="0" fontId="20" fillId="0" borderId="1" xfId="4" applyFont="1" applyFill="1" applyBorder="1" applyAlignment="1" applyProtection="1">
      <alignment horizontal="center" vertical="center" wrapText="1"/>
      <protection locked="0"/>
    </xf>
    <xf numFmtId="1" fontId="25" fillId="0" borderId="1" xfId="2" applyNumberFormat="1" applyFont="1" applyFill="1" applyBorder="1" applyAlignment="1" applyProtection="1">
      <alignment horizontal="center" vertical="top" wrapText="1"/>
      <protection locked="0"/>
    </xf>
    <xf numFmtId="0" fontId="25" fillId="0" borderId="1" xfId="2" applyFont="1" applyFill="1" applyBorder="1" applyAlignment="1" applyProtection="1">
      <alignment horizontal="right" vertical="top" wrapText="1"/>
      <protection locked="0"/>
    </xf>
    <xf numFmtId="14" fontId="12" fillId="0" borderId="19" xfId="3" applyNumberFormat="1" applyFont="1" applyFill="1" applyBorder="1" applyAlignment="1" applyProtection="1">
      <alignment horizontal="center" vertical="center"/>
      <protection locked="0"/>
    </xf>
    <xf numFmtId="0" fontId="25" fillId="0" borderId="1" xfId="2" applyFont="1" applyFill="1" applyBorder="1" applyAlignment="1" applyProtection="1">
      <alignment horizontal="center" vertical="center" wrapText="1"/>
      <protection locked="0"/>
    </xf>
    <xf numFmtId="0" fontId="25" fillId="0" borderId="1" xfId="2" applyFont="1" applyFill="1" applyBorder="1" applyAlignment="1" applyProtection="1">
      <alignment vertical="top" wrapText="1"/>
      <protection locked="0"/>
    </xf>
    <xf numFmtId="49" fontId="25" fillId="0" borderId="1" xfId="2" applyNumberFormat="1" applyFont="1" applyFill="1" applyBorder="1" applyAlignment="1" applyProtection="1">
      <alignment horizontal="center" vertical="center" wrapText="1"/>
      <protection locked="0"/>
    </xf>
    <xf numFmtId="4" fontId="25" fillId="0" borderId="1" xfId="2" applyNumberFormat="1" applyFont="1" applyFill="1" applyBorder="1" applyAlignment="1" applyProtection="1">
      <alignment horizontal="right" vertical="top" wrapText="1"/>
      <protection locked="0"/>
    </xf>
    <xf numFmtId="14" fontId="12" fillId="0" borderId="2" xfId="3" applyNumberFormat="1" applyFont="1" applyFill="1" applyBorder="1" applyProtection="1">
      <protection locked="0"/>
    </xf>
    <xf numFmtId="43" fontId="27" fillId="0" borderId="13" xfId="17" applyFont="1" applyFill="1" applyBorder="1" applyAlignment="1" applyProtection="1">
      <alignment horizontal="right" vertical="top" wrapText="1"/>
    </xf>
    <xf numFmtId="4" fontId="23" fillId="0" borderId="41" xfId="1" applyNumberFormat="1" applyFont="1" applyFill="1" applyBorder="1" applyAlignment="1" applyProtection="1">
      <alignment horizontal="right" vertical="center" wrapText="1"/>
      <protection locked="0"/>
    </xf>
    <xf numFmtId="4" fontId="23" fillId="0" borderId="41" xfId="1" applyNumberFormat="1" applyFont="1" applyFill="1" applyBorder="1" applyAlignment="1" applyProtection="1">
      <alignment horizontal="right" vertical="center"/>
      <protection locked="0"/>
    </xf>
    <xf numFmtId="0" fontId="18" fillId="5" borderId="0" xfId="1" applyFont="1" applyFill="1" applyAlignment="1" applyProtection="1">
      <alignment horizontal="center" vertical="center"/>
    </xf>
    <xf numFmtId="4" fontId="23" fillId="5" borderId="31" xfId="0" applyNumberFormat="1" applyFont="1" applyFill="1" applyBorder="1" applyAlignment="1" applyProtection="1">
      <alignment horizontal="right" vertical="center" wrapText="1"/>
    </xf>
    <xf numFmtId="4" fontId="23" fillId="5" borderId="1" xfId="0" applyNumberFormat="1" applyFont="1" applyFill="1" applyBorder="1" applyAlignment="1" applyProtection="1">
      <alignment horizontal="right" vertical="center" wrapText="1"/>
    </xf>
    <xf numFmtId="4" fontId="23" fillId="5" borderId="31" xfId="0" applyNumberFormat="1" applyFont="1" applyFill="1" applyBorder="1" applyProtection="1"/>
    <xf numFmtId="4" fontId="18" fillId="0" borderId="31" xfId="0" applyNumberFormat="1" applyFont="1" applyBorder="1" applyProtection="1">
      <protection locked="0"/>
    </xf>
    <xf numFmtId="4" fontId="18" fillId="0" borderId="31" xfId="0" applyNumberFormat="1" applyFont="1" applyFill="1" applyBorder="1" applyProtection="1">
      <protection locked="0"/>
    </xf>
    <xf numFmtId="0" fontId="0" fillId="2" borderId="3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3" fillId="2" borderId="0" xfId="0" applyFont="1" applyFill="1" applyAlignment="1" applyProtection="1">
      <alignment horizontal="center" vertical="center"/>
      <protection locked="0"/>
    </xf>
    <xf numFmtId="0" fontId="18" fillId="0" borderId="0" xfId="0" applyFont="1" applyAlignment="1" applyProtection="1">
      <alignment horizontal="center" vertical="center" wrapText="1"/>
      <protection locked="0"/>
    </xf>
    <xf numFmtId="14" fontId="20" fillId="2" borderId="0" xfId="10" applyNumberFormat="1" applyFont="1" applyFill="1" applyBorder="1" applyAlignment="1" applyProtection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/>
    <xf numFmtId="14" fontId="18" fillId="0" borderId="0" xfId="1" applyNumberFormat="1" applyFont="1" applyFill="1" applyBorder="1" applyAlignment="1" applyProtection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4" fontId="22" fillId="2" borderId="0" xfId="9" applyNumberFormat="1" applyFont="1" applyFill="1" applyBorder="1" applyAlignment="1" applyProtection="1">
      <alignment horizontal="center" vertical="center"/>
    </xf>
    <xf numFmtId="0" fontId="20" fillId="2" borderId="0" xfId="9" applyFont="1" applyFill="1" applyBorder="1" applyAlignment="1" applyProtection="1">
      <alignment horizontal="left" vertical="center" wrapText="1"/>
      <protection locked="0"/>
    </xf>
    <xf numFmtId="0" fontId="22" fillId="4" borderId="9" xfId="9" applyFont="1" applyFill="1" applyBorder="1" applyAlignment="1" applyProtection="1">
      <alignment horizontal="center" vertical="center"/>
    </xf>
    <xf numFmtId="0" fontId="22" fillId="4" borderId="11" xfId="9" applyFont="1" applyFill="1" applyBorder="1" applyAlignment="1" applyProtection="1">
      <alignment horizontal="center" vertical="center"/>
    </xf>
    <xf numFmtId="0" fontId="22" fillId="4" borderId="10" xfId="9" applyFont="1" applyFill="1" applyBorder="1" applyAlignment="1" applyProtection="1">
      <alignment horizontal="center" vertical="center"/>
    </xf>
    <xf numFmtId="14" fontId="22" fillId="2" borderId="20" xfId="9" applyNumberFormat="1" applyFont="1" applyFill="1" applyBorder="1" applyAlignment="1" applyProtection="1">
      <alignment horizontal="center" vertical="center" wrapText="1"/>
    </xf>
    <xf numFmtId="14" fontId="22" fillId="2" borderId="0" xfId="9" applyNumberFormat="1" applyFont="1" applyFill="1" applyBorder="1" applyAlignment="1" applyProtection="1">
      <alignment horizontal="center" vertical="center" wrapText="1"/>
    </xf>
    <xf numFmtId="14" fontId="22" fillId="2" borderId="0" xfId="9" applyNumberFormat="1" applyFont="1" applyFill="1" applyBorder="1" applyAlignment="1" applyProtection="1">
      <alignment horizontal="left" vertical="center" wrapText="1"/>
    </xf>
    <xf numFmtId="0" fontId="18" fillId="5" borderId="0" xfId="1" applyFont="1" applyFill="1" applyAlignment="1" applyProtection="1">
      <alignment horizontal="center" vertical="center"/>
    </xf>
    <xf numFmtId="0" fontId="18" fillId="2" borderId="0" xfId="1" applyFont="1" applyFill="1" applyBorder="1" applyAlignment="1" applyProtection="1">
      <alignment horizontal="left" vertical="center" wrapText="1"/>
    </xf>
    <xf numFmtId="4" fontId="38" fillId="5" borderId="0" xfId="1" applyNumberFormat="1" applyFont="1" applyFill="1" applyAlignment="1" applyProtection="1">
      <alignment horizontal="center" vertical="center"/>
    </xf>
    <xf numFmtId="0" fontId="38" fillId="2" borderId="0" xfId="1" applyFont="1" applyFill="1" applyBorder="1" applyAlignment="1" applyProtection="1">
      <alignment horizontal="left" vertical="center" wrapText="1"/>
    </xf>
    <xf numFmtId="0" fontId="38" fillId="0" borderId="0" xfId="0" applyFont="1" applyAlignment="1" applyProtection="1">
      <alignment horizontal="center" vertical="center"/>
      <protection locked="0"/>
    </xf>
    <xf numFmtId="14" fontId="22" fillId="2" borderId="0" xfId="10" applyNumberFormat="1" applyFont="1" applyFill="1" applyBorder="1" applyAlignment="1" applyProtection="1">
      <alignment horizontal="center" vertical="center"/>
    </xf>
    <xf numFmtId="14" fontId="22" fillId="2" borderId="0" xfId="10" applyNumberFormat="1" applyFont="1" applyFill="1" applyBorder="1" applyAlignment="1" applyProtection="1">
      <alignment horizontal="left" vertical="center" wrapText="1"/>
    </xf>
    <xf numFmtId="14" fontId="22" fillId="2" borderId="20" xfId="10" applyNumberFormat="1" applyFont="1" applyFill="1" applyBorder="1" applyAlignment="1" applyProtection="1">
      <alignment horizontal="center" vertical="center"/>
    </xf>
    <xf numFmtId="14" fontId="22" fillId="2" borderId="20" xfId="10" applyNumberFormat="1" applyFont="1" applyFill="1" applyBorder="1" applyAlignment="1" applyProtection="1">
      <alignment horizontal="center" vertical="center" wrapText="1"/>
    </xf>
    <xf numFmtId="14" fontId="22" fillId="2" borderId="0" xfId="10" applyNumberFormat="1" applyFont="1" applyFill="1" applyBorder="1" applyAlignment="1" applyProtection="1">
      <alignment horizontal="center" vertical="center" wrapText="1"/>
    </xf>
    <xf numFmtId="0" fontId="18" fillId="0" borderId="0" xfId="0" applyFont="1" applyAlignment="1" applyProtection="1">
      <alignment horizontal="left" vertical="top" wrapText="1"/>
      <protection locked="0"/>
    </xf>
    <xf numFmtId="0" fontId="18" fillId="5" borderId="0" xfId="1" applyFont="1" applyFill="1" applyAlignment="1" applyProtection="1">
      <alignment horizontal="right" vertical="center"/>
    </xf>
    <xf numFmtId="0" fontId="12" fillId="0" borderId="0" xfId="0" applyFont="1" applyAlignment="1">
      <alignment wrapText="1"/>
    </xf>
    <xf numFmtId="0" fontId="12" fillId="0" borderId="0" xfId="0" applyFont="1" applyFill="1" applyAlignment="1">
      <alignment horizontal="center" vertical="center" wrapText="1"/>
    </xf>
    <xf numFmtId="0" fontId="20" fillId="5" borderId="1" xfId="4" applyFont="1" applyFill="1" applyBorder="1" applyAlignment="1" applyProtection="1">
      <alignment horizontal="center" vertical="center" wrapText="1"/>
    </xf>
    <xf numFmtId="0" fontId="18" fillId="5" borderId="0" xfId="1" applyFont="1" applyFill="1" applyBorder="1" applyAlignment="1" applyProtection="1">
      <alignment horizontal="center" vertical="center"/>
    </xf>
    <xf numFmtId="0" fontId="20" fillId="0" borderId="29" xfId="4" applyFont="1" applyFill="1" applyBorder="1" applyAlignment="1" applyProtection="1">
      <alignment horizontal="center" vertical="center" wrapText="1"/>
      <protection locked="0"/>
    </xf>
    <xf numFmtId="0" fontId="0" fillId="0" borderId="29" xfId="0" applyFill="1" applyBorder="1" applyAlignment="1">
      <alignment horizontal="center" vertical="center" wrapText="1"/>
    </xf>
    <xf numFmtId="0" fontId="18" fillId="0" borderId="3" xfId="0" applyFont="1" applyBorder="1" applyAlignment="1" applyProtection="1">
      <alignment horizontal="center"/>
      <protection locked="0"/>
    </xf>
    <xf numFmtId="0" fontId="20" fillId="0" borderId="29" xfId="4" applyFont="1" applyFill="1" applyBorder="1" applyAlignment="1" applyProtection="1">
      <alignment vertical="center" wrapText="1"/>
      <protection locked="0"/>
    </xf>
    <xf numFmtId="0" fontId="0" fillId="0" borderId="29" xfId="0" applyFill="1" applyBorder="1" applyAlignment="1">
      <alignment vertical="center" wrapText="1"/>
    </xf>
    <xf numFmtId="0" fontId="20" fillId="0" borderId="29" xfId="15" applyFont="1" applyFill="1" applyBorder="1" applyAlignment="1" applyProtection="1">
      <alignment vertical="center" wrapText="1"/>
      <protection locked="0"/>
    </xf>
    <xf numFmtId="0" fontId="12" fillId="0" borderId="29" xfId="0" applyFont="1" applyFill="1" applyBorder="1" applyAlignment="1">
      <alignment horizontal="left" vertical="center" wrapText="1"/>
    </xf>
    <xf numFmtId="0" fontId="0" fillId="0" borderId="29" xfId="0" applyFill="1" applyBorder="1" applyAlignment="1">
      <alignment horizontal="left" vertical="center" wrapText="1"/>
    </xf>
    <xf numFmtId="14" fontId="18" fillId="0" borderId="0" xfId="1" applyNumberFormat="1" applyFont="1" applyFill="1" applyBorder="1" applyAlignment="1" applyProtection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14" fontId="18" fillId="0" borderId="0" xfId="1" applyNumberFormat="1" applyFont="1" applyFill="1" applyBorder="1" applyAlignment="1" applyProtection="1">
      <alignment horizontal="right" vertical="center" wrapText="1"/>
    </xf>
    <xf numFmtId="0" fontId="0" fillId="0" borderId="0" xfId="0" applyAlignment="1">
      <alignment horizontal="right" wrapText="1"/>
    </xf>
  </cellXfs>
  <cellStyles count="18">
    <cellStyle name="Comma" xfId="17" builtinId="3"/>
    <cellStyle name="Normal" xfId="0" builtinId="0"/>
    <cellStyle name="Normal 2" xfId="2"/>
    <cellStyle name="Normal 3" xfId="3"/>
    <cellStyle name="Normal 4" xfId="4"/>
    <cellStyle name="Normal 4 2" xfId="15"/>
    <cellStyle name="Normal 5" xfId="5"/>
    <cellStyle name="Normal 5 2" xfId="6"/>
    <cellStyle name="Normal 5 2 2" xfId="7"/>
    <cellStyle name="Normal 5 2 2 2" xfId="14"/>
    <cellStyle name="Normal 5 2 3" xfId="8"/>
    <cellStyle name="Normal 5 2 3 2" xfId="11"/>
    <cellStyle name="Normal 5 3" xfId="9"/>
    <cellStyle name="Normal 5 3 2" xfId="10"/>
    <cellStyle name="Normal 6" xfId="12"/>
    <cellStyle name="Normal 7" xfId="13"/>
    <cellStyle name="Normal 8" xfId="16"/>
    <cellStyle name="Normal_FORMEBI" xfId="1"/>
  </cellStyles>
  <dxfs count="0"/>
  <tableStyles count="0" defaultTableStyle="TableStyleMedium9" defaultPivotStyle="PivotStyleLight16"/>
  <colors>
    <mruColors>
      <color rgb="FFF3F3F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171450</xdr:rowOff>
    </xdr:from>
    <xdr:to>
      <xdr:col>1</xdr:col>
      <xdr:colOff>1495425</xdr:colOff>
      <xdr:row>41</xdr:row>
      <xdr:rowOff>171450</xdr:rowOff>
    </xdr:to>
    <xdr:cxnSp macro="">
      <xdr:nvCxnSpPr>
        <xdr:cNvPr id="3" name="Straight Connector 2"/>
        <xdr:cNvCxnSpPr/>
      </xdr:nvCxnSpPr>
      <xdr:spPr>
        <a:xfrm>
          <a:off x="952500" y="11087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2743725</xdr:colOff>
      <xdr:row>41</xdr:row>
      <xdr:rowOff>180975</xdr:rowOff>
    </xdr:from>
    <xdr:to>
      <xdr:col>2</xdr:col>
      <xdr:colOff>545037</xdr:colOff>
      <xdr:row>41</xdr:row>
      <xdr:rowOff>182563</xdr:rowOff>
    </xdr:to>
    <xdr:cxnSp macro="">
      <xdr:nvCxnSpPr>
        <xdr:cNvPr id="17" name="Straight Connector 16"/>
        <xdr:cNvCxnSpPr/>
      </xdr:nvCxnSpPr>
      <xdr:spPr>
        <a:xfrm>
          <a:off x="3696225" y="10334625"/>
          <a:ext cx="26400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171450</xdr:rowOff>
    </xdr:from>
    <xdr:to>
      <xdr:col>1</xdr:col>
      <xdr:colOff>1495425</xdr:colOff>
      <xdr:row>41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0706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41</xdr:row>
      <xdr:rowOff>180975</xdr:rowOff>
    </xdr:from>
    <xdr:to>
      <xdr:col>2</xdr:col>
      <xdr:colOff>554556</xdr:colOff>
      <xdr:row>41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9753600"/>
          <a:ext cx="2373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84</xdr:row>
      <xdr:rowOff>171450</xdr:rowOff>
    </xdr:from>
    <xdr:to>
      <xdr:col>1</xdr:col>
      <xdr:colOff>1495425</xdr:colOff>
      <xdr:row>84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0404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84</xdr:row>
      <xdr:rowOff>180975</xdr:rowOff>
    </xdr:from>
    <xdr:to>
      <xdr:col>2</xdr:col>
      <xdr:colOff>554556</xdr:colOff>
      <xdr:row>84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05000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84</xdr:row>
      <xdr:rowOff>171450</xdr:rowOff>
    </xdr:from>
    <xdr:to>
      <xdr:col>1</xdr:col>
      <xdr:colOff>1495425</xdr:colOff>
      <xdr:row>84</xdr:row>
      <xdr:rowOff>171450</xdr:rowOff>
    </xdr:to>
    <xdr:cxnSp macro="">
      <xdr:nvCxnSpPr>
        <xdr:cNvPr id="4" name="Straight Connector 3"/>
        <xdr:cNvCxnSpPr/>
      </xdr:nvCxnSpPr>
      <xdr:spPr>
        <a:xfrm>
          <a:off x="1009650" y="1875472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84</xdr:row>
      <xdr:rowOff>180975</xdr:rowOff>
    </xdr:from>
    <xdr:to>
      <xdr:col>2</xdr:col>
      <xdr:colOff>554556</xdr:colOff>
      <xdr:row>84</xdr:row>
      <xdr:rowOff>182563</xdr:rowOff>
    </xdr:to>
    <xdr:cxnSp macro="">
      <xdr:nvCxnSpPr>
        <xdr:cNvPr id="5" name="Straight Connector 4"/>
        <xdr:cNvCxnSpPr/>
      </xdr:nvCxnSpPr>
      <xdr:spPr>
        <a:xfrm>
          <a:off x="3762894" y="18764250"/>
          <a:ext cx="26685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84</xdr:row>
      <xdr:rowOff>171450</xdr:rowOff>
    </xdr:from>
    <xdr:to>
      <xdr:col>1</xdr:col>
      <xdr:colOff>1495425</xdr:colOff>
      <xdr:row>84</xdr:row>
      <xdr:rowOff>171450</xdr:rowOff>
    </xdr:to>
    <xdr:cxnSp macro="">
      <xdr:nvCxnSpPr>
        <xdr:cNvPr id="6" name="Straight Connector 5"/>
        <xdr:cNvCxnSpPr/>
      </xdr:nvCxnSpPr>
      <xdr:spPr>
        <a:xfrm>
          <a:off x="733425" y="196881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84</xdr:row>
      <xdr:rowOff>180975</xdr:rowOff>
    </xdr:from>
    <xdr:to>
      <xdr:col>2</xdr:col>
      <xdr:colOff>554556</xdr:colOff>
      <xdr:row>84</xdr:row>
      <xdr:rowOff>182563</xdr:rowOff>
    </xdr:to>
    <xdr:cxnSp macro="">
      <xdr:nvCxnSpPr>
        <xdr:cNvPr id="7" name="Straight Connector 6"/>
        <xdr:cNvCxnSpPr/>
      </xdr:nvCxnSpPr>
      <xdr:spPr>
        <a:xfrm>
          <a:off x="3486669" y="19697700"/>
          <a:ext cx="31638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84</xdr:row>
      <xdr:rowOff>171450</xdr:rowOff>
    </xdr:from>
    <xdr:to>
      <xdr:col>1</xdr:col>
      <xdr:colOff>1495425</xdr:colOff>
      <xdr:row>84</xdr:row>
      <xdr:rowOff>171450</xdr:rowOff>
    </xdr:to>
    <xdr:cxnSp macro="">
      <xdr:nvCxnSpPr>
        <xdr:cNvPr id="8" name="Straight Connector 7"/>
        <xdr:cNvCxnSpPr/>
      </xdr:nvCxnSpPr>
      <xdr:spPr>
        <a:xfrm>
          <a:off x="733425" y="196881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84</xdr:row>
      <xdr:rowOff>180975</xdr:rowOff>
    </xdr:from>
    <xdr:to>
      <xdr:col>2</xdr:col>
      <xdr:colOff>554556</xdr:colOff>
      <xdr:row>84</xdr:row>
      <xdr:rowOff>182563</xdr:rowOff>
    </xdr:to>
    <xdr:cxnSp macro="">
      <xdr:nvCxnSpPr>
        <xdr:cNvPr id="9" name="Straight Connector 8"/>
        <xdr:cNvCxnSpPr/>
      </xdr:nvCxnSpPr>
      <xdr:spPr>
        <a:xfrm>
          <a:off x="3486669" y="19697700"/>
          <a:ext cx="31638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775607</xdr:colOff>
      <xdr:row>81</xdr:row>
      <xdr:rowOff>171450</xdr:rowOff>
    </xdr:from>
    <xdr:to>
      <xdr:col>1</xdr:col>
      <xdr:colOff>1318532</xdr:colOff>
      <xdr:row>81</xdr:row>
      <xdr:rowOff>171450</xdr:rowOff>
    </xdr:to>
    <xdr:cxnSp macro="">
      <xdr:nvCxnSpPr>
        <xdr:cNvPr id="2" name="Straight Connector 1"/>
        <xdr:cNvCxnSpPr/>
      </xdr:nvCxnSpPr>
      <xdr:spPr>
        <a:xfrm>
          <a:off x="775607" y="172974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2086495</xdr:colOff>
      <xdr:row>81</xdr:row>
      <xdr:rowOff>180975</xdr:rowOff>
    </xdr:from>
    <xdr:to>
      <xdr:col>1</xdr:col>
      <xdr:colOff>4827200</xdr:colOff>
      <xdr:row>81</xdr:row>
      <xdr:rowOff>182563</xdr:rowOff>
    </xdr:to>
    <xdr:cxnSp macro="">
      <xdr:nvCxnSpPr>
        <xdr:cNvPr id="3" name="Straight Connector 2"/>
        <xdr:cNvCxnSpPr/>
      </xdr:nvCxnSpPr>
      <xdr:spPr>
        <a:xfrm>
          <a:off x="3038995" y="17306925"/>
          <a:ext cx="274070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36</xdr:row>
      <xdr:rowOff>171450</xdr:rowOff>
    </xdr:from>
    <xdr:to>
      <xdr:col>1</xdr:col>
      <xdr:colOff>1495425</xdr:colOff>
      <xdr:row>36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5341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36</xdr:row>
      <xdr:rowOff>180975</xdr:rowOff>
    </xdr:from>
    <xdr:to>
      <xdr:col>2</xdr:col>
      <xdr:colOff>554556</xdr:colOff>
      <xdr:row>36</xdr:row>
      <xdr:rowOff>182563</xdr:rowOff>
    </xdr:to>
    <xdr:cxnSp macro="">
      <xdr:nvCxnSpPr>
        <xdr:cNvPr id="3" name="Straight Connector 2"/>
        <xdr:cNvCxnSpPr/>
      </xdr:nvCxnSpPr>
      <xdr:spPr>
        <a:xfrm>
          <a:off x="3343794" y="6543675"/>
          <a:ext cx="36687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47</xdr:row>
      <xdr:rowOff>171450</xdr:rowOff>
    </xdr:from>
    <xdr:to>
      <xdr:col>2</xdr:col>
      <xdr:colOff>1495425</xdr:colOff>
      <xdr:row>47</xdr:row>
      <xdr:rowOff>171450</xdr:rowOff>
    </xdr:to>
    <xdr:cxnSp macro="">
      <xdr:nvCxnSpPr>
        <xdr:cNvPr id="2" name="Straight Connector 1"/>
        <xdr:cNvCxnSpPr/>
      </xdr:nvCxnSpPr>
      <xdr:spPr>
        <a:xfrm>
          <a:off x="1752600" y="85248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219</xdr:row>
      <xdr:rowOff>171450</xdr:rowOff>
    </xdr:from>
    <xdr:to>
      <xdr:col>1</xdr:col>
      <xdr:colOff>1495425</xdr:colOff>
      <xdr:row>219</xdr:row>
      <xdr:rowOff>171450</xdr:rowOff>
    </xdr:to>
    <xdr:cxnSp macro="">
      <xdr:nvCxnSpPr>
        <xdr:cNvPr id="2" name="Straight Connector 1"/>
        <xdr:cNvCxnSpPr/>
      </xdr:nvCxnSpPr>
      <xdr:spPr>
        <a:xfrm>
          <a:off x="1504950" y="85248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838200</xdr:colOff>
      <xdr:row>219</xdr:row>
      <xdr:rowOff>180975</xdr:rowOff>
    </xdr:from>
    <xdr:to>
      <xdr:col>6</xdr:col>
      <xdr:colOff>219075</xdr:colOff>
      <xdr:row>219</xdr:row>
      <xdr:rowOff>180975</xdr:rowOff>
    </xdr:to>
    <xdr:cxnSp macro="">
      <xdr:nvCxnSpPr>
        <xdr:cNvPr id="3" name="Straight Connector 2"/>
        <xdr:cNvCxnSpPr/>
      </xdr:nvCxnSpPr>
      <xdr:spPr>
        <a:xfrm>
          <a:off x="5572125" y="8534400"/>
          <a:ext cx="2609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37</xdr:row>
      <xdr:rowOff>171450</xdr:rowOff>
    </xdr:from>
    <xdr:to>
      <xdr:col>2</xdr:col>
      <xdr:colOff>1495425</xdr:colOff>
      <xdr:row>37</xdr:row>
      <xdr:rowOff>171450</xdr:rowOff>
    </xdr:to>
    <xdr:cxnSp macro="">
      <xdr:nvCxnSpPr>
        <xdr:cNvPr id="2" name="Straight Connector 1"/>
        <xdr:cNvCxnSpPr/>
      </xdr:nvCxnSpPr>
      <xdr:spPr>
        <a:xfrm>
          <a:off x="1238250" y="83343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37</xdr:row>
      <xdr:rowOff>152400</xdr:rowOff>
    </xdr:from>
    <xdr:to>
      <xdr:col>7</xdr:col>
      <xdr:colOff>9525</xdr:colOff>
      <xdr:row>37</xdr:row>
      <xdr:rowOff>152400</xdr:rowOff>
    </xdr:to>
    <xdr:cxnSp macro="">
      <xdr:nvCxnSpPr>
        <xdr:cNvPr id="3" name="Straight Connector 2"/>
        <xdr:cNvCxnSpPr/>
      </xdr:nvCxnSpPr>
      <xdr:spPr>
        <a:xfrm>
          <a:off x="3943350" y="8315325"/>
          <a:ext cx="3314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85</xdr:row>
      <xdr:rowOff>171450</xdr:rowOff>
    </xdr:from>
    <xdr:to>
      <xdr:col>1</xdr:col>
      <xdr:colOff>1495425</xdr:colOff>
      <xdr:row>85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6134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85</xdr:row>
      <xdr:rowOff>180975</xdr:rowOff>
    </xdr:from>
    <xdr:to>
      <xdr:col>2</xdr:col>
      <xdr:colOff>554556</xdr:colOff>
      <xdr:row>85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6143625"/>
          <a:ext cx="26019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zaalishvili/AppData/Local/Microsoft/Windows/Temporary%20Internet%20Files/Content.Outlook/NKXX6P1B/Users/lmerabishvili/AppData/Local/Microsoft/Windows/Temporary%20Internet%20Files/Content.Outlook/DELNJLCD/axali%20formebiV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ur%20Chilindrishvili/&#4318;&#4304;&#4320;&#4322;&#4312;&#4308;&#4305;&#4312;&#4321;%20&#4324;&#4317;&#4320;&#4315;&#4308;&#4305;&#4312;/&#4318;&#4317;&#4314;&#4312;&#4322;&#4318;&#4304;&#4320;&#4322;&#4312;&#4308;&#4305;&#4312;&#4321;%20&#4324;&#4317;&#4320;&#4315;&#4308;&#4305;&#4310;&#4308;%20&#4315;&#4323;&#4328;&#4304;&#4317;&#4305;&#4312;&#4321;%20&#4312;&#4321;&#4322;&#4317;&#4320;&#4312;&#4304;/&#4318;&#4304;&#4320;&#4322;&#4312;&#4308;&#4305;&#4312;&#4321;%20&#4324;&#4317;&#4320;&#4315;&#4308;&#4305;&#4312;%20&#4307;&#4304;%20&#4312;&#4316;&#4321;&#4322;&#4320;&#4323;&#4325;&#4330;&#4312;&#4304;%2016.01.2012&#4332;/forman-n1-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4.1"/>
      <sheetName val="ფორმა 4.2"/>
      <sheetName val="ფორმა N4.3"/>
      <sheetName val="ფორმა 4.4"/>
      <sheetName val="ფორმა N5"/>
      <sheetName val="ფორმა N5.1"/>
      <sheetName val="ფორმა N6"/>
      <sheetName val="ფორმა N6.1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&gt;&gt;&gt;&gt; 3 დღიანი"/>
      <sheetName val="ფორმა N10"/>
      <sheetName val="ფორმა N11"/>
      <sheetName val="ფორმა N12"/>
      <sheetName val="ფორმა N13"/>
      <sheetName val="ფორმა N14"/>
      <sheetName val="ფორმა 15"/>
      <sheetName val="Validation"/>
    </sheetNames>
    <sheetDataSet>
      <sheetData sheetId="0" refreshError="1"/>
      <sheetData sheetId="1" refreshError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5"/>
      <sheetName val="ფორმა N6"/>
      <sheetName val="ფორმა N7"/>
      <sheetName val="ფორმა N8"/>
      <sheetName val="ფორმა N9"/>
      <sheetName val="ფორმა N10"/>
      <sheetName val="ფორმა N10.1"/>
      <sheetName val="ფორმა N10.2"/>
      <sheetName val="Validation"/>
    </sheetNames>
    <sheetDataSet>
      <sheetData sheetId="0" refreshError="1"/>
      <sheetData sheetId="1" refreshError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8"/>
  <sheetViews>
    <sheetView showGridLines="0" tabSelected="1" view="pageBreakPreview" zoomScaleNormal="100" zoomScaleSheetLayoutView="100" workbookViewId="0">
      <selection activeCell="I10" sqref="I10"/>
    </sheetView>
  </sheetViews>
  <sheetFormatPr defaultRowHeight="15.75" x14ac:dyDescent="0.2"/>
  <cols>
    <col min="1" max="1" width="6.28515625" style="229" bestFit="1" customWidth="1"/>
    <col min="2" max="2" width="12" style="229" customWidth="1"/>
    <col min="3" max="3" width="17.85546875" style="317" customWidth="1"/>
    <col min="4" max="4" width="12.7109375" style="317" customWidth="1"/>
    <col min="5" max="5" width="21.28515625" style="317" customWidth="1"/>
    <col min="6" max="6" width="16.5703125" style="327" customWidth="1"/>
    <col min="7" max="7" width="16.140625" style="543" customWidth="1"/>
    <col min="8" max="8" width="16.42578125" style="543" customWidth="1"/>
    <col min="9" max="9" width="37" style="229" customWidth="1"/>
    <col min="10" max="10" width="19.7109375" style="229" customWidth="1"/>
    <col min="11" max="11" width="13.7109375" style="229" customWidth="1"/>
    <col min="12" max="12" width="11" style="229" customWidth="1"/>
    <col min="13" max="16384" width="9.140625" style="229"/>
  </cols>
  <sheetData>
    <row r="1" spans="1:12" x14ac:dyDescent="0.2">
      <c r="A1" s="239" t="s">
        <v>295</v>
      </c>
      <c r="B1" s="232"/>
      <c r="C1" s="439"/>
      <c r="D1" s="439"/>
      <c r="E1" s="540"/>
      <c r="F1" s="230"/>
      <c r="G1" s="540"/>
      <c r="H1" s="544"/>
      <c r="I1" s="232"/>
      <c r="J1" s="233"/>
      <c r="K1" s="233"/>
      <c r="L1" s="238" t="s">
        <v>97</v>
      </c>
    </row>
    <row r="2" spans="1:12" x14ac:dyDescent="0.2">
      <c r="A2" s="237" t="s">
        <v>128</v>
      </c>
      <c r="B2" s="232"/>
      <c r="C2" s="439"/>
      <c r="D2" s="439"/>
      <c r="E2" s="540"/>
      <c r="F2" s="230"/>
      <c r="G2" s="540"/>
      <c r="H2" s="545"/>
      <c r="I2" s="232"/>
      <c r="J2" s="233"/>
      <c r="K2" s="740" t="s">
        <v>1020</v>
      </c>
      <c r="L2" s="741"/>
    </row>
    <row r="3" spans="1:12" x14ac:dyDescent="0.2">
      <c r="A3" s="236"/>
      <c r="B3" s="232"/>
      <c r="C3" s="501"/>
      <c r="D3" s="440"/>
      <c r="E3" s="540"/>
      <c r="F3" s="235"/>
      <c r="G3" s="540"/>
      <c r="H3" s="540"/>
      <c r="I3" s="230"/>
      <c r="J3" s="232"/>
      <c r="K3" s="232"/>
      <c r="L3" s="231"/>
    </row>
    <row r="4" spans="1:12" x14ac:dyDescent="0.2">
      <c r="A4" s="313" t="s">
        <v>262</v>
      </c>
      <c r="B4" s="230"/>
      <c r="C4" s="542"/>
      <c r="D4" s="441"/>
      <c r="E4" s="493"/>
      <c r="F4" s="228"/>
      <c r="G4" s="445"/>
      <c r="H4" s="546"/>
      <c r="I4" s="249"/>
      <c r="J4" s="250"/>
      <c r="K4" s="223"/>
      <c r="L4" s="251"/>
    </row>
    <row r="5" spans="1:12" ht="16.5" thickBot="1" x14ac:dyDescent="0.4">
      <c r="A5" s="21" t="s">
        <v>655</v>
      </c>
      <c r="B5" s="21"/>
      <c r="C5" s="548"/>
      <c r="D5" s="442"/>
      <c r="E5" s="540"/>
      <c r="F5" s="234"/>
      <c r="G5" s="541"/>
      <c r="H5" s="541"/>
      <c r="I5" s="233"/>
      <c r="J5" s="232"/>
      <c r="K5" s="232"/>
      <c r="L5" s="231"/>
    </row>
    <row r="6" spans="1:12" ht="16.5" thickBot="1" x14ac:dyDescent="0.25">
      <c r="A6" s="236"/>
      <c r="B6" s="314"/>
      <c r="C6" s="439"/>
      <c r="D6" s="439"/>
      <c r="E6" s="439"/>
      <c r="F6" s="230"/>
      <c r="G6" s="542"/>
      <c r="H6" s="542"/>
      <c r="I6" s="744" t="s">
        <v>442</v>
      </c>
      <c r="J6" s="745"/>
      <c r="K6" s="746"/>
      <c r="L6" s="315"/>
    </row>
    <row r="7" spans="1:12" s="316" customFormat="1" ht="63" x14ac:dyDescent="0.2">
      <c r="A7" s="502" t="s">
        <v>64</v>
      </c>
      <c r="B7" s="503" t="s">
        <v>129</v>
      </c>
      <c r="C7" s="503" t="s">
        <v>441</v>
      </c>
      <c r="D7" s="504" t="s">
        <v>268</v>
      </c>
      <c r="E7" s="505" t="s">
        <v>440</v>
      </c>
      <c r="F7" s="506" t="s">
        <v>439</v>
      </c>
      <c r="G7" s="507" t="s">
        <v>216</v>
      </c>
      <c r="H7" s="508" t="s">
        <v>213</v>
      </c>
      <c r="I7" s="509" t="s">
        <v>438</v>
      </c>
      <c r="J7" s="510" t="s">
        <v>265</v>
      </c>
      <c r="K7" s="511" t="s">
        <v>217</v>
      </c>
      <c r="L7" s="512" t="s">
        <v>218</v>
      </c>
    </row>
    <row r="8" spans="1:12" s="317" customFormat="1" x14ac:dyDescent="0.2">
      <c r="A8" s="513">
        <v>1</v>
      </c>
      <c r="B8" s="513">
        <v>2</v>
      </c>
      <c r="C8" s="513">
        <v>3</v>
      </c>
      <c r="D8" s="513">
        <v>4</v>
      </c>
      <c r="E8" s="513">
        <v>5</v>
      </c>
      <c r="F8" s="513">
        <v>6</v>
      </c>
      <c r="G8" s="513">
        <v>7</v>
      </c>
      <c r="H8" s="513">
        <v>8</v>
      </c>
      <c r="I8" s="513">
        <v>9</v>
      </c>
      <c r="J8" s="513">
        <v>10</v>
      </c>
      <c r="K8" s="513">
        <v>11</v>
      </c>
      <c r="L8" s="513">
        <v>12</v>
      </c>
    </row>
    <row r="9" spans="1:12" ht="40.5" customHeight="1" x14ac:dyDescent="0.2">
      <c r="A9" s="318">
        <v>1</v>
      </c>
      <c r="B9" s="271">
        <v>42534</v>
      </c>
      <c r="C9" s="515" t="s">
        <v>706</v>
      </c>
      <c r="D9" s="516">
        <v>600</v>
      </c>
      <c r="E9" s="515" t="s">
        <v>1021</v>
      </c>
      <c r="F9" s="272" t="s">
        <v>1022</v>
      </c>
      <c r="G9" s="521" t="s">
        <v>1023</v>
      </c>
      <c r="H9" s="517" t="s">
        <v>994</v>
      </c>
      <c r="I9" s="551"/>
      <c r="J9" s="551"/>
      <c r="K9" s="552"/>
      <c r="L9" s="528"/>
    </row>
    <row r="10" spans="1:12" ht="40.5" customHeight="1" x14ac:dyDescent="0.2">
      <c r="A10" s="318">
        <v>2</v>
      </c>
      <c r="B10" s="271">
        <v>42564</v>
      </c>
      <c r="C10" s="515" t="s">
        <v>706</v>
      </c>
      <c r="D10" s="516">
        <v>600</v>
      </c>
      <c r="E10" s="515" t="s">
        <v>1021</v>
      </c>
      <c r="F10" s="272" t="s">
        <v>1022</v>
      </c>
      <c r="G10" s="532">
        <v>0</v>
      </c>
      <c r="H10" s="517" t="s">
        <v>994</v>
      </c>
      <c r="I10" s="551"/>
      <c r="J10" s="551"/>
      <c r="K10" s="552"/>
      <c r="L10" s="528"/>
    </row>
    <row r="11" spans="1:12" ht="98.25" customHeight="1" x14ac:dyDescent="0.2">
      <c r="A11" s="318">
        <v>3</v>
      </c>
      <c r="B11" s="271">
        <v>42586</v>
      </c>
      <c r="C11" s="515" t="s">
        <v>671</v>
      </c>
      <c r="D11" s="516">
        <v>3000</v>
      </c>
      <c r="E11" s="515" t="s">
        <v>1024</v>
      </c>
      <c r="F11" s="272" t="s">
        <v>1025</v>
      </c>
      <c r="G11" s="521"/>
      <c r="H11" s="517"/>
      <c r="I11" s="549" t="s">
        <v>1026</v>
      </c>
      <c r="J11" s="551"/>
      <c r="K11" s="552"/>
      <c r="L11" s="528"/>
    </row>
    <row r="12" spans="1:12" ht="40.5" customHeight="1" x14ac:dyDescent="0.2">
      <c r="A12" s="318">
        <v>4</v>
      </c>
      <c r="B12" s="271">
        <v>42598</v>
      </c>
      <c r="C12" s="515" t="s">
        <v>706</v>
      </c>
      <c r="D12" s="516">
        <v>2000</v>
      </c>
      <c r="E12" s="515" t="s">
        <v>1027</v>
      </c>
      <c r="F12" s="272" t="s">
        <v>624</v>
      </c>
      <c r="G12" s="532">
        <v>0</v>
      </c>
      <c r="H12" s="517" t="s">
        <v>651</v>
      </c>
      <c r="I12" s="550"/>
      <c r="J12" s="550"/>
      <c r="K12" s="552"/>
      <c r="L12" s="528"/>
    </row>
    <row r="13" spans="1:12" ht="40.5" customHeight="1" x14ac:dyDescent="0.2">
      <c r="A13" s="318">
        <v>5</v>
      </c>
      <c r="B13" s="271">
        <v>42598</v>
      </c>
      <c r="C13" s="515" t="s">
        <v>706</v>
      </c>
      <c r="D13" s="516">
        <v>500</v>
      </c>
      <c r="E13" s="298" t="s">
        <v>1028</v>
      </c>
      <c r="F13" s="518">
        <v>445425914</v>
      </c>
      <c r="G13" s="298">
        <v>0</v>
      </c>
      <c r="H13" s="517" t="s">
        <v>1029</v>
      </c>
      <c r="I13" s="550"/>
      <c r="J13" s="550"/>
      <c r="K13" s="552"/>
      <c r="L13" s="528"/>
    </row>
    <row r="14" spans="1:12" ht="97.5" customHeight="1" x14ac:dyDescent="0.2">
      <c r="A14" s="318">
        <v>6</v>
      </c>
      <c r="B14" s="519">
        <v>42599</v>
      </c>
      <c r="C14" s="515" t="s">
        <v>671</v>
      </c>
      <c r="D14" s="516">
        <v>2100</v>
      </c>
      <c r="E14" s="515" t="s">
        <v>1030</v>
      </c>
      <c r="F14" s="520">
        <v>42001016472</v>
      </c>
      <c r="G14" s="532"/>
      <c r="H14" s="517"/>
      <c r="I14" s="549" t="s">
        <v>1031</v>
      </c>
      <c r="J14" s="550"/>
      <c r="K14" s="552"/>
      <c r="L14" s="528"/>
    </row>
    <row r="15" spans="1:12" ht="95.25" customHeight="1" x14ac:dyDescent="0.2">
      <c r="A15" s="318">
        <v>7</v>
      </c>
      <c r="B15" s="519">
        <v>42599</v>
      </c>
      <c r="C15" s="515" t="s">
        <v>671</v>
      </c>
      <c r="D15" s="516">
        <v>600</v>
      </c>
      <c r="E15" s="514" t="s">
        <v>705</v>
      </c>
      <c r="F15" s="518">
        <v>215080105</v>
      </c>
      <c r="G15" s="521"/>
      <c r="H15" s="521"/>
      <c r="I15" s="549" t="s">
        <v>1032</v>
      </c>
      <c r="J15" s="550"/>
      <c r="K15" s="552"/>
      <c r="L15" s="528"/>
    </row>
    <row r="16" spans="1:12" ht="40.5" customHeight="1" x14ac:dyDescent="0.2">
      <c r="A16" s="318">
        <v>8</v>
      </c>
      <c r="B16" s="271">
        <v>42608</v>
      </c>
      <c r="C16" s="515" t="s">
        <v>706</v>
      </c>
      <c r="D16" s="516">
        <v>620</v>
      </c>
      <c r="E16" s="514" t="s">
        <v>1033</v>
      </c>
      <c r="F16" s="272" t="s">
        <v>1034</v>
      </c>
      <c r="G16" s="298">
        <v>0</v>
      </c>
      <c r="H16" s="517" t="s">
        <v>651</v>
      </c>
      <c r="I16" s="549"/>
      <c r="J16" s="550"/>
      <c r="K16" s="552"/>
      <c r="L16" s="528"/>
    </row>
    <row r="17" spans="1:12" ht="40.5" customHeight="1" x14ac:dyDescent="0.2">
      <c r="A17" s="318">
        <v>9</v>
      </c>
      <c r="B17" s="271">
        <v>42613</v>
      </c>
      <c r="C17" s="319" t="s">
        <v>706</v>
      </c>
      <c r="D17" s="330">
        <v>2000</v>
      </c>
      <c r="E17" s="319" t="s">
        <v>1027</v>
      </c>
      <c r="F17" s="320" t="s">
        <v>624</v>
      </c>
      <c r="G17" s="298">
        <v>0</v>
      </c>
      <c r="H17" s="321" t="s">
        <v>651</v>
      </c>
      <c r="I17" s="551"/>
      <c r="J17" s="551"/>
      <c r="K17" s="552"/>
      <c r="L17" s="528"/>
    </row>
    <row r="18" spans="1:12" ht="40.5" customHeight="1" x14ac:dyDescent="0.2">
      <c r="A18" s="318">
        <v>10</v>
      </c>
      <c r="B18" s="271">
        <v>42614</v>
      </c>
      <c r="C18" s="319" t="s">
        <v>706</v>
      </c>
      <c r="D18" s="330">
        <v>655</v>
      </c>
      <c r="E18" s="298" t="s">
        <v>906</v>
      </c>
      <c r="F18" s="324">
        <v>62004003053</v>
      </c>
      <c r="G18" s="298">
        <v>0</v>
      </c>
      <c r="H18" s="321" t="s">
        <v>813</v>
      </c>
      <c r="I18" s="551"/>
      <c r="J18" s="551"/>
      <c r="K18" s="552"/>
      <c r="L18" s="528"/>
    </row>
    <row r="19" spans="1:12" ht="40.5" customHeight="1" x14ac:dyDescent="0.2">
      <c r="A19" s="318">
        <v>11</v>
      </c>
      <c r="B19" s="271">
        <v>42615</v>
      </c>
      <c r="C19" s="319" t="s">
        <v>706</v>
      </c>
      <c r="D19" s="330">
        <v>343.98</v>
      </c>
      <c r="E19" s="319" t="s">
        <v>933</v>
      </c>
      <c r="F19" s="325">
        <v>61001034389</v>
      </c>
      <c r="G19" s="532">
        <v>0</v>
      </c>
      <c r="H19" s="321" t="s">
        <v>651</v>
      </c>
      <c r="I19" s="553"/>
      <c r="J19" s="551"/>
      <c r="K19" s="552"/>
      <c r="L19" s="528"/>
    </row>
    <row r="20" spans="1:12" ht="81" customHeight="1" x14ac:dyDescent="0.2">
      <c r="A20" s="318">
        <v>12</v>
      </c>
      <c r="B20" s="271">
        <v>42618</v>
      </c>
      <c r="C20" s="319" t="s">
        <v>671</v>
      </c>
      <c r="D20" s="330">
        <v>1000</v>
      </c>
      <c r="E20" s="522" t="s">
        <v>1035</v>
      </c>
      <c r="F20" s="324">
        <v>53001031149</v>
      </c>
      <c r="G20" s="523"/>
      <c r="H20" s="523"/>
      <c r="I20" s="553" t="s">
        <v>1036</v>
      </c>
      <c r="J20" s="551"/>
      <c r="K20" s="552"/>
      <c r="L20" s="528"/>
    </row>
    <row r="21" spans="1:12" ht="81" customHeight="1" x14ac:dyDescent="0.2">
      <c r="A21" s="318">
        <v>13</v>
      </c>
      <c r="B21" s="271">
        <v>42618</v>
      </c>
      <c r="C21" s="319" t="s">
        <v>671</v>
      </c>
      <c r="D21" s="330">
        <v>1200</v>
      </c>
      <c r="E21" s="522" t="s">
        <v>1037</v>
      </c>
      <c r="F21" s="320" t="s">
        <v>796</v>
      </c>
      <c r="G21" s="298"/>
      <c r="H21" s="321"/>
      <c r="I21" s="553" t="s">
        <v>1038</v>
      </c>
      <c r="J21" s="551"/>
      <c r="K21" s="552"/>
      <c r="L21" s="528"/>
    </row>
    <row r="22" spans="1:12" ht="40.5" customHeight="1" x14ac:dyDescent="0.2">
      <c r="A22" s="318">
        <v>14</v>
      </c>
      <c r="B22" s="271">
        <v>42621</v>
      </c>
      <c r="C22" s="319" t="s">
        <v>706</v>
      </c>
      <c r="D22" s="331">
        <v>1200</v>
      </c>
      <c r="E22" s="298" t="s">
        <v>1039</v>
      </c>
      <c r="F22" s="272" t="s">
        <v>1040</v>
      </c>
      <c r="G22" s="298">
        <v>0</v>
      </c>
      <c r="H22" s="517" t="s">
        <v>813</v>
      </c>
      <c r="I22" s="554"/>
      <c r="J22" s="551"/>
      <c r="K22" s="552"/>
      <c r="L22" s="528"/>
    </row>
    <row r="23" spans="1:12" ht="40.5" customHeight="1" x14ac:dyDescent="0.2">
      <c r="A23" s="318">
        <v>15</v>
      </c>
      <c r="B23" s="271">
        <v>42621</v>
      </c>
      <c r="C23" s="319" t="s">
        <v>706</v>
      </c>
      <c r="D23" s="331">
        <v>1300</v>
      </c>
      <c r="E23" s="298" t="s">
        <v>1041</v>
      </c>
      <c r="F23" s="272" t="s">
        <v>640</v>
      </c>
      <c r="G23" s="298">
        <v>0</v>
      </c>
      <c r="H23" s="517" t="s">
        <v>651</v>
      </c>
      <c r="I23" s="554"/>
      <c r="J23" s="551"/>
      <c r="K23" s="552"/>
      <c r="L23" s="528"/>
    </row>
    <row r="24" spans="1:12" ht="40.5" customHeight="1" x14ac:dyDescent="0.2">
      <c r="A24" s="318">
        <v>16</v>
      </c>
      <c r="B24" s="271">
        <v>42621</v>
      </c>
      <c r="C24" s="319" t="s">
        <v>706</v>
      </c>
      <c r="D24" s="331">
        <v>1500</v>
      </c>
      <c r="E24" s="298" t="s">
        <v>1042</v>
      </c>
      <c r="F24" s="328" t="s">
        <v>609</v>
      </c>
      <c r="G24" s="298">
        <v>0</v>
      </c>
      <c r="H24" s="517" t="s">
        <v>651</v>
      </c>
      <c r="I24" s="554"/>
      <c r="J24" s="551"/>
      <c r="K24" s="552"/>
      <c r="L24" s="528"/>
    </row>
    <row r="25" spans="1:12" ht="40.5" customHeight="1" x14ac:dyDescent="0.2">
      <c r="A25" s="318">
        <v>17</v>
      </c>
      <c r="B25" s="271">
        <v>42621</v>
      </c>
      <c r="C25" s="319" t="s">
        <v>706</v>
      </c>
      <c r="D25" s="331">
        <v>2000</v>
      </c>
      <c r="E25" s="298" t="s">
        <v>814</v>
      </c>
      <c r="F25" s="328" t="s">
        <v>606</v>
      </c>
      <c r="G25" s="298">
        <v>0</v>
      </c>
      <c r="H25" s="517" t="s">
        <v>651</v>
      </c>
      <c r="I25" s="554"/>
      <c r="J25" s="551"/>
      <c r="K25" s="552"/>
      <c r="L25" s="528"/>
    </row>
    <row r="26" spans="1:12" ht="40.5" customHeight="1" x14ac:dyDescent="0.2">
      <c r="A26" s="318">
        <v>18</v>
      </c>
      <c r="B26" s="271">
        <v>42621</v>
      </c>
      <c r="C26" s="319" t="s">
        <v>706</v>
      </c>
      <c r="D26" s="331">
        <v>2000</v>
      </c>
      <c r="E26" s="298" t="s">
        <v>1043</v>
      </c>
      <c r="F26" s="328" t="s">
        <v>1044</v>
      </c>
      <c r="G26" s="298">
        <v>0</v>
      </c>
      <c r="H26" s="517" t="s">
        <v>651</v>
      </c>
      <c r="I26" s="554"/>
      <c r="J26" s="551"/>
      <c r="K26" s="552"/>
      <c r="L26" s="528"/>
    </row>
    <row r="27" spans="1:12" ht="40.5" customHeight="1" x14ac:dyDescent="0.2">
      <c r="A27" s="318">
        <v>19</v>
      </c>
      <c r="B27" s="271">
        <v>42621</v>
      </c>
      <c r="C27" s="319" t="s">
        <v>706</v>
      </c>
      <c r="D27" s="331">
        <v>2000</v>
      </c>
      <c r="E27" s="298" t="s">
        <v>1045</v>
      </c>
      <c r="F27" s="328" t="s">
        <v>1046</v>
      </c>
      <c r="G27" s="298">
        <v>0</v>
      </c>
      <c r="H27" s="517" t="s">
        <v>651</v>
      </c>
      <c r="I27" s="554"/>
      <c r="J27" s="551"/>
      <c r="K27" s="552"/>
      <c r="L27" s="528"/>
    </row>
    <row r="28" spans="1:12" ht="40.5" customHeight="1" x14ac:dyDescent="0.2">
      <c r="A28" s="318">
        <v>20</v>
      </c>
      <c r="B28" s="271">
        <v>42621</v>
      </c>
      <c r="C28" s="319" t="s">
        <v>706</v>
      </c>
      <c r="D28" s="331">
        <v>2500</v>
      </c>
      <c r="E28" s="298" t="s">
        <v>1047</v>
      </c>
      <c r="F28" s="328" t="s">
        <v>1048</v>
      </c>
      <c r="G28" s="298">
        <v>0</v>
      </c>
      <c r="H28" s="517" t="s">
        <v>813</v>
      </c>
      <c r="I28" s="554"/>
      <c r="J28" s="551"/>
      <c r="K28" s="552"/>
      <c r="L28" s="528"/>
    </row>
    <row r="29" spans="1:12" ht="40.5" customHeight="1" x14ac:dyDescent="0.2">
      <c r="A29" s="318">
        <v>21</v>
      </c>
      <c r="B29" s="271">
        <v>42621</v>
      </c>
      <c r="C29" s="319" t="s">
        <v>706</v>
      </c>
      <c r="D29" s="331">
        <v>2500</v>
      </c>
      <c r="E29" s="298" t="s">
        <v>1049</v>
      </c>
      <c r="F29" s="328" t="s">
        <v>1050</v>
      </c>
      <c r="G29" s="298">
        <v>0</v>
      </c>
      <c r="H29" s="517" t="s">
        <v>813</v>
      </c>
      <c r="I29" s="554"/>
      <c r="J29" s="551"/>
      <c r="K29" s="552"/>
      <c r="L29" s="528"/>
    </row>
    <row r="30" spans="1:12" ht="40.5" customHeight="1" x14ac:dyDescent="0.2">
      <c r="A30" s="318">
        <v>22</v>
      </c>
      <c r="B30" s="271">
        <v>42621</v>
      </c>
      <c r="C30" s="319" t="s">
        <v>706</v>
      </c>
      <c r="D30" s="331">
        <v>4000</v>
      </c>
      <c r="E30" s="298" t="s">
        <v>1051</v>
      </c>
      <c r="F30" s="328" t="s">
        <v>507</v>
      </c>
      <c r="G30" s="298">
        <v>0</v>
      </c>
      <c r="H30" s="517" t="s">
        <v>651</v>
      </c>
      <c r="I30" s="554"/>
      <c r="J30" s="551"/>
      <c r="K30" s="552"/>
      <c r="L30" s="528"/>
    </row>
    <row r="31" spans="1:12" ht="40.5" customHeight="1" x14ac:dyDescent="0.2">
      <c r="A31" s="318">
        <v>23</v>
      </c>
      <c r="B31" s="271">
        <v>42621</v>
      </c>
      <c r="C31" s="319" t="s">
        <v>706</v>
      </c>
      <c r="D31" s="331">
        <v>5000</v>
      </c>
      <c r="E31" s="298" t="s">
        <v>1052</v>
      </c>
      <c r="F31" s="328" t="s">
        <v>632</v>
      </c>
      <c r="G31" s="298">
        <v>0</v>
      </c>
      <c r="H31" s="517" t="s">
        <v>651</v>
      </c>
      <c r="I31" s="554"/>
      <c r="J31" s="551"/>
      <c r="K31" s="552"/>
      <c r="L31" s="528"/>
    </row>
    <row r="32" spans="1:12" ht="40.5" customHeight="1" x14ac:dyDescent="0.2">
      <c r="A32" s="318">
        <v>24</v>
      </c>
      <c r="B32" s="271">
        <v>42622</v>
      </c>
      <c r="C32" s="319" t="s">
        <v>706</v>
      </c>
      <c r="D32" s="330">
        <v>4800</v>
      </c>
      <c r="E32" s="522" t="s">
        <v>883</v>
      </c>
      <c r="F32" s="320" t="s">
        <v>501</v>
      </c>
      <c r="G32" s="298">
        <v>0</v>
      </c>
      <c r="H32" s="321" t="s">
        <v>651</v>
      </c>
      <c r="I32" s="554"/>
      <c r="J32" s="551"/>
      <c r="K32" s="552"/>
      <c r="L32" s="528"/>
    </row>
    <row r="33" spans="1:12" ht="40.5" customHeight="1" x14ac:dyDescent="0.2">
      <c r="A33" s="318">
        <v>25</v>
      </c>
      <c r="B33" s="271">
        <v>42625</v>
      </c>
      <c r="C33" s="319" t="s">
        <v>706</v>
      </c>
      <c r="D33" s="331">
        <v>270</v>
      </c>
      <c r="E33" s="298" t="s">
        <v>1053</v>
      </c>
      <c r="F33" s="272" t="s">
        <v>1054</v>
      </c>
      <c r="G33" s="298">
        <v>0</v>
      </c>
      <c r="H33" s="517" t="s">
        <v>651</v>
      </c>
      <c r="I33" s="554"/>
      <c r="J33" s="551"/>
      <c r="K33" s="552"/>
      <c r="L33" s="528"/>
    </row>
    <row r="34" spans="1:12" ht="40.5" customHeight="1" x14ac:dyDescent="0.2">
      <c r="A34" s="318">
        <v>26</v>
      </c>
      <c r="B34" s="271">
        <v>42625</v>
      </c>
      <c r="C34" s="319" t="s">
        <v>706</v>
      </c>
      <c r="D34" s="331">
        <v>500</v>
      </c>
      <c r="E34" s="298" t="s">
        <v>910</v>
      </c>
      <c r="F34" s="272" t="s">
        <v>993</v>
      </c>
      <c r="G34" s="298">
        <v>0</v>
      </c>
      <c r="H34" s="517" t="s">
        <v>994</v>
      </c>
      <c r="I34" s="554"/>
      <c r="J34" s="551"/>
      <c r="K34" s="552"/>
      <c r="L34" s="528"/>
    </row>
    <row r="35" spans="1:12" ht="40.5" customHeight="1" x14ac:dyDescent="0.2">
      <c r="A35" s="318">
        <v>27</v>
      </c>
      <c r="B35" s="271">
        <v>42627</v>
      </c>
      <c r="C35" s="319" t="s">
        <v>706</v>
      </c>
      <c r="D35" s="331">
        <v>1800</v>
      </c>
      <c r="E35" s="298" t="s">
        <v>1055</v>
      </c>
      <c r="F35" s="274" t="s">
        <v>614</v>
      </c>
      <c r="G35" s="298">
        <v>0</v>
      </c>
      <c r="H35" s="517" t="s">
        <v>651</v>
      </c>
      <c r="I35" s="554"/>
      <c r="J35" s="551"/>
      <c r="K35" s="552"/>
      <c r="L35" s="528"/>
    </row>
    <row r="36" spans="1:12" ht="40.5" customHeight="1" x14ac:dyDescent="0.2">
      <c r="A36" s="318">
        <v>28</v>
      </c>
      <c r="B36" s="271">
        <v>42627</v>
      </c>
      <c r="C36" s="319" t="s">
        <v>706</v>
      </c>
      <c r="D36" s="331">
        <v>2200</v>
      </c>
      <c r="E36" s="298" t="s">
        <v>1056</v>
      </c>
      <c r="F36" s="274" t="s">
        <v>517</v>
      </c>
      <c r="G36" s="298">
        <v>0</v>
      </c>
      <c r="H36" s="517" t="s">
        <v>651</v>
      </c>
      <c r="I36" s="554"/>
      <c r="J36" s="551"/>
      <c r="K36" s="552"/>
      <c r="L36" s="528"/>
    </row>
    <row r="37" spans="1:12" ht="40.5" customHeight="1" x14ac:dyDescent="0.2">
      <c r="A37" s="318">
        <v>29</v>
      </c>
      <c r="B37" s="271">
        <v>42627</v>
      </c>
      <c r="C37" s="319" t="s">
        <v>706</v>
      </c>
      <c r="D37" s="331">
        <v>5000</v>
      </c>
      <c r="E37" s="298" t="s">
        <v>1051</v>
      </c>
      <c r="F37" s="328" t="s">
        <v>507</v>
      </c>
      <c r="G37" s="298">
        <v>0</v>
      </c>
      <c r="H37" s="517" t="s">
        <v>651</v>
      </c>
      <c r="I37" s="554"/>
      <c r="J37" s="551"/>
      <c r="K37" s="552"/>
      <c r="L37" s="528"/>
    </row>
    <row r="38" spans="1:12" ht="40.5" customHeight="1" x14ac:dyDescent="0.2">
      <c r="A38" s="318">
        <v>30</v>
      </c>
      <c r="B38" s="271">
        <v>42627</v>
      </c>
      <c r="C38" s="319" t="s">
        <v>706</v>
      </c>
      <c r="D38" s="331">
        <v>5000</v>
      </c>
      <c r="E38" s="298" t="s">
        <v>1043</v>
      </c>
      <c r="F38" s="272" t="s">
        <v>1044</v>
      </c>
      <c r="G38" s="298">
        <v>0</v>
      </c>
      <c r="H38" s="517" t="s">
        <v>651</v>
      </c>
      <c r="I38" s="554"/>
      <c r="J38" s="551"/>
      <c r="K38" s="552"/>
      <c r="L38" s="528"/>
    </row>
    <row r="39" spans="1:12" ht="40.5" customHeight="1" x14ac:dyDescent="0.2">
      <c r="A39" s="318">
        <v>31</v>
      </c>
      <c r="B39" s="271">
        <v>42628</v>
      </c>
      <c r="C39" s="319" t="s">
        <v>706</v>
      </c>
      <c r="D39" s="331">
        <v>2000</v>
      </c>
      <c r="E39" s="298" t="s">
        <v>1041</v>
      </c>
      <c r="F39" s="272" t="s">
        <v>640</v>
      </c>
      <c r="G39" s="298">
        <v>0</v>
      </c>
      <c r="H39" s="517" t="s">
        <v>651</v>
      </c>
      <c r="I39" s="554"/>
      <c r="J39" s="551"/>
      <c r="K39" s="552"/>
      <c r="L39" s="528"/>
    </row>
    <row r="40" spans="1:12" ht="40.5" customHeight="1" x14ac:dyDescent="0.2">
      <c r="A40" s="318">
        <v>32</v>
      </c>
      <c r="B40" s="271">
        <v>42628</v>
      </c>
      <c r="C40" s="319" t="s">
        <v>706</v>
      </c>
      <c r="D40" s="331">
        <v>3000</v>
      </c>
      <c r="E40" s="298" t="s">
        <v>1057</v>
      </c>
      <c r="F40" s="272" t="s">
        <v>1058</v>
      </c>
      <c r="G40" s="298">
        <v>0</v>
      </c>
      <c r="H40" s="517" t="s">
        <v>1059</v>
      </c>
      <c r="I40" s="554"/>
      <c r="J40" s="551"/>
      <c r="K40" s="552"/>
      <c r="L40" s="528"/>
    </row>
    <row r="41" spans="1:12" ht="40.5" customHeight="1" x14ac:dyDescent="0.2">
      <c r="A41" s="318">
        <v>33</v>
      </c>
      <c r="B41" s="271">
        <v>42628</v>
      </c>
      <c r="C41" s="319" t="s">
        <v>706</v>
      </c>
      <c r="D41" s="331">
        <v>280</v>
      </c>
      <c r="E41" s="298" t="s">
        <v>881</v>
      </c>
      <c r="F41" s="272" t="s">
        <v>882</v>
      </c>
      <c r="G41" s="298">
        <v>0</v>
      </c>
      <c r="H41" s="517" t="s">
        <v>651</v>
      </c>
      <c r="I41" s="554"/>
      <c r="J41" s="551"/>
      <c r="K41" s="552"/>
      <c r="L41" s="528"/>
    </row>
    <row r="42" spans="1:12" ht="40.5" customHeight="1" x14ac:dyDescent="0.2">
      <c r="A42" s="318">
        <v>34</v>
      </c>
      <c r="B42" s="271">
        <v>42629</v>
      </c>
      <c r="C42" s="319" t="s">
        <v>706</v>
      </c>
      <c r="D42" s="331">
        <v>2000</v>
      </c>
      <c r="E42" s="522" t="s">
        <v>1060</v>
      </c>
      <c r="F42" s="272" t="s">
        <v>1061</v>
      </c>
      <c r="G42" s="298">
        <v>0</v>
      </c>
      <c r="H42" s="517" t="s">
        <v>651</v>
      </c>
      <c r="I42" s="554"/>
      <c r="J42" s="551"/>
      <c r="K42" s="552"/>
      <c r="L42" s="528"/>
    </row>
    <row r="43" spans="1:12" ht="40.5" customHeight="1" x14ac:dyDescent="0.2">
      <c r="A43" s="318">
        <v>35</v>
      </c>
      <c r="B43" s="271">
        <v>42632</v>
      </c>
      <c r="C43" s="319" t="s">
        <v>706</v>
      </c>
      <c r="D43" s="331">
        <v>620</v>
      </c>
      <c r="E43" s="522" t="s">
        <v>1033</v>
      </c>
      <c r="F43" s="272" t="s">
        <v>1034</v>
      </c>
      <c r="G43" s="298">
        <v>0</v>
      </c>
      <c r="H43" s="517" t="s">
        <v>651</v>
      </c>
      <c r="I43" s="554"/>
      <c r="J43" s="551"/>
      <c r="K43" s="552"/>
      <c r="L43" s="528"/>
    </row>
    <row r="44" spans="1:12" ht="40.5" customHeight="1" x14ac:dyDescent="0.2">
      <c r="A44" s="318">
        <v>36</v>
      </c>
      <c r="B44" s="271">
        <v>42633</v>
      </c>
      <c r="C44" s="319" t="s">
        <v>706</v>
      </c>
      <c r="D44" s="331">
        <v>770</v>
      </c>
      <c r="E44" s="298" t="s">
        <v>881</v>
      </c>
      <c r="F44" s="272" t="s">
        <v>882</v>
      </c>
      <c r="G44" s="298">
        <v>0</v>
      </c>
      <c r="H44" s="517" t="s">
        <v>651</v>
      </c>
      <c r="I44" s="554"/>
      <c r="J44" s="551"/>
      <c r="K44" s="552"/>
      <c r="L44" s="528"/>
    </row>
    <row r="45" spans="1:12" ht="40.5" customHeight="1" x14ac:dyDescent="0.2">
      <c r="A45" s="318">
        <v>37</v>
      </c>
      <c r="B45" s="271">
        <v>42633</v>
      </c>
      <c r="C45" s="319" t="s">
        <v>706</v>
      </c>
      <c r="D45" s="330">
        <v>1748</v>
      </c>
      <c r="E45" s="522" t="s">
        <v>1062</v>
      </c>
      <c r="F45" s="272" t="s">
        <v>1063</v>
      </c>
      <c r="G45" s="298">
        <v>0</v>
      </c>
      <c r="H45" s="321" t="s">
        <v>815</v>
      </c>
      <c r="I45" s="554"/>
      <c r="J45" s="551"/>
      <c r="K45" s="552"/>
      <c r="L45" s="528"/>
    </row>
    <row r="46" spans="1:12" ht="40.5" customHeight="1" x14ac:dyDescent="0.2">
      <c r="A46" s="318">
        <v>38</v>
      </c>
      <c r="B46" s="271">
        <v>42633</v>
      </c>
      <c r="C46" s="319" t="s">
        <v>706</v>
      </c>
      <c r="D46" s="330">
        <v>1000</v>
      </c>
      <c r="E46" s="522" t="s">
        <v>1064</v>
      </c>
      <c r="F46" s="272" t="s">
        <v>1065</v>
      </c>
      <c r="G46" s="298">
        <v>0</v>
      </c>
      <c r="H46" s="517" t="s">
        <v>651</v>
      </c>
      <c r="I46" s="554"/>
      <c r="J46" s="551"/>
      <c r="K46" s="552"/>
      <c r="L46" s="528"/>
    </row>
    <row r="47" spans="1:12" ht="40.5" customHeight="1" x14ac:dyDescent="0.2">
      <c r="A47" s="318">
        <v>39</v>
      </c>
      <c r="B47" s="271">
        <v>42633</v>
      </c>
      <c r="C47" s="319" t="s">
        <v>706</v>
      </c>
      <c r="D47" s="330">
        <v>1000</v>
      </c>
      <c r="E47" s="522" t="s">
        <v>991</v>
      </c>
      <c r="F47" s="272" t="s">
        <v>1066</v>
      </c>
      <c r="G47" s="298">
        <v>0</v>
      </c>
      <c r="H47" s="517" t="s">
        <v>651</v>
      </c>
      <c r="I47" s="554"/>
      <c r="J47" s="551"/>
      <c r="K47" s="552"/>
      <c r="L47" s="528"/>
    </row>
    <row r="48" spans="1:12" ht="40.5" customHeight="1" x14ac:dyDescent="0.2">
      <c r="A48" s="318">
        <v>40</v>
      </c>
      <c r="B48" s="271">
        <v>42633</v>
      </c>
      <c r="C48" s="319" t="s">
        <v>706</v>
      </c>
      <c r="D48" s="330">
        <v>1000</v>
      </c>
      <c r="E48" s="522" t="s">
        <v>1067</v>
      </c>
      <c r="F48" s="272" t="s">
        <v>1068</v>
      </c>
      <c r="G48" s="298">
        <v>0</v>
      </c>
      <c r="H48" s="517" t="s">
        <v>651</v>
      </c>
      <c r="I48" s="554"/>
      <c r="J48" s="551"/>
      <c r="K48" s="552"/>
      <c r="L48" s="528"/>
    </row>
    <row r="49" spans="1:12" ht="40.5" customHeight="1" x14ac:dyDescent="0.2">
      <c r="A49" s="318">
        <v>41</v>
      </c>
      <c r="B49" s="271">
        <v>42634</v>
      </c>
      <c r="C49" s="319" t="s">
        <v>706</v>
      </c>
      <c r="D49" s="330">
        <v>1000</v>
      </c>
      <c r="E49" s="483" t="s">
        <v>847</v>
      </c>
      <c r="F49" s="320" t="s">
        <v>848</v>
      </c>
      <c r="G49" s="298">
        <v>0</v>
      </c>
      <c r="H49" s="321" t="s">
        <v>813</v>
      </c>
      <c r="I49" s="551"/>
      <c r="J49" s="551"/>
      <c r="K49" s="552"/>
      <c r="L49" s="528"/>
    </row>
    <row r="50" spans="1:12" ht="40.5" customHeight="1" x14ac:dyDescent="0.2">
      <c r="A50" s="318">
        <v>42</v>
      </c>
      <c r="B50" s="271">
        <v>42634</v>
      </c>
      <c r="C50" s="319" t="s">
        <v>706</v>
      </c>
      <c r="D50" s="330">
        <v>1000</v>
      </c>
      <c r="E50" s="484" t="s">
        <v>849</v>
      </c>
      <c r="F50" s="324">
        <v>39001000566</v>
      </c>
      <c r="G50" s="298">
        <v>0</v>
      </c>
      <c r="H50" s="321" t="s">
        <v>651</v>
      </c>
      <c r="I50" s="551"/>
      <c r="J50" s="551"/>
      <c r="K50" s="552"/>
      <c r="L50" s="528"/>
    </row>
    <row r="51" spans="1:12" ht="169.5" customHeight="1" x14ac:dyDescent="0.2">
      <c r="A51" s="318">
        <v>43</v>
      </c>
      <c r="B51" s="271">
        <v>42634</v>
      </c>
      <c r="C51" s="319" t="s">
        <v>671</v>
      </c>
      <c r="D51" s="331">
        <v>120</v>
      </c>
      <c r="E51" s="524" t="s">
        <v>880</v>
      </c>
      <c r="F51" s="525">
        <v>405122594</v>
      </c>
      <c r="G51" s="298"/>
      <c r="H51" s="517"/>
      <c r="I51" s="551"/>
      <c r="J51" s="549" t="s">
        <v>879</v>
      </c>
      <c r="K51" s="552"/>
      <c r="L51" s="528"/>
    </row>
    <row r="52" spans="1:12" ht="40.5" customHeight="1" x14ac:dyDescent="0.2">
      <c r="A52" s="318">
        <v>44</v>
      </c>
      <c r="B52" s="271">
        <v>42635</v>
      </c>
      <c r="C52" s="319" t="s">
        <v>706</v>
      </c>
      <c r="D52" s="330">
        <v>1500</v>
      </c>
      <c r="E52" s="483" t="s">
        <v>850</v>
      </c>
      <c r="F52" s="325">
        <v>18001001495</v>
      </c>
      <c r="G52" s="532">
        <v>0</v>
      </c>
      <c r="H52" s="321" t="s">
        <v>813</v>
      </c>
      <c r="I52" s="551"/>
      <c r="J52" s="551"/>
      <c r="K52" s="552"/>
      <c r="L52" s="528"/>
    </row>
    <row r="53" spans="1:12" ht="30.75" customHeight="1" x14ac:dyDescent="0.2">
      <c r="A53" s="318">
        <v>45</v>
      </c>
      <c r="B53" s="271">
        <v>42635</v>
      </c>
      <c r="C53" s="319" t="s">
        <v>706</v>
      </c>
      <c r="D53" s="331">
        <v>1500</v>
      </c>
      <c r="E53" s="484" t="s">
        <v>852</v>
      </c>
      <c r="F53" s="272" t="s">
        <v>851</v>
      </c>
      <c r="G53" s="298">
        <v>0</v>
      </c>
      <c r="H53" s="517" t="s">
        <v>815</v>
      </c>
      <c r="I53" s="551"/>
      <c r="J53" s="551"/>
      <c r="K53" s="552"/>
      <c r="L53" s="528"/>
    </row>
    <row r="54" spans="1:12" ht="138" customHeight="1" x14ac:dyDescent="0.2">
      <c r="A54" s="318">
        <v>46</v>
      </c>
      <c r="B54" s="271">
        <v>42638</v>
      </c>
      <c r="C54" s="319" t="s">
        <v>671</v>
      </c>
      <c r="D54" s="330">
        <v>200</v>
      </c>
      <c r="E54" s="484" t="s">
        <v>877</v>
      </c>
      <c r="F54" s="328" t="s">
        <v>878</v>
      </c>
      <c r="G54" s="298"/>
      <c r="H54" s="321"/>
      <c r="I54" s="551"/>
      <c r="J54" s="549" t="s">
        <v>859</v>
      </c>
      <c r="K54" s="552"/>
      <c r="L54" s="528"/>
    </row>
    <row r="55" spans="1:12" ht="30.75" customHeight="1" x14ac:dyDescent="0.2">
      <c r="A55" s="318">
        <v>47</v>
      </c>
      <c r="B55" s="271">
        <v>42639</v>
      </c>
      <c r="C55" s="319" t="s">
        <v>706</v>
      </c>
      <c r="D55" s="331">
        <v>5000</v>
      </c>
      <c r="E55" s="484" t="s">
        <v>853</v>
      </c>
      <c r="F55" s="272" t="s">
        <v>854</v>
      </c>
      <c r="G55" s="298">
        <v>0</v>
      </c>
      <c r="H55" s="517" t="s">
        <v>651</v>
      </c>
      <c r="I55" s="551"/>
      <c r="J55" s="551"/>
      <c r="K55" s="552"/>
      <c r="L55" s="528"/>
    </row>
    <row r="56" spans="1:12" ht="30.75" customHeight="1" x14ac:dyDescent="0.2">
      <c r="A56" s="318">
        <v>48</v>
      </c>
      <c r="B56" s="271">
        <v>42641</v>
      </c>
      <c r="C56" s="319" t="s">
        <v>706</v>
      </c>
      <c r="D56" s="331">
        <v>2500</v>
      </c>
      <c r="E56" s="484" t="s">
        <v>855</v>
      </c>
      <c r="F56" s="328" t="s">
        <v>857</v>
      </c>
      <c r="G56" s="298">
        <v>0</v>
      </c>
      <c r="H56" s="517" t="s">
        <v>651</v>
      </c>
      <c r="I56" s="551"/>
      <c r="J56" s="551"/>
      <c r="K56" s="552"/>
      <c r="L56" s="528"/>
    </row>
    <row r="57" spans="1:12" ht="30.75" customHeight="1" x14ac:dyDescent="0.2">
      <c r="A57" s="318">
        <v>49</v>
      </c>
      <c r="B57" s="271">
        <v>42641</v>
      </c>
      <c r="C57" s="319" t="s">
        <v>706</v>
      </c>
      <c r="D57" s="331">
        <v>2500</v>
      </c>
      <c r="E57" s="484" t="s">
        <v>856</v>
      </c>
      <c r="F57" s="328" t="s">
        <v>858</v>
      </c>
      <c r="G57" s="298">
        <v>0</v>
      </c>
      <c r="H57" s="517" t="s">
        <v>813</v>
      </c>
      <c r="I57" s="551"/>
      <c r="J57" s="551"/>
      <c r="K57" s="552"/>
      <c r="L57" s="528"/>
    </row>
    <row r="58" spans="1:12" ht="86.25" customHeight="1" x14ac:dyDescent="0.2">
      <c r="A58" s="318">
        <v>50</v>
      </c>
      <c r="B58" s="271">
        <v>42641</v>
      </c>
      <c r="C58" s="319" t="s">
        <v>671</v>
      </c>
      <c r="D58" s="331">
        <v>500</v>
      </c>
      <c r="E58" s="484" t="s">
        <v>861</v>
      </c>
      <c r="F58" s="328" t="s">
        <v>862</v>
      </c>
      <c r="G58" s="298"/>
      <c r="H58" s="517"/>
      <c r="I58" s="551"/>
      <c r="J58" s="549" t="s">
        <v>860</v>
      </c>
      <c r="K58" s="552"/>
      <c r="L58" s="528"/>
    </row>
    <row r="59" spans="1:12" ht="73.5" customHeight="1" x14ac:dyDescent="0.2">
      <c r="A59" s="318">
        <v>51</v>
      </c>
      <c r="B59" s="271">
        <v>42641</v>
      </c>
      <c r="C59" s="319" t="s">
        <v>671</v>
      </c>
      <c r="D59" s="331">
        <v>500</v>
      </c>
      <c r="E59" s="484" t="s">
        <v>863</v>
      </c>
      <c r="F59" s="328" t="s">
        <v>864</v>
      </c>
      <c r="G59" s="298"/>
      <c r="H59" s="517"/>
      <c r="I59" s="551"/>
      <c r="J59" s="549" t="s">
        <v>860</v>
      </c>
      <c r="K59" s="552"/>
      <c r="L59" s="528"/>
    </row>
    <row r="60" spans="1:12" ht="73.5" customHeight="1" x14ac:dyDescent="0.2">
      <c r="A60" s="318">
        <v>52</v>
      </c>
      <c r="B60" s="271">
        <v>42641</v>
      </c>
      <c r="C60" s="319" t="s">
        <v>671</v>
      </c>
      <c r="D60" s="331">
        <v>500</v>
      </c>
      <c r="E60" s="484" t="s">
        <v>865</v>
      </c>
      <c r="F60" s="328" t="s">
        <v>866</v>
      </c>
      <c r="G60" s="298"/>
      <c r="H60" s="517"/>
      <c r="I60" s="551"/>
      <c r="J60" s="549" t="s">
        <v>860</v>
      </c>
      <c r="K60" s="552"/>
      <c r="L60" s="528"/>
    </row>
    <row r="61" spans="1:12" ht="73.5" customHeight="1" x14ac:dyDescent="0.2">
      <c r="A61" s="318">
        <v>53</v>
      </c>
      <c r="B61" s="271">
        <v>42641</v>
      </c>
      <c r="C61" s="319" t="s">
        <v>671</v>
      </c>
      <c r="D61" s="331">
        <v>500</v>
      </c>
      <c r="E61" s="484" t="s">
        <v>867</v>
      </c>
      <c r="F61" s="328" t="s">
        <v>868</v>
      </c>
      <c r="G61" s="298"/>
      <c r="H61" s="517"/>
      <c r="I61" s="551"/>
      <c r="J61" s="549" t="s">
        <v>860</v>
      </c>
      <c r="K61" s="552"/>
      <c r="L61" s="528"/>
    </row>
    <row r="62" spans="1:12" ht="73.5" customHeight="1" x14ac:dyDescent="0.2">
      <c r="A62" s="318">
        <v>54</v>
      </c>
      <c r="B62" s="271">
        <v>42641</v>
      </c>
      <c r="C62" s="319" t="s">
        <v>671</v>
      </c>
      <c r="D62" s="331">
        <v>500</v>
      </c>
      <c r="E62" s="484" t="s">
        <v>870</v>
      </c>
      <c r="F62" s="328" t="s">
        <v>869</v>
      </c>
      <c r="G62" s="298"/>
      <c r="H62" s="517"/>
      <c r="I62" s="551"/>
      <c r="J62" s="549" t="s">
        <v>860</v>
      </c>
      <c r="K62" s="552"/>
      <c r="L62" s="528"/>
    </row>
    <row r="63" spans="1:12" ht="73.5" customHeight="1" x14ac:dyDescent="0.2">
      <c r="A63" s="318">
        <v>55</v>
      </c>
      <c r="B63" s="271">
        <v>42641</v>
      </c>
      <c r="C63" s="319" t="s">
        <v>671</v>
      </c>
      <c r="D63" s="331">
        <v>500</v>
      </c>
      <c r="E63" s="484" t="s">
        <v>871</v>
      </c>
      <c r="F63" s="328" t="s">
        <v>872</v>
      </c>
      <c r="G63" s="298"/>
      <c r="H63" s="321"/>
      <c r="I63" s="551"/>
      <c r="J63" s="549" t="s">
        <v>860</v>
      </c>
      <c r="K63" s="552"/>
      <c r="L63" s="528"/>
    </row>
    <row r="64" spans="1:12" ht="73.5" customHeight="1" x14ac:dyDescent="0.2">
      <c r="A64" s="318">
        <v>56</v>
      </c>
      <c r="B64" s="271">
        <v>42641</v>
      </c>
      <c r="C64" s="319" t="s">
        <v>671</v>
      </c>
      <c r="D64" s="331">
        <v>500</v>
      </c>
      <c r="E64" s="484" t="s">
        <v>873</v>
      </c>
      <c r="F64" s="328" t="s">
        <v>874</v>
      </c>
      <c r="G64" s="298"/>
      <c r="H64" s="321"/>
      <c r="I64" s="551"/>
      <c r="J64" s="549" t="s">
        <v>860</v>
      </c>
      <c r="K64" s="552"/>
      <c r="L64" s="528"/>
    </row>
    <row r="65" spans="1:12" ht="73.5" customHeight="1" x14ac:dyDescent="0.2">
      <c r="A65" s="318">
        <v>57</v>
      </c>
      <c r="B65" s="271">
        <v>42641</v>
      </c>
      <c r="C65" s="319" t="s">
        <v>671</v>
      </c>
      <c r="D65" s="331">
        <v>500</v>
      </c>
      <c r="E65" s="484" t="s">
        <v>875</v>
      </c>
      <c r="F65" s="328" t="s">
        <v>876</v>
      </c>
      <c r="G65" s="298"/>
      <c r="H65" s="321"/>
      <c r="I65" s="551"/>
      <c r="J65" s="549" t="s">
        <v>860</v>
      </c>
      <c r="K65" s="552"/>
      <c r="L65" s="528"/>
    </row>
    <row r="66" spans="1:12" ht="30.75" customHeight="1" x14ac:dyDescent="0.2">
      <c r="A66" s="318">
        <v>58</v>
      </c>
      <c r="B66" s="271">
        <v>42641</v>
      </c>
      <c r="C66" s="319" t="s">
        <v>706</v>
      </c>
      <c r="D66" s="331">
        <v>400</v>
      </c>
      <c r="E66" s="484" t="s">
        <v>881</v>
      </c>
      <c r="F66" s="272" t="s">
        <v>882</v>
      </c>
      <c r="G66" s="298">
        <v>0</v>
      </c>
      <c r="H66" s="517" t="s">
        <v>651</v>
      </c>
      <c r="I66" s="551"/>
      <c r="J66" s="551"/>
      <c r="K66" s="552"/>
      <c r="L66" s="528"/>
    </row>
    <row r="67" spans="1:12" ht="30.75" customHeight="1" x14ac:dyDescent="0.2">
      <c r="A67" s="318">
        <v>59</v>
      </c>
      <c r="B67" s="271">
        <v>42642</v>
      </c>
      <c r="C67" s="319" t="s">
        <v>706</v>
      </c>
      <c r="D67" s="330">
        <v>500</v>
      </c>
      <c r="E67" s="484" t="s">
        <v>849</v>
      </c>
      <c r="F67" s="324">
        <v>39001000566</v>
      </c>
      <c r="G67" s="298">
        <v>0</v>
      </c>
      <c r="H67" s="321" t="s">
        <v>651</v>
      </c>
      <c r="I67" s="551"/>
      <c r="J67" s="551"/>
      <c r="K67" s="552"/>
      <c r="L67" s="528"/>
    </row>
    <row r="68" spans="1:12" ht="30.75" customHeight="1" x14ac:dyDescent="0.2">
      <c r="A68" s="318">
        <v>60</v>
      </c>
      <c r="B68" s="271">
        <v>42642</v>
      </c>
      <c r="C68" s="319" t="s">
        <v>706</v>
      </c>
      <c r="D68" s="331">
        <v>630</v>
      </c>
      <c r="E68" s="484" t="s">
        <v>814</v>
      </c>
      <c r="F68" s="328" t="s">
        <v>606</v>
      </c>
      <c r="G68" s="298">
        <v>0</v>
      </c>
      <c r="H68" s="517" t="s">
        <v>651</v>
      </c>
      <c r="I68" s="551"/>
      <c r="J68" s="551"/>
      <c r="K68" s="552"/>
      <c r="L68" s="528"/>
    </row>
    <row r="69" spans="1:12" ht="32.25" customHeight="1" x14ac:dyDescent="0.2">
      <c r="A69" s="318">
        <v>61</v>
      </c>
      <c r="B69" s="271">
        <v>42643</v>
      </c>
      <c r="C69" s="319" t="s">
        <v>706</v>
      </c>
      <c r="D69" s="330">
        <v>1000</v>
      </c>
      <c r="E69" s="526" t="s">
        <v>883</v>
      </c>
      <c r="F69" s="320" t="s">
        <v>501</v>
      </c>
      <c r="G69" s="298">
        <v>0</v>
      </c>
      <c r="H69" s="321" t="s">
        <v>651</v>
      </c>
      <c r="I69" s="551"/>
      <c r="J69" s="551"/>
      <c r="K69" s="552"/>
      <c r="L69" s="528"/>
    </row>
    <row r="70" spans="1:12" ht="32.25" customHeight="1" x14ac:dyDescent="0.2">
      <c r="A70" s="318">
        <v>62</v>
      </c>
      <c r="B70" s="271">
        <v>42646</v>
      </c>
      <c r="C70" s="319" t="s">
        <v>706</v>
      </c>
      <c r="D70" s="330">
        <v>300</v>
      </c>
      <c r="E70" s="484" t="s">
        <v>941</v>
      </c>
      <c r="F70" s="320" t="s">
        <v>992</v>
      </c>
      <c r="G70" s="298">
        <v>0</v>
      </c>
      <c r="H70" s="321" t="s">
        <v>651</v>
      </c>
      <c r="I70" s="551"/>
      <c r="J70" s="551"/>
      <c r="K70" s="552"/>
      <c r="L70" s="528"/>
    </row>
    <row r="71" spans="1:12" ht="32.25" customHeight="1" x14ac:dyDescent="0.2">
      <c r="A71" s="318">
        <v>63</v>
      </c>
      <c r="B71" s="271">
        <v>42647</v>
      </c>
      <c r="C71" s="319" t="s">
        <v>706</v>
      </c>
      <c r="D71" s="330">
        <v>200</v>
      </c>
      <c r="E71" s="484" t="s">
        <v>910</v>
      </c>
      <c r="F71" s="328" t="s">
        <v>993</v>
      </c>
      <c r="G71" s="298">
        <v>0</v>
      </c>
      <c r="H71" s="321" t="s">
        <v>994</v>
      </c>
      <c r="I71" s="551"/>
      <c r="J71" s="551"/>
      <c r="K71" s="552"/>
      <c r="L71" s="528"/>
    </row>
    <row r="72" spans="1:12" ht="32.25" customHeight="1" x14ac:dyDescent="0.2">
      <c r="A72" s="318">
        <v>64</v>
      </c>
      <c r="B72" s="271">
        <v>42647</v>
      </c>
      <c r="C72" s="319" t="s">
        <v>706</v>
      </c>
      <c r="D72" s="330">
        <v>2500</v>
      </c>
      <c r="E72" s="484" t="s">
        <v>995</v>
      </c>
      <c r="F72" s="328" t="s">
        <v>996</v>
      </c>
      <c r="G72" s="298">
        <v>0</v>
      </c>
      <c r="H72" s="321" t="s">
        <v>815</v>
      </c>
      <c r="I72" s="551"/>
      <c r="J72" s="551"/>
      <c r="K72" s="552"/>
      <c r="L72" s="528"/>
    </row>
    <row r="73" spans="1:12" ht="32.25" customHeight="1" x14ac:dyDescent="0.2">
      <c r="A73" s="318">
        <v>65</v>
      </c>
      <c r="B73" s="271">
        <v>42647</v>
      </c>
      <c r="C73" s="319" t="s">
        <v>706</v>
      </c>
      <c r="D73" s="298">
        <v>2500</v>
      </c>
      <c r="E73" s="484" t="s">
        <v>997</v>
      </c>
      <c r="F73" s="328" t="s">
        <v>999</v>
      </c>
      <c r="G73" s="527">
        <v>0</v>
      </c>
      <c r="H73" s="321" t="s">
        <v>994</v>
      </c>
      <c r="I73" s="551"/>
      <c r="J73" s="551"/>
      <c r="K73" s="552"/>
      <c r="L73" s="528"/>
    </row>
    <row r="74" spans="1:12" ht="32.25" customHeight="1" x14ac:dyDescent="0.2">
      <c r="A74" s="318">
        <v>66</v>
      </c>
      <c r="B74" s="271">
        <v>42647</v>
      </c>
      <c r="C74" s="319" t="s">
        <v>706</v>
      </c>
      <c r="D74" s="330">
        <v>2900</v>
      </c>
      <c r="E74" s="484" t="s">
        <v>998</v>
      </c>
      <c r="F74" s="328" t="s">
        <v>1000</v>
      </c>
      <c r="G74" s="298">
        <v>0</v>
      </c>
      <c r="H74" s="321" t="s">
        <v>651</v>
      </c>
      <c r="I74" s="551"/>
      <c r="J74" s="551"/>
      <c r="K74" s="552"/>
      <c r="L74" s="528"/>
    </row>
    <row r="75" spans="1:12" ht="32.25" customHeight="1" x14ac:dyDescent="0.2">
      <c r="A75" s="318">
        <v>67</v>
      </c>
      <c r="B75" s="271">
        <v>42649</v>
      </c>
      <c r="C75" s="319" t="s">
        <v>706</v>
      </c>
      <c r="D75" s="330">
        <v>900</v>
      </c>
      <c r="E75" s="298" t="s">
        <v>1001</v>
      </c>
      <c r="F75" s="328" t="s">
        <v>1002</v>
      </c>
      <c r="G75" s="298">
        <v>0</v>
      </c>
      <c r="H75" s="321" t="s">
        <v>813</v>
      </c>
      <c r="I75" s="551"/>
      <c r="J75" s="551"/>
      <c r="K75" s="552"/>
      <c r="L75" s="528"/>
    </row>
    <row r="76" spans="1:12" ht="32.25" customHeight="1" x14ac:dyDescent="0.2">
      <c r="A76" s="318">
        <v>68</v>
      </c>
      <c r="B76" s="271">
        <v>42650</v>
      </c>
      <c r="C76" s="319" t="s">
        <v>706</v>
      </c>
      <c r="D76" s="330">
        <v>450</v>
      </c>
      <c r="E76" s="298" t="s">
        <v>941</v>
      </c>
      <c r="F76" s="328" t="s">
        <v>992</v>
      </c>
      <c r="G76" s="298">
        <v>0</v>
      </c>
      <c r="H76" s="321" t="s">
        <v>651</v>
      </c>
      <c r="I76" s="551"/>
      <c r="J76" s="551"/>
      <c r="K76" s="552"/>
      <c r="L76" s="528"/>
    </row>
    <row r="77" spans="1:12" ht="32.25" customHeight="1" x14ac:dyDescent="0.2">
      <c r="A77" s="318">
        <v>69</v>
      </c>
      <c r="B77" s="271">
        <v>42650</v>
      </c>
      <c r="C77" s="319" t="s">
        <v>706</v>
      </c>
      <c r="D77" s="330">
        <v>1340</v>
      </c>
      <c r="E77" s="298" t="s">
        <v>934</v>
      </c>
      <c r="F77" s="328" t="s">
        <v>1003</v>
      </c>
      <c r="G77" s="298">
        <v>0</v>
      </c>
      <c r="H77" s="321" t="s">
        <v>815</v>
      </c>
      <c r="I77" s="551"/>
      <c r="J77" s="551"/>
      <c r="K77" s="552"/>
      <c r="L77" s="528"/>
    </row>
    <row r="78" spans="1:12" ht="32.25" customHeight="1" x14ac:dyDescent="0.2">
      <c r="A78" s="318">
        <v>70</v>
      </c>
      <c r="B78" s="271">
        <v>42650</v>
      </c>
      <c r="C78" s="319" t="s">
        <v>706</v>
      </c>
      <c r="D78" s="330">
        <v>7000</v>
      </c>
      <c r="E78" s="298" t="s">
        <v>1005</v>
      </c>
      <c r="F78" s="328" t="s">
        <v>1004</v>
      </c>
      <c r="G78" s="298">
        <v>0</v>
      </c>
      <c r="H78" s="321" t="s">
        <v>651</v>
      </c>
      <c r="I78" s="551"/>
      <c r="J78" s="551"/>
      <c r="K78" s="552"/>
      <c r="L78" s="528"/>
    </row>
    <row r="79" spans="1:12" ht="32.25" customHeight="1" x14ac:dyDescent="0.2">
      <c r="A79" s="318">
        <v>71</v>
      </c>
      <c r="B79" s="533">
        <v>42654</v>
      </c>
      <c r="C79" s="483" t="s">
        <v>706</v>
      </c>
      <c r="D79" s="534">
        <v>200</v>
      </c>
      <c r="E79" s="484" t="s">
        <v>849</v>
      </c>
      <c r="F79" s="535" t="s">
        <v>1069</v>
      </c>
      <c r="G79" s="484">
        <v>0</v>
      </c>
      <c r="H79" s="536" t="s">
        <v>651</v>
      </c>
      <c r="I79" s="551"/>
      <c r="J79" s="551"/>
      <c r="K79" s="552"/>
      <c r="L79" s="528"/>
    </row>
    <row r="80" spans="1:12" ht="32.25" customHeight="1" x14ac:dyDescent="0.2">
      <c r="A80" s="318">
        <v>72</v>
      </c>
      <c r="B80" s="533">
        <v>42667</v>
      </c>
      <c r="C80" s="483" t="s">
        <v>706</v>
      </c>
      <c r="D80" s="537">
        <v>620</v>
      </c>
      <c r="E80" s="526" t="s">
        <v>1033</v>
      </c>
      <c r="F80" s="538" t="s">
        <v>1034</v>
      </c>
      <c r="G80" s="484">
        <v>0</v>
      </c>
      <c r="H80" s="539" t="s">
        <v>651</v>
      </c>
      <c r="I80" s="551"/>
      <c r="J80" s="551"/>
      <c r="K80" s="552"/>
      <c r="L80" s="528"/>
    </row>
    <row r="81" spans="1:12" ht="32.25" customHeight="1" x14ac:dyDescent="0.2">
      <c r="A81" s="318">
        <v>73</v>
      </c>
      <c r="B81" s="533">
        <v>42674</v>
      </c>
      <c r="C81" s="483" t="s">
        <v>706</v>
      </c>
      <c r="D81" s="534">
        <v>300</v>
      </c>
      <c r="E81" s="484" t="s">
        <v>1070</v>
      </c>
      <c r="F81" s="269" t="s">
        <v>1071</v>
      </c>
      <c r="G81" s="484">
        <v>0</v>
      </c>
      <c r="H81" s="536" t="s">
        <v>651</v>
      </c>
      <c r="I81" s="551"/>
      <c r="J81" s="551"/>
      <c r="K81" s="552"/>
      <c r="L81" s="528"/>
    </row>
    <row r="82" spans="1:12" ht="32.25" customHeight="1" x14ac:dyDescent="0.2">
      <c r="A82" s="318">
        <v>74</v>
      </c>
      <c r="B82" s="533">
        <v>42674</v>
      </c>
      <c r="C82" s="483" t="s">
        <v>706</v>
      </c>
      <c r="D82" s="534">
        <v>1165</v>
      </c>
      <c r="E82" s="484" t="s">
        <v>906</v>
      </c>
      <c r="F82" s="269" t="s">
        <v>1072</v>
      </c>
      <c r="G82" s="484">
        <v>0</v>
      </c>
      <c r="H82" s="536" t="s">
        <v>813</v>
      </c>
      <c r="I82" s="551"/>
      <c r="J82" s="551"/>
      <c r="K82" s="552"/>
      <c r="L82" s="528"/>
    </row>
    <row r="83" spans="1:12" ht="32.25" customHeight="1" x14ac:dyDescent="0.2">
      <c r="A83" s="318">
        <v>75</v>
      </c>
      <c r="B83" s="533">
        <v>42674</v>
      </c>
      <c r="C83" s="483" t="s">
        <v>706</v>
      </c>
      <c r="D83" s="534">
        <v>2000</v>
      </c>
      <c r="E83" s="484" t="s">
        <v>1027</v>
      </c>
      <c r="F83" s="269" t="s">
        <v>624</v>
      </c>
      <c r="G83" s="484">
        <v>0</v>
      </c>
      <c r="H83" s="536" t="s">
        <v>651</v>
      </c>
      <c r="I83" s="551"/>
      <c r="J83" s="551"/>
      <c r="K83" s="552"/>
      <c r="L83" s="528"/>
    </row>
    <row r="84" spans="1:12" ht="32.25" customHeight="1" x14ac:dyDescent="0.2">
      <c r="A84" s="318">
        <v>76</v>
      </c>
      <c r="B84" s="533">
        <v>42676</v>
      </c>
      <c r="C84" s="483" t="s">
        <v>706</v>
      </c>
      <c r="D84" s="534">
        <v>1790</v>
      </c>
      <c r="E84" s="484" t="s">
        <v>1073</v>
      </c>
      <c r="F84" s="535" t="s">
        <v>1074</v>
      </c>
      <c r="G84" s="484">
        <v>0</v>
      </c>
      <c r="H84" s="536" t="s">
        <v>651</v>
      </c>
      <c r="I84" s="551"/>
      <c r="J84" s="551"/>
      <c r="K84" s="552"/>
      <c r="L84" s="528"/>
    </row>
    <row r="85" spans="1:12" ht="32.25" customHeight="1" x14ac:dyDescent="0.2">
      <c r="A85" s="318">
        <v>77</v>
      </c>
      <c r="B85" s="533">
        <v>42676</v>
      </c>
      <c r="C85" s="483" t="s">
        <v>706</v>
      </c>
      <c r="D85" s="534">
        <v>1200</v>
      </c>
      <c r="E85" s="484" t="s">
        <v>1043</v>
      </c>
      <c r="F85" s="535" t="s">
        <v>1075</v>
      </c>
      <c r="G85" s="484">
        <v>0</v>
      </c>
      <c r="H85" s="536" t="s">
        <v>651</v>
      </c>
      <c r="I85" s="551"/>
      <c r="J85" s="551"/>
      <c r="K85" s="552"/>
      <c r="L85" s="528"/>
    </row>
    <row r="86" spans="1:12" ht="32.25" customHeight="1" x14ac:dyDescent="0.2">
      <c r="A86" s="318">
        <v>78</v>
      </c>
      <c r="B86" s="533">
        <v>42676</v>
      </c>
      <c r="C86" s="483" t="s">
        <v>706</v>
      </c>
      <c r="D86" s="534">
        <v>1000</v>
      </c>
      <c r="E86" s="484" t="s">
        <v>1041</v>
      </c>
      <c r="F86" s="547" t="s">
        <v>640</v>
      </c>
      <c r="G86" s="484">
        <v>0</v>
      </c>
      <c r="H86" s="536" t="s">
        <v>651</v>
      </c>
      <c r="I86" s="551"/>
      <c r="J86" s="551"/>
      <c r="K86" s="552"/>
      <c r="L86" s="528"/>
    </row>
    <row r="87" spans="1:12" ht="32.25" customHeight="1" x14ac:dyDescent="0.2">
      <c r="A87" s="318"/>
      <c r="B87" s="271"/>
      <c r="C87" s="319"/>
      <c r="D87" s="330"/>
      <c r="E87" s="298"/>
      <c r="F87" s="328"/>
      <c r="G87" s="298"/>
      <c r="H87" s="321"/>
      <c r="I87" s="322"/>
      <c r="J87" s="322"/>
      <c r="K87" s="323"/>
      <c r="L87" s="528"/>
    </row>
    <row r="88" spans="1:12" ht="23.25" customHeight="1" x14ac:dyDescent="0.2">
      <c r="A88" s="318"/>
      <c r="B88" s="271"/>
      <c r="C88" s="319"/>
      <c r="D88" s="330"/>
      <c r="E88" s="522"/>
      <c r="F88" s="320"/>
      <c r="G88" s="298"/>
      <c r="H88" s="321"/>
      <c r="I88" s="322"/>
      <c r="J88" s="322"/>
      <c r="K88" s="323"/>
      <c r="L88" s="528"/>
    </row>
    <row r="89" spans="1:12" x14ac:dyDescent="0.2">
      <c r="A89" s="318" t="s">
        <v>264</v>
      </c>
      <c r="B89" s="529"/>
      <c r="C89" s="319"/>
      <c r="D89" s="318"/>
      <c r="E89" s="319"/>
      <c r="F89" s="530"/>
      <c r="G89" s="523"/>
      <c r="H89" s="523"/>
      <c r="I89" s="531"/>
      <c r="J89" s="531"/>
      <c r="K89" s="323"/>
      <c r="L89" s="528"/>
    </row>
    <row r="90" spans="1:12" x14ac:dyDescent="0.2">
      <c r="A90" s="223"/>
      <c r="B90" s="224"/>
      <c r="C90" s="445"/>
      <c r="D90" s="443"/>
      <c r="E90" s="445"/>
      <c r="F90" s="224"/>
      <c r="G90" s="445"/>
      <c r="H90" s="443"/>
      <c r="I90" s="223"/>
      <c r="J90" s="224"/>
      <c r="K90" s="223"/>
      <c r="L90" s="224"/>
    </row>
    <row r="91" spans="1:12" x14ac:dyDescent="0.2">
      <c r="A91" s="743" t="s">
        <v>409</v>
      </c>
      <c r="B91" s="743"/>
      <c r="C91" s="743"/>
      <c r="D91" s="743"/>
      <c r="E91" s="743"/>
      <c r="F91" s="743"/>
      <c r="G91" s="743"/>
      <c r="H91" s="743"/>
      <c r="I91" s="743"/>
      <c r="J91" s="743"/>
      <c r="K91" s="743"/>
      <c r="L91" s="743"/>
    </row>
    <row r="92" spans="1:12" s="326" customFormat="1" ht="12.75" x14ac:dyDescent="0.2">
      <c r="A92" s="743" t="s">
        <v>437</v>
      </c>
      <c r="B92" s="743"/>
      <c r="C92" s="743"/>
      <c r="D92" s="743"/>
      <c r="E92" s="743"/>
      <c r="F92" s="743"/>
      <c r="G92" s="743"/>
      <c r="H92" s="743"/>
      <c r="I92" s="743"/>
      <c r="J92" s="743"/>
      <c r="K92" s="743"/>
      <c r="L92" s="743"/>
    </row>
    <row r="93" spans="1:12" s="326" customFormat="1" ht="12.75" x14ac:dyDescent="0.2">
      <c r="A93" s="743"/>
      <c r="B93" s="743"/>
      <c r="C93" s="743"/>
      <c r="D93" s="743"/>
      <c r="E93" s="743"/>
      <c r="F93" s="743"/>
      <c r="G93" s="743"/>
      <c r="H93" s="743"/>
      <c r="I93" s="743"/>
      <c r="J93" s="743"/>
      <c r="K93" s="743"/>
      <c r="L93" s="743"/>
    </row>
    <row r="94" spans="1:12" x14ac:dyDescent="0.2">
      <c r="A94" s="743" t="s">
        <v>436</v>
      </c>
      <c r="B94" s="743"/>
      <c r="C94" s="743"/>
      <c r="D94" s="743"/>
      <c r="E94" s="743"/>
      <c r="F94" s="743"/>
      <c r="G94" s="743"/>
      <c r="H94" s="743"/>
      <c r="I94" s="743"/>
      <c r="J94" s="743"/>
      <c r="K94" s="743"/>
      <c r="L94" s="743"/>
    </row>
    <row r="95" spans="1:12" x14ac:dyDescent="0.2">
      <c r="A95" s="743"/>
      <c r="B95" s="743"/>
      <c r="C95" s="743"/>
      <c r="D95" s="743"/>
      <c r="E95" s="743"/>
      <c r="F95" s="743"/>
      <c r="G95" s="743"/>
      <c r="H95" s="743"/>
      <c r="I95" s="743"/>
      <c r="J95" s="743"/>
      <c r="K95" s="743"/>
      <c r="L95" s="743"/>
    </row>
    <row r="96" spans="1:12" x14ac:dyDescent="0.2">
      <c r="A96" s="743" t="s">
        <v>435</v>
      </c>
      <c r="B96" s="743"/>
      <c r="C96" s="743"/>
      <c r="D96" s="743"/>
      <c r="E96" s="743"/>
      <c r="F96" s="743"/>
      <c r="G96" s="743"/>
      <c r="H96" s="743"/>
      <c r="I96" s="743"/>
      <c r="J96" s="743"/>
      <c r="K96" s="743"/>
      <c r="L96" s="743"/>
    </row>
    <row r="97" spans="1:12" x14ac:dyDescent="0.2">
      <c r="A97" s="223"/>
      <c r="B97" s="224"/>
      <c r="C97" s="445"/>
      <c r="D97" s="443"/>
      <c r="E97" s="445"/>
      <c r="F97" s="224"/>
      <c r="G97" s="445"/>
      <c r="H97" s="443"/>
      <c r="I97" s="223"/>
      <c r="J97" s="224"/>
      <c r="K97" s="223"/>
      <c r="L97" s="224"/>
    </row>
    <row r="98" spans="1:12" x14ac:dyDescent="0.2">
      <c r="A98" s="223"/>
      <c r="B98" s="228"/>
      <c r="C98" s="445"/>
      <c r="D98" s="444"/>
      <c r="E98" s="445"/>
      <c r="F98" s="228"/>
      <c r="G98" s="445"/>
      <c r="H98" s="444"/>
      <c r="I98" s="223"/>
      <c r="J98" s="228"/>
      <c r="K98" s="223"/>
      <c r="L98" s="228"/>
    </row>
    <row r="99" spans="1:12" s="225" customFormat="1" x14ac:dyDescent="0.2">
      <c r="A99" s="749" t="s">
        <v>96</v>
      </c>
      <c r="B99" s="749"/>
      <c r="C99" s="443"/>
      <c r="D99" s="445"/>
      <c r="E99" s="443"/>
      <c r="F99" s="224"/>
      <c r="G99" s="445"/>
      <c r="H99" s="443"/>
      <c r="I99" s="224"/>
      <c r="J99" s="223"/>
      <c r="K99" s="224"/>
      <c r="L99" s="223"/>
    </row>
    <row r="100" spans="1:12" s="225" customFormat="1" x14ac:dyDescent="0.2">
      <c r="A100" s="224"/>
      <c r="B100" s="223"/>
      <c r="C100" s="227"/>
      <c r="D100" s="446"/>
      <c r="E100" s="227"/>
      <c r="F100" s="224"/>
      <c r="G100" s="445"/>
      <c r="H100" s="227"/>
      <c r="I100" s="224"/>
      <c r="J100" s="223"/>
      <c r="K100" s="224"/>
      <c r="L100" s="223"/>
    </row>
    <row r="101" spans="1:12" s="225" customFormat="1" ht="15" customHeight="1" x14ac:dyDescent="0.2">
      <c r="A101" s="224"/>
      <c r="B101" s="223"/>
      <c r="C101" s="742" t="s">
        <v>256</v>
      </c>
      <c r="D101" s="742"/>
      <c r="E101" s="742"/>
      <c r="F101" s="224"/>
      <c r="G101" s="445"/>
      <c r="H101" s="747" t="s">
        <v>434</v>
      </c>
      <c r="I101" s="226"/>
      <c r="J101" s="223"/>
      <c r="K101" s="224"/>
      <c r="L101" s="223"/>
    </row>
    <row r="102" spans="1:12" s="225" customFormat="1" x14ac:dyDescent="0.2">
      <c r="A102" s="224"/>
      <c r="B102" s="223"/>
      <c r="C102" s="443"/>
      <c r="D102" s="445"/>
      <c r="E102" s="443"/>
      <c r="F102" s="224"/>
      <c r="G102" s="445"/>
      <c r="H102" s="748"/>
      <c r="I102" s="226"/>
      <c r="J102" s="223"/>
      <c r="K102" s="224"/>
      <c r="L102" s="223"/>
    </row>
    <row r="103" spans="1:12" s="222" customFormat="1" x14ac:dyDescent="0.2">
      <c r="A103" s="224"/>
      <c r="B103" s="223"/>
      <c r="C103" s="742" t="s">
        <v>127</v>
      </c>
      <c r="D103" s="742"/>
      <c r="E103" s="742"/>
      <c r="F103" s="224"/>
      <c r="G103" s="445"/>
      <c r="H103" s="443"/>
      <c r="I103" s="224"/>
      <c r="J103" s="223"/>
      <c r="K103" s="224"/>
      <c r="L103" s="223"/>
    </row>
    <row r="104" spans="1:12" s="222" customFormat="1" x14ac:dyDescent="0.2">
      <c r="C104" s="447"/>
      <c r="D104" s="447"/>
      <c r="E104" s="317"/>
      <c r="G104" s="447"/>
      <c r="H104" s="447"/>
    </row>
    <row r="105" spans="1:12" s="222" customFormat="1" x14ac:dyDescent="0.2">
      <c r="C105" s="447"/>
      <c r="D105" s="447"/>
      <c r="E105" s="317"/>
      <c r="G105" s="447"/>
      <c r="H105" s="447"/>
    </row>
    <row r="106" spans="1:12" s="222" customFormat="1" x14ac:dyDescent="0.2">
      <c r="C106" s="447"/>
      <c r="D106" s="447"/>
      <c r="E106" s="317"/>
      <c r="G106" s="447"/>
      <c r="H106" s="447"/>
    </row>
    <row r="107" spans="1:12" s="222" customFormat="1" x14ac:dyDescent="0.2">
      <c r="C107" s="447"/>
      <c r="D107" s="447"/>
      <c r="E107" s="317"/>
      <c r="G107" s="447"/>
      <c r="H107" s="447"/>
    </row>
    <row r="108" spans="1:12" s="222" customFormat="1" x14ac:dyDescent="0.2">
      <c r="C108" s="447"/>
      <c r="D108" s="447"/>
      <c r="E108" s="447"/>
      <c r="G108" s="447"/>
      <c r="H108" s="447"/>
    </row>
  </sheetData>
  <mergeCells count="10">
    <mergeCell ref="K2:L2"/>
    <mergeCell ref="C103:E103"/>
    <mergeCell ref="A92:L93"/>
    <mergeCell ref="A94:L95"/>
    <mergeCell ref="A96:L96"/>
    <mergeCell ref="I6:K6"/>
    <mergeCell ref="H101:H102"/>
    <mergeCell ref="A99:B99"/>
    <mergeCell ref="A91:L91"/>
    <mergeCell ref="C101:E101"/>
  </mergeCells>
  <dataValidations count="6">
    <dataValidation allowBlank="1" showInputMessage="1" showErrorMessage="1" error="თვე/დღე/წელი" prompt="თვე/დღე/წელი" sqref="B89"/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H9:H14 H16:H19 H21:H88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9:B13 B16:B88"/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F9:F50 F52:F89">
      <formula1>11</formula1>
    </dataValidation>
    <dataValidation type="date"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14:B15">
      <formula1>40544</formula1>
      <formula2>41640</formula2>
    </dataValidation>
    <dataValidation type="list" allowBlank="1" showInputMessage="1" showErrorMessage="1" errorTitle="შემოსავლის ტიპის შევსების წესი" error="ველში იწერება შემდეგი შემოსავლის ტიპებიდან ერთ-ერთი:_x000a_- ფულადი შემოწირულობები_x000a_- არაფულადი შემოწირულობები_x000a_- საწევრო_x000a_" sqref="C9:C89">
      <formula1>"ფულადი შემოწირულობა, არაფულადი შემოწირულობა, საწევრო"</formula1>
    </dataValidation>
  </dataValidations>
  <printOptions gridLines="1"/>
  <pageMargins left="0" right="0.25" top="0.104329615" bottom="0.104329615" header="6.4960630000000005E-2" footer="6.4960630000000005E-2"/>
  <pageSetup scale="6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46"/>
  <sheetViews>
    <sheetView showGridLines="0" view="pageBreakPreview" zoomScale="80" zoomScaleNormal="100" zoomScaleSheetLayoutView="80" workbookViewId="0">
      <selection activeCell="C18" sqref="C18"/>
    </sheetView>
  </sheetViews>
  <sheetFormatPr defaultRowHeight="15.75" x14ac:dyDescent="0.35"/>
  <cols>
    <col min="1" max="1" width="16.28515625" style="2" customWidth="1"/>
    <col min="2" max="2" width="80" style="2" customWidth="1"/>
    <col min="3" max="3" width="16.140625" style="2" customWidth="1"/>
    <col min="4" max="4" width="14.7109375" style="2" customWidth="1"/>
    <col min="5" max="5" width="0.7109375" style="5" customWidth="1"/>
    <col min="6" max="6" width="9.140625" style="2"/>
    <col min="7" max="7" width="15.85546875" style="2" bestFit="1" customWidth="1"/>
    <col min="8" max="16384" width="9.140625" style="2"/>
  </cols>
  <sheetData>
    <row r="1" spans="1:7" x14ac:dyDescent="0.35">
      <c r="A1" s="58" t="s">
        <v>289</v>
      </c>
      <c r="B1" s="60"/>
      <c r="C1" s="750" t="s">
        <v>97</v>
      </c>
      <c r="D1" s="750"/>
      <c r="E1" s="90"/>
    </row>
    <row r="2" spans="1:7" ht="15" customHeight="1" x14ac:dyDescent="0.35">
      <c r="A2" s="60" t="s">
        <v>128</v>
      </c>
      <c r="B2" s="60"/>
      <c r="C2" s="740" t="s">
        <v>1020</v>
      </c>
      <c r="D2" s="741"/>
      <c r="E2" s="90"/>
    </row>
    <row r="3" spans="1:7" x14ac:dyDescent="0.35">
      <c r="A3" s="58"/>
      <c r="B3" s="60"/>
      <c r="C3" s="59"/>
      <c r="D3" s="59"/>
      <c r="E3" s="90"/>
    </row>
    <row r="4" spans="1:7" x14ac:dyDescent="0.35">
      <c r="A4" s="61" t="s">
        <v>262</v>
      </c>
      <c r="B4" s="84"/>
      <c r="C4" s="85"/>
      <c r="D4" s="60"/>
      <c r="E4" s="90"/>
    </row>
    <row r="5" spans="1:7" x14ac:dyDescent="0.35">
      <c r="A5" s="21" t="s">
        <v>655</v>
      </c>
      <c r="B5" s="21"/>
      <c r="C5" s="12"/>
      <c r="E5" s="90"/>
    </row>
    <row r="6" spans="1:7" x14ac:dyDescent="0.35">
      <c r="A6" s="86"/>
      <c r="B6" s="86"/>
      <c r="C6" s="86"/>
      <c r="D6" s="87"/>
      <c r="E6" s="90"/>
    </row>
    <row r="7" spans="1:7" x14ac:dyDescent="0.35">
      <c r="A7" s="60"/>
      <c r="B7" s="60"/>
      <c r="C7" s="60"/>
      <c r="D7" s="60"/>
      <c r="E7" s="90"/>
    </row>
    <row r="8" spans="1:7" s="6" customFormat="1" ht="39" customHeight="1" x14ac:dyDescent="0.35">
      <c r="A8" s="88" t="s">
        <v>64</v>
      </c>
      <c r="B8" s="63" t="s">
        <v>237</v>
      </c>
      <c r="C8" s="63" t="s">
        <v>66</v>
      </c>
      <c r="D8" s="63" t="s">
        <v>67</v>
      </c>
      <c r="E8" s="90"/>
    </row>
    <row r="9" spans="1:7" s="7" customFormat="1" ht="16.5" customHeight="1" x14ac:dyDescent="0.35">
      <c r="A9" s="190">
        <v>1</v>
      </c>
      <c r="B9" s="190" t="s">
        <v>65</v>
      </c>
      <c r="C9" s="67">
        <f>SUM(C10,C26)</f>
        <v>128001</v>
      </c>
      <c r="D9" s="67">
        <f>SUM(D10,D26)</f>
        <v>128001</v>
      </c>
      <c r="E9" s="90"/>
    </row>
    <row r="10" spans="1:7" s="7" customFormat="1" ht="16.5" customHeight="1" x14ac:dyDescent="0.35">
      <c r="A10" s="69">
        <v>1.1000000000000001</v>
      </c>
      <c r="B10" s="69" t="s">
        <v>69</v>
      </c>
      <c r="C10" s="67">
        <f>SUM(C11,C12,C16,C19,C25,C26)</f>
        <v>128001</v>
      </c>
      <c r="D10" s="67">
        <f>SUM(D11,D12,D16,D19,D24,D25)</f>
        <v>128001</v>
      </c>
      <c r="E10" s="90"/>
    </row>
    <row r="11" spans="1:7" s="9" customFormat="1" ht="16.5" customHeight="1" x14ac:dyDescent="0.35">
      <c r="A11" s="70" t="s">
        <v>30</v>
      </c>
      <c r="B11" s="70" t="s">
        <v>68</v>
      </c>
      <c r="C11" s="8"/>
      <c r="D11" s="8"/>
      <c r="E11" s="90"/>
    </row>
    <row r="12" spans="1:7" s="10" customFormat="1" ht="16.5" customHeight="1" x14ac:dyDescent="0.35">
      <c r="A12" s="70" t="s">
        <v>31</v>
      </c>
      <c r="B12" s="70" t="s">
        <v>296</v>
      </c>
      <c r="C12" s="8">
        <f>C13</f>
        <v>1200</v>
      </c>
      <c r="D12" s="8">
        <f>D13</f>
        <v>1200</v>
      </c>
      <c r="E12" s="90"/>
      <c r="G12" s="52"/>
    </row>
    <row r="13" spans="1:7" s="3" customFormat="1" ht="16.5" customHeight="1" x14ac:dyDescent="0.35">
      <c r="A13" s="79" t="s">
        <v>70</v>
      </c>
      <c r="B13" s="79" t="s">
        <v>299</v>
      </c>
      <c r="C13" s="8">
        <v>1200</v>
      </c>
      <c r="D13" s="8">
        <v>1200</v>
      </c>
      <c r="E13" s="90"/>
    </row>
    <row r="14" spans="1:7" s="3" customFormat="1" ht="16.5" customHeight="1" x14ac:dyDescent="0.35">
      <c r="A14" s="79" t="s">
        <v>474</v>
      </c>
      <c r="B14" s="79" t="s">
        <v>473</v>
      </c>
      <c r="C14" s="8"/>
      <c r="D14" s="8"/>
      <c r="E14" s="90"/>
    </row>
    <row r="15" spans="1:7" s="3" customFormat="1" ht="16.5" customHeight="1" x14ac:dyDescent="0.35">
      <c r="A15" s="79" t="s">
        <v>475</v>
      </c>
      <c r="B15" s="79" t="s">
        <v>86</v>
      </c>
      <c r="C15" s="8"/>
      <c r="D15" s="8"/>
      <c r="E15" s="90"/>
    </row>
    <row r="16" spans="1:7" s="3" customFormat="1" ht="16.5" customHeight="1" x14ac:dyDescent="0.35">
      <c r="A16" s="70" t="s">
        <v>71</v>
      </c>
      <c r="B16" s="70" t="s">
        <v>72</v>
      </c>
      <c r="C16" s="89">
        <f>SUM(C17:C18)</f>
        <v>126801</v>
      </c>
      <c r="D16" s="89">
        <f>SUM(D17:D18)</f>
        <v>126801</v>
      </c>
      <c r="E16" s="90"/>
    </row>
    <row r="17" spans="1:5" s="3" customFormat="1" ht="16.5" customHeight="1" x14ac:dyDescent="0.35">
      <c r="A17" s="79" t="s">
        <v>73</v>
      </c>
      <c r="B17" s="79" t="s">
        <v>75</v>
      </c>
      <c r="C17" s="8">
        <v>107074</v>
      </c>
      <c r="D17" s="8">
        <v>107074</v>
      </c>
      <c r="E17" s="90"/>
    </row>
    <row r="18" spans="1:5" s="3" customFormat="1" ht="31.5" x14ac:dyDescent="0.35">
      <c r="A18" s="79" t="s">
        <v>74</v>
      </c>
      <c r="B18" s="79" t="s">
        <v>98</v>
      </c>
      <c r="C18" s="491">
        <v>19727</v>
      </c>
      <c r="D18" s="491">
        <v>19727</v>
      </c>
      <c r="E18" s="90"/>
    </row>
    <row r="19" spans="1:5" s="3" customFormat="1" ht="16.5" customHeight="1" x14ac:dyDescent="0.35">
      <c r="A19" s="70" t="s">
        <v>76</v>
      </c>
      <c r="B19" s="70" t="s">
        <v>394</v>
      </c>
      <c r="C19" s="89">
        <f>SUM(C20:C23)</f>
        <v>0</v>
      </c>
      <c r="D19" s="89">
        <f>SUM(D20:D23)</f>
        <v>0</v>
      </c>
      <c r="E19" s="90"/>
    </row>
    <row r="20" spans="1:5" s="3" customFormat="1" ht="16.5" customHeight="1" x14ac:dyDescent="0.35">
      <c r="A20" s="79" t="s">
        <v>77</v>
      </c>
      <c r="B20" s="79" t="s">
        <v>78</v>
      </c>
      <c r="C20" s="8"/>
      <c r="D20" s="8"/>
      <c r="E20" s="90"/>
    </row>
    <row r="21" spans="1:5" s="3" customFormat="1" ht="31.5" x14ac:dyDescent="0.35">
      <c r="A21" s="79" t="s">
        <v>81</v>
      </c>
      <c r="B21" s="79" t="s">
        <v>79</v>
      </c>
      <c r="C21" s="8"/>
      <c r="D21" s="8"/>
      <c r="E21" s="90"/>
    </row>
    <row r="22" spans="1:5" s="3" customFormat="1" ht="16.5" customHeight="1" x14ac:dyDescent="0.35">
      <c r="A22" s="79" t="s">
        <v>82</v>
      </c>
      <c r="B22" s="79" t="s">
        <v>80</v>
      </c>
      <c r="C22" s="8"/>
      <c r="D22" s="8"/>
      <c r="E22" s="90"/>
    </row>
    <row r="23" spans="1:5" s="3" customFormat="1" ht="16.5" customHeight="1" x14ac:dyDescent="0.35">
      <c r="A23" s="79" t="s">
        <v>83</v>
      </c>
      <c r="B23" s="79" t="s">
        <v>418</v>
      </c>
      <c r="C23" s="8"/>
      <c r="D23" s="8"/>
      <c r="E23" s="90"/>
    </row>
    <row r="24" spans="1:5" s="3" customFormat="1" ht="16.5" customHeight="1" x14ac:dyDescent="0.35">
      <c r="A24" s="70" t="s">
        <v>84</v>
      </c>
      <c r="B24" s="70" t="s">
        <v>419</v>
      </c>
      <c r="C24" s="216"/>
      <c r="D24" s="8"/>
      <c r="E24" s="90"/>
    </row>
    <row r="25" spans="1:5" s="3" customFormat="1" x14ac:dyDescent="0.35">
      <c r="A25" s="70" t="s">
        <v>239</v>
      </c>
      <c r="B25" s="70" t="s">
        <v>425</v>
      </c>
      <c r="C25" s="8"/>
      <c r="D25" s="8"/>
      <c r="E25" s="90"/>
    </row>
    <row r="26" spans="1:5" ht="16.5" customHeight="1" x14ac:dyDescent="0.35">
      <c r="A26" s="69">
        <v>1.2</v>
      </c>
      <c r="B26" s="69" t="s">
        <v>85</v>
      </c>
      <c r="C26" s="67">
        <f>SUM(C27,C35)</f>
        <v>0</v>
      </c>
      <c r="D26" s="67">
        <f>SUM(D27,D35)</f>
        <v>0</v>
      </c>
      <c r="E26" s="90"/>
    </row>
    <row r="27" spans="1:5" ht="16.5" customHeight="1" x14ac:dyDescent="0.35">
      <c r="A27" s="70" t="s">
        <v>32</v>
      </c>
      <c r="B27" s="70" t="s">
        <v>299</v>
      </c>
      <c r="C27" s="89">
        <f>SUM(C28:C30)</f>
        <v>0</v>
      </c>
      <c r="D27" s="89">
        <f>SUM(D28:D30)</f>
        <v>0</v>
      </c>
      <c r="E27" s="90"/>
    </row>
    <row r="28" spans="1:5" x14ac:dyDescent="0.35">
      <c r="A28" s="196" t="s">
        <v>87</v>
      </c>
      <c r="B28" s="196" t="s">
        <v>297</v>
      </c>
      <c r="C28" s="8"/>
      <c r="D28" s="8"/>
      <c r="E28" s="90"/>
    </row>
    <row r="29" spans="1:5" x14ac:dyDescent="0.35">
      <c r="A29" s="196" t="s">
        <v>88</v>
      </c>
      <c r="B29" s="196" t="s">
        <v>300</v>
      </c>
      <c r="C29" s="8"/>
      <c r="D29" s="8"/>
      <c r="E29" s="90"/>
    </row>
    <row r="30" spans="1:5" x14ac:dyDescent="0.35">
      <c r="A30" s="196" t="s">
        <v>427</v>
      </c>
      <c r="B30" s="196" t="s">
        <v>298</v>
      </c>
      <c r="C30" s="8"/>
      <c r="D30" s="8"/>
      <c r="E30" s="90"/>
    </row>
    <row r="31" spans="1:5" x14ac:dyDescent="0.35">
      <c r="A31" s="70" t="s">
        <v>33</v>
      </c>
      <c r="B31" s="70" t="s">
        <v>473</v>
      </c>
      <c r="C31" s="89">
        <f>SUM(C32:C34)</f>
        <v>0</v>
      </c>
      <c r="D31" s="89">
        <f>SUM(D32:D34)</f>
        <v>0</v>
      </c>
      <c r="E31" s="90"/>
    </row>
    <row r="32" spans="1:5" x14ac:dyDescent="0.35">
      <c r="A32" s="196" t="s">
        <v>12</v>
      </c>
      <c r="B32" s="196" t="s">
        <v>476</v>
      </c>
      <c r="C32" s="8"/>
      <c r="D32" s="8"/>
      <c r="E32" s="90"/>
    </row>
    <row r="33" spans="1:9" x14ac:dyDescent="0.35">
      <c r="A33" s="196" t="s">
        <v>13</v>
      </c>
      <c r="B33" s="196" t="s">
        <v>477</v>
      </c>
      <c r="C33" s="8"/>
      <c r="D33" s="8"/>
      <c r="E33" s="90"/>
    </row>
    <row r="34" spans="1:9" x14ac:dyDescent="0.35">
      <c r="A34" s="196" t="s">
        <v>269</v>
      </c>
      <c r="B34" s="196" t="s">
        <v>478</v>
      </c>
      <c r="C34" s="8"/>
      <c r="D34" s="8"/>
      <c r="E34" s="90"/>
    </row>
    <row r="35" spans="1:9" ht="31.5" x14ac:dyDescent="0.35">
      <c r="A35" s="70" t="s">
        <v>34</v>
      </c>
      <c r="B35" s="204" t="s">
        <v>424</v>
      </c>
      <c r="C35" s="8"/>
      <c r="D35" s="8"/>
      <c r="E35" s="90"/>
    </row>
    <row r="36" spans="1:9" x14ac:dyDescent="0.35">
      <c r="D36" s="21"/>
      <c r="E36" s="91"/>
      <c r="F36" s="21"/>
    </row>
    <row r="37" spans="1:9" x14ac:dyDescent="0.35">
      <c r="A37" s="1"/>
      <c r="D37" s="21"/>
      <c r="E37" s="91"/>
      <c r="F37" s="21"/>
    </row>
    <row r="38" spans="1:9" x14ac:dyDescent="0.35">
      <c r="D38" s="21"/>
      <c r="E38" s="91"/>
      <c r="F38" s="21"/>
    </row>
    <row r="39" spans="1:9" x14ac:dyDescent="0.35">
      <c r="D39" s="21"/>
      <c r="E39" s="91"/>
      <c r="F39" s="21"/>
    </row>
    <row r="40" spans="1:9" x14ac:dyDescent="0.35">
      <c r="A40" s="53" t="s">
        <v>96</v>
      </c>
      <c r="D40" s="21"/>
      <c r="E40" s="91"/>
      <c r="F40" s="21"/>
    </row>
    <row r="41" spans="1:9" x14ac:dyDescent="0.35">
      <c r="D41" s="21"/>
      <c r="E41" s="92"/>
      <c r="F41" s="92"/>
      <c r="G41"/>
      <c r="H41"/>
      <c r="I41"/>
    </row>
    <row r="42" spans="1:9" x14ac:dyDescent="0.35">
      <c r="D42" s="93"/>
      <c r="E42" s="92"/>
      <c r="F42" s="92"/>
      <c r="G42"/>
      <c r="H42"/>
      <c r="I42"/>
    </row>
    <row r="43" spans="1:9" x14ac:dyDescent="0.35">
      <c r="A43"/>
      <c r="B43" s="53" t="s">
        <v>259</v>
      </c>
      <c r="D43" s="93"/>
      <c r="E43" s="92"/>
      <c r="F43" s="92"/>
      <c r="G43"/>
      <c r="H43"/>
      <c r="I43"/>
    </row>
    <row r="44" spans="1:9" x14ac:dyDescent="0.35">
      <c r="A44"/>
      <c r="B44" s="2" t="s">
        <v>258</v>
      </c>
      <c r="D44" s="93"/>
      <c r="E44" s="92"/>
      <c r="F44" s="92"/>
      <c r="G44"/>
      <c r="H44"/>
      <c r="I44"/>
    </row>
    <row r="45" spans="1:9" customFormat="1" ht="12.75" x14ac:dyDescent="0.2">
      <c r="B45" s="49" t="s">
        <v>127</v>
      </c>
      <c r="D45" s="92"/>
      <c r="E45" s="92"/>
      <c r="F45" s="92"/>
    </row>
    <row r="46" spans="1:9" x14ac:dyDescent="0.35">
      <c r="D46" s="21"/>
      <c r="E46" s="91"/>
      <c r="F46" s="21"/>
    </row>
  </sheetData>
  <mergeCells count="2">
    <mergeCell ref="C2:D2"/>
    <mergeCell ref="C1:D1"/>
  </mergeCells>
  <printOptions gridLines="1"/>
  <pageMargins left="0.19685039370078741" right="0.19685039370078741" top="0.19685039370078741" bottom="0.19685039370078741" header="0.15748031496062992" footer="0.15748031496062992"/>
  <pageSetup paperSize="9" scale="8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L46"/>
  <sheetViews>
    <sheetView showGridLines="0" view="pageBreakPreview" zoomScale="80" zoomScaleNormal="100" zoomScaleSheetLayoutView="80" workbookViewId="0">
      <selection activeCell="C18" sqref="C18"/>
    </sheetView>
  </sheetViews>
  <sheetFormatPr defaultRowHeight="15.75" x14ac:dyDescent="0.35"/>
  <cols>
    <col min="1" max="1" width="14.28515625" style="16" bestFit="1" customWidth="1"/>
    <col min="2" max="2" width="80" style="200" customWidth="1"/>
    <col min="3" max="3" width="16.5703125" style="16" customWidth="1"/>
    <col min="4" max="4" width="14.28515625" style="16" customWidth="1"/>
    <col min="5" max="5" width="0.42578125" style="14" customWidth="1"/>
    <col min="6" max="6" width="10.85546875" style="16" bestFit="1" customWidth="1"/>
    <col min="7" max="16384" width="9.140625" style="16"/>
  </cols>
  <sheetData>
    <row r="1" spans="1:12" s="6" customFormat="1" x14ac:dyDescent="0.35">
      <c r="A1" s="58" t="s">
        <v>260</v>
      </c>
      <c r="B1" s="197"/>
      <c r="C1" s="750" t="s">
        <v>97</v>
      </c>
      <c r="D1" s="750"/>
      <c r="E1" s="95"/>
    </row>
    <row r="2" spans="1:12" s="6" customFormat="1" ht="15" customHeight="1" x14ac:dyDescent="0.35">
      <c r="A2" s="60" t="s">
        <v>128</v>
      </c>
      <c r="B2" s="197"/>
      <c r="C2" s="740" t="s">
        <v>1020</v>
      </c>
      <c r="D2" s="741"/>
      <c r="E2" s="95"/>
    </row>
    <row r="3" spans="1:12" s="6" customFormat="1" x14ac:dyDescent="0.35">
      <c r="A3" s="60"/>
      <c r="B3" s="197"/>
      <c r="C3" s="59"/>
      <c r="D3" s="59"/>
      <c r="E3" s="95"/>
    </row>
    <row r="4" spans="1:12" s="2" customFormat="1" x14ac:dyDescent="0.35">
      <c r="A4" s="61" t="str">
        <f>'ფორმა N2'!A4</f>
        <v>ანგარიშვალდებული პირის დასახელება:</v>
      </c>
      <c r="B4" s="198"/>
      <c r="C4" s="60"/>
      <c r="D4" s="60"/>
      <c r="E4" s="90"/>
      <c r="L4" s="6"/>
    </row>
    <row r="5" spans="1:12" s="2" customFormat="1" x14ac:dyDescent="0.35">
      <c r="A5" s="21" t="s">
        <v>655</v>
      </c>
      <c r="B5" s="21"/>
      <c r="C5" s="41"/>
      <c r="D5" s="41"/>
      <c r="E5" s="90"/>
    </row>
    <row r="6" spans="1:12" s="2" customFormat="1" x14ac:dyDescent="0.35">
      <c r="A6" s="61"/>
      <c r="B6" s="198"/>
      <c r="C6" s="60"/>
      <c r="D6" s="60"/>
      <c r="E6" s="90"/>
    </row>
    <row r="7" spans="1:12" s="6" customFormat="1" ht="18.75" x14ac:dyDescent="0.35">
      <c r="A7" s="82"/>
      <c r="B7" s="94"/>
      <c r="C7" s="62"/>
      <c r="D7" s="62"/>
      <c r="E7" s="95"/>
    </row>
    <row r="8" spans="1:12" s="6" customFormat="1" ht="31.5" x14ac:dyDescent="0.35">
      <c r="A8" s="88" t="s">
        <v>64</v>
      </c>
      <c r="B8" s="63" t="s">
        <v>237</v>
      </c>
      <c r="C8" s="63" t="s">
        <v>66</v>
      </c>
      <c r="D8" s="63" t="s">
        <v>67</v>
      </c>
      <c r="E8" s="95"/>
      <c r="F8" s="15"/>
    </row>
    <row r="9" spans="1:12" s="7" customFormat="1" x14ac:dyDescent="0.35">
      <c r="A9" s="190">
        <v>1</v>
      </c>
      <c r="B9" s="190" t="s">
        <v>65</v>
      </c>
      <c r="C9" s="300">
        <f>SUM(C10,C26)</f>
        <v>834842.62</v>
      </c>
      <c r="D9" s="300">
        <f>SUM(D10,D26)</f>
        <v>702896.98</v>
      </c>
      <c r="E9" s="95"/>
    </row>
    <row r="10" spans="1:12" s="7" customFormat="1" x14ac:dyDescent="0.35">
      <c r="A10" s="69">
        <v>1.1000000000000001</v>
      </c>
      <c r="B10" s="69" t="s">
        <v>69</v>
      </c>
      <c r="C10" s="300">
        <f>SUM(C11,C12,C16,C19,C25)</f>
        <v>822622.62</v>
      </c>
      <c r="D10" s="300">
        <f>SUM(D11,D12,D16,D19,D25)</f>
        <v>702896.98</v>
      </c>
      <c r="E10" s="95"/>
    </row>
    <row r="11" spans="1:12" s="9" customFormat="1" ht="18.75" x14ac:dyDescent="0.35">
      <c r="A11" s="70" t="s">
        <v>30</v>
      </c>
      <c r="B11" s="70" t="s">
        <v>68</v>
      </c>
      <c r="C11" s="301"/>
      <c r="D11" s="301"/>
      <c r="E11" s="95"/>
    </row>
    <row r="12" spans="1:12" s="10" customFormat="1" x14ac:dyDescent="0.35">
      <c r="A12" s="70" t="s">
        <v>31</v>
      </c>
      <c r="B12" s="70" t="s">
        <v>296</v>
      </c>
      <c r="C12" s="304">
        <f>SUM(C13:C15)</f>
        <v>107001.98</v>
      </c>
      <c r="D12" s="304">
        <f>SUM(D13:D15)</f>
        <v>107001.98</v>
      </c>
      <c r="E12" s="95"/>
      <c r="F12" s="633"/>
    </row>
    <row r="13" spans="1:12" s="3" customFormat="1" x14ac:dyDescent="0.35">
      <c r="A13" s="79" t="s">
        <v>70</v>
      </c>
      <c r="B13" s="79" t="s">
        <v>299</v>
      </c>
      <c r="C13" s="301">
        <f>107701.98-'ფორმა N2'!C12</f>
        <v>106501.98</v>
      </c>
      <c r="D13" s="301">
        <f>107701.98-'ფორმა N2'!D12</f>
        <v>106501.98</v>
      </c>
      <c r="E13" s="95"/>
    </row>
    <row r="14" spans="1:12" s="3" customFormat="1" x14ac:dyDescent="0.35">
      <c r="A14" s="79" t="s">
        <v>474</v>
      </c>
      <c r="B14" s="79" t="s">
        <v>473</v>
      </c>
      <c r="C14" s="301">
        <v>500</v>
      </c>
      <c r="D14" s="301">
        <v>500</v>
      </c>
      <c r="E14" s="95"/>
    </row>
    <row r="15" spans="1:12" s="3" customFormat="1" x14ac:dyDescent="0.35">
      <c r="A15" s="79" t="s">
        <v>475</v>
      </c>
      <c r="B15" s="79" t="s">
        <v>86</v>
      </c>
      <c r="C15" s="301"/>
      <c r="D15" s="301"/>
      <c r="E15" s="95"/>
    </row>
    <row r="16" spans="1:12" s="3" customFormat="1" x14ac:dyDescent="0.35">
      <c r="A16" s="70" t="s">
        <v>71</v>
      </c>
      <c r="B16" s="70" t="s">
        <v>72</v>
      </c>
      <c r="C16" s="304">
        <f>SUM(C17:C18)</f>
        <v>715620.64</v>
      </c>
      <c r="D16" s="304">
        <f>SUM(D17:D18)</f>
        <v>595895</v>
      </c>
      <c r="E16" s="95"/>
    </row>
    <row r="17" spans="1:6" s="3" customFormat="1" x14ac:dyDescent="0.35">
      <c r="A17" s="79" t="s">
        <v>73</v>
      </c>
      <c r="B17" s="79" t="s">
        <v>75</v>
      </c>
      <c r="C17" s="301">
        <f>301592-'ფორმა N2'!C17</f>
        <v>194518</v>
      </c>
      <c r="D17" s="301">
        <f>301592-'ფორმა N2'!D17</f>
        <v>194518</v>
      </c>
      <c r="E17" s="95"/>
      <c r="F17" s="630"/>
    </row>
    <row r="18" spans="1:6" s="3" customFormat="1" ht="31.5" x14ac:dyDescent="0.35">
      <c r="A18" s="79" t="s">
        <v>74</v>
      </c>
      <c r="B18" s="79" t="s">
        <v>98</v>
      </c>
      <c r="C18" s="676">
        <f>421104-'ფორმა N2'!C18+119760.64-35</f>
        <v>521102.64</v>
      </c>
      <c r="D18" s="301">
        <f>421104-'ფორმა N2'!D18</f>
        <v>401377</v>
      </c>
      <c r="E18" s="95"/>
      <c r="F18" s="630"/>
    </row>
    <row r="19" spans="1:6" s="3" customFormat="1" x14ac:dyDescent="0.35">
      <c r="A19" s="70" t="s">
        <v>76</v>
      </c>
      <c r="B19" s="70" t="s">
        <v>394</v>
      </c>
      <c r="C19" s="304">
        <f>SUM(C20:C23)</f>
        <v>0</v>
      </c>
      <c r="D19" s="304">
        <f>SUM(D20:D23)</f>
        <v>0</v>
      </c>
      <c r="E19" s="95"/>
    </row>
    <row r="20" spans="1:6" s="3" customFormat="1" x14ac:dyDescent="0.35">
      <c r="A20" s="79" t="s">
        <v>77</v>
      </c>
      <c r="B20" s="79" t="s">
        <v>78</v>
      </c>
      <c r="C20" s="301"/>
      <c r="D20" s="301"/>
      <c r="E20" s="95"/>
    </row>
    <row r="21" spans="1:6" s="3" customFormat="1" ht="31.5" x14ac:dyDescent="0.35">
      <c r="A21" s="79" t="s">
        <v>81</v>
      </c>
      <c r="B21" s="79" t="s">
        <v>79</v>
      </c>
      <c r="C21" s="301"/>
      <c r="D21" s="301"/>
      <c r="E21" s="95"/>
    </row>
    <row r="22" spans="1:6" s="3" customFormat="1" x14ac:dyDescent="0.35">
      <c r="A22" s="79" t="s">
        <v>82</v>
      </c>
      <c r="B22" s="79" t="s">
        <v>80</v>
      </c>
      <c r="C22" s="301"/>
      <c r="D22" s="301"/>
      <c r="E22" s="95"/>
    </row>
    <row r="23" spans="1:6" s="3" customFormat="1" x14ac:dyDescent="0.35">
      <c r="A23" s="79" t="s">
        <v>83</v>
      </c>
      <c r="B23" s="79" t="s">
        <v>418</v>
      </c>
      <c r="C23" s="301"/>
      <c r="D23" s="301"/>
      <c r="E23" s="95"/>
    </row>
    <row r="24" spans="1:6" s="3" customFormat="1" x14ac:dyDescent="0.35">
      <c r="A24" s="70" t="s">
        <v>84</v>
      </c>
      <c r="B24" s="70" t="s">
        <v>419</v>
      </c>
      <c r="C24" s="305"/>
      <c r="D24" s="301"/>
      <c r="E24" s="95"/>
    </row>
    <row r="25" spans="1:6" s="3" customFormat="1" x14ac:dyDescent="0.35">
      <c r="A25" s="70" t="s">
        <v>239</v>
      </c>
      <c r="B25" s="70" t="s">
        <v>425</v>
      </c>
      <c r="C25" s="301"/>
      <c r="D25" s="301"/>
      <c r="E25" s="95"/>
    </row>
    <row r="26" spans="1:6" x14ac:dyDescent="0.35">
      <c r="A26" s="69">
        <v>1.2</v>
      </c>
      <c r="B26" s="69" t="s">
        <v>85</v>
      </c>
      <c r="C26" s="300">
        <f>SUM(C27,C31,C35)</f>
        <v>12220</v>
      </c>
      <c r="D26" s="300">
        <f>SUM(D27,D31,D35)</f>
        <v>0</v>
      </c>
      <c r="E26" s="95"/>
    </row>
    <row r="27" spans="1:6" x14ac:dyDescent="0.35">
      <c r="A27" s="70" t="s">
        <v>32</v>
      </c>
      <c r="B27" s="70" t="s">
        <v>299</v>
      </c>
      <c r="C27" s="304">
        <f>SUM(C28:C30)</f>
        <v>11500</v>
      </c>
      <c r="D27" s="304">
        <f>SUM(D28:D30)</f>
        <v>0</v>
      </c>
      <c r="E27" s="95"/>
    </row>
    <row r="28" spans="1:6" x14ac:dyDescent="0.35">
      <c r="A28" s="196" t="s">
        <v>87</v>
      </c>
      <c r="B28" s="196" t="s">
        <v>297</v>
      </c>
      <c r="C28" s="676">
        <f>11500-4200</f>
        <v>7300</v>
      </c>
      <c r="D28" s="301"/>
      <c r="E28" s="95"/>
    </row>
    <row r="29" spans="1:6" x14ac:dyDescent="0.35">
      <c r="A29" s="196" t="s">
        <v>88</v>
      </c>
      <c r="B29" s="196" t="s">
        <v>300</v>
      </c>
      <c r="C29" s="676"/>
      <c r="D29" s="301"/>
      <c r="E29" s="95"/>
    </row>
    <row r="30" spans="1:6" x14ac:dyDescent="0.35">
      <c r="A30" s="196" t="s">
        <v>427</v>
      </c>
      <c r="B30" s="196" t="s">
        <v>298</v>
      </c>
      <c r="C30" s="676">
        <v>4200</v>
      </c>
      <c r="D30" s="301"/>
      <c r="E30" s="95"/>
    </row>
    <row r="31" spans="1:6" x14ac:dyDescent="0.35">
      <c r="A31" s="70" t="s">
        <v>33</v>
      </c>
      <c r="B31" s="70" t="s">
        <v>473</v>
      </c>
      <c r="C31" s="677">
        <f>SUM(C32:C34)</f>
        <v>720</v>
      </c>
      <c r="D31" s="304">
        <f>SUM(D32:D34)</f>
        <v>0</v>
      </c>
      <c r="E31" s="95"/>
    </row>
    <row r="32" spans="1:6" x14ac:dyDescent="0.35">
      <c r="A32" s="196" t="s">
        <v>12</v>
      </c>
      <c r="B32" s="196" t="s">
        <v>476</v>
      </c>
      <c r="C32" s="676">
        <v>600</v>
      </c>
      <c r="D32" s="301"/>
      <c r="E32" s="95"/>
    </row>
    <row r="33" spans="1:9" x14ac:dyDescent="0.35">
      <c r="A33" s="196" t="s">
        <v>13</v>
      </c>
      <c r="B33" s="196" t="s">
        <v>477</v>
      </c>
      <c r="C33" s="676"/>
      <c r="D33" s="301"/>
      <c r="E33" s="95"/>
    </row>
    <row r="34" spans="1:9" x14ac:dyDescent="0.35">
      <c r="A34" s="196" t="s">
        <v>269</v>
      </c>
      <c r="B34" s="196" t="s">
        <v>478</v>
      </c>
      <c r="C34" s="676">
        <v>120</v>
      </c>
      <c r="D34" s="301"/>
      <c r="E34" s="95"/>
    </row>
    <row r="35" spans="1:9" s="17" customFormat="1" ht="31.5" x14ac:dyDescent="0.35">
      <c r="A35" s="70" t="s">
        <v>34</v>
      </c>
      <c r="B35" s="204" t="s">
        <v>424</v>
      </c>
      <c r="C35" s="301"/>
      <c r="D35" s="301"/>
    </row>
    <row r="36" spans="1:9" s="2" customFormat="1" x14ac:dyDescent="0.35">
      <c r="A36" s="1"/>
      <c r="B36" s="199"/>
      <c r="E36" s="5"/>
    </row>
    <row r="37" spans="1:9" s="2" customFormat="1" x14ac:dyDescent="0.35">
      <c r="B37" s="199"/>
      <c r="E37" s="5"/>
    </row>
    <row r="38" spans="1:9" x14ac:dyDescent="0.35">
      <c r="A38" s="1"/>
    </row>
    <row r="39" spans="1:9" x14ac:dyDescent="0.35">
      <c r="A39" s="2"/>
    </row>
    <row r="40" spans="1:9" s="2" customFormat="1" x14ac:dyDescent="0.35">
      <c r="A40" s="53" t="s">
        <v>96</v>
      </c>
      <c r="B40" s="199"/>
      <c r="E40" s="5"/>
    </row>
    <row r="41" spans="1:9" s="2" customFormat="1" x14ac:dyDescent="0.35">
      <c r="B41" s="199"/>
      <c r="E41"/>
      <c r="F41"/>
      <c r="G41"/>
      <c r="H41"/>
      <c r="I41"/>
    </row>
    <row r="42" spans="1:9" s="2" customFormat="1" x14ac:dyDescent="0.35">
      <c r="B42" s="199"/>
      <c r="D42" s="12"/>
      <c r="E42"/>
      <c r="F42"/>
      <c r="G42"/>
      <c r="H42"/>
      <c r="I42"/>
    </row>
    <row r="43" spans="1:9" s="2" customFormat="1" ht="31.5" x14ac:dyDescent="0.35">
      <c r="A43"/>
      <c r="B43" s="201" t="s">
        <v>422</v>
      </c>
      <c r="D43" s="12"/>
      <c r="E43"/>
      <c r="F43"/>
      <c r="G43"/>
      <c r="H43"/>
      <c r="I43"/>
    </row>
    <row r="44" spans="1:9" s="2" customFormat="1" x14ac:dyDescent="0.35">
      <c r="A44"/>
      <c r="B44" s="199" t="s">
        <v>258</v>
      </c>
      <c r="D44" s="12"/>
      <c r="E44"/>
      <c r="F44"/>
      <c r="G44"/>
      <c r="H44"/>
      <c r="I44"/>
    </row>
    <row r="45" spans="1:9" customFormat="1" ht="12.75" x14ac:dyDescent="0.2">
      <c r="B45" s="202" t="s">
        <v>127</v>
      </c>
    </row>
    <row r="46" spans="1:9" customFormat="1" ht="12.75" x14ac:dyDescent="0.2">
      <c r="B46" s="203"/>
    </row>
  </sheetData>
  <mergeCells count="2">
    <mergeCell ref="C1:D1"/>
    <mergeCell ref="C2:D2"/>
  </mergeCells>
  <pageMargins left="0.11811023622047245" right="0.11811023622047245" top="0.59055118110236227" bottom="0.59055118110236227" header="0.15748031496062992" footer="0.15748031496062992"/>
  <pageSetup paperSize="9" scale="81" orientation="portrait" r:id="rId1"/>
  <headerFooter alignWithMargins="0"/>
  <colBreaks count="2" manualBreakCount="2">
    <brk id="4" max="41" man="1"/>
    <brk id="5" max="47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showGridLines="0" view="pageBreakPreview" zoomScale="80" zoomScaleNormal="100" zoomScaleSheetLayoutView="80" workbookViewId="0">
      <selection activeCell="B49" sqref="B49"/>
    </sheetView>
  </sheetViews>
  <sheetFormatPr defaultRowHeight="15.75" x14ac:dyDescent="0.35"/>
  <cols>
    <col min="1" max="1" width="11" style="2" customWidth="1"/>
    <col min="2" max="2" width="80.42578125" style="2" customWidth="1"/>
    <col min="3" max="3" width="15.140625" style="2" customWidth="1"/>
    <col min="4" max="4" width="13.5703125" style="2" customWidth="1"/>
    <col min="5" max="5" width="0.7109375" style="2" customWidth="1"/>
    <col min="6" max="6" width="10.85546875" style="2" bestFit="1" customWidth="1"/>
    <col min="7" max="7" width="12.28515625" style="2" bestFit="1" customWidth="1"/>
    <col min="8" max="8" width="13.85546875" style="2" customWidth="1"/>
    <col min="9" max="9" width="12.28515625" style="2" bestFit="1" customWidth="1"/>
    <col min="10" max="10" width="15" style="2" customWidth="1"/>
    <col min="11" max="16384" width="9.140625" style="2"/>
  </cols>
  <sheetData>
    <row r="1" spans="1:11" s="6" customFormat="1" x14ac:dyDescent="0.35">
      <c r="A1" s="58" t="s">
        <v>383</v>
      </c>
      <c r="B1" s="581"/>
      <c r="C1" s="750" t="s">
        <v>97</v>
      </c>
      <c r="D1" s="750"/>
      <c r="E1" s="73"/>
    </row>
    <row r="2" spans="1:11" s="6" customFormat="1" ht="15.75" customHeight="1" x14ac:dyDescent="0.35">
      <c r="A2" s="58" t="s">
        <v>384</v>
      </c>
      <c r="B2" s="581"/>
      <c r="C2" s="740" t="s">
        <v>1020</v>
      </c>
      <c r="D2" s="741"/>
      <c r="E2" s="73"/>
    </row>
    <row r="3" spans="1:11" s="6" customFormat="1" x14ac:dyDescent="0.35">
      <c r="A3" s="58" t="s">
        <v>385</v>
      </c>
      <c r="B3" s="581"/>
      <c r="C3" s="582"/>
      <c r="D3" s="582"/>
      <c r="E3" s="73"/>
    </row>
    <row r="4" spans="1:11" s="6" customFormat="1" x14ac:dyDescent="0.35">
      <c r="A4" s="60" t="s">
        <v>128</v>
      </c>
      <c r="B4" s="581"/>
      <c r="C4" s="582"/>
      <c r="D4" s="582"/>
      <c r="E4" s="73"/>
    </row>
    <row r="5" spans="1:11" s="6" customFormat="1" x14ac:dyDescent="0.35">
      <c r="A5" s="60"/>
      <c r="B5" s="581"/>
      <c r="C5" s="582"/>
      <c r="D5" s="582"/>
      <c r="E5" s="73"/>
    </row>
    <row r="6" spans="1:11" x14ac:dyDescent="0.35">
      <c r="A6" s="61" t="str">
        <f>'[1]ფორმა N2'!A4</f>
        <v>ანგარიშვალდებული პირის დასახელება:</v>
      </c>
      <c r="B6" s="61"/>
      <c r="C6" s="60"/>
      <c r="D6" s="60"/>
      <c r="E6" s="74"/>
    </row>
    <row r="7" spans="1:11" x14ac:dyDescent="0.35">
      <c r="A7" s="21" t="s">
        <v>655</v>
      </c>
      <c r="B7" s="21"/>
      <c r="C7" s="65"/>
      <c r="D7" s="65"/>
      <c r="E7" s="74"/>
    </row>
    <row r="8" spans="1:11" x14ac:dyDescent="0.35">
      <c r="A8" s="61"/>
      <c r="B8" s="61"/>
      <c r="C8" s="60"/>
      <c r="D8" s="60"/>
      <c r="E8" s="74"/>
    </row>
    <row r="9" spans="1:11" s="6" customFormat="1" x14ac:dyDescent="0.35">
      <c r="A9" s="581"/>
      <c r="B9" s="581"/>
      <c r="C9" s="62"/>
      <c r="D9" s="62"/>
      <c r="E9" s="73"/>
    </row>
    <row r="10" spans="1:11" s="6" customFormat="1" ht="31.5" x14ac:dyDescent="0.4">
      <c r="A10" s="583" t="s">
        <v>64</v>
      </c>
      <c r="B10" s="584" t="s">
        <v>11</v>
      </c>
      <c r="C10" s="585" t="s">
        <v>10</v>
      </c>
      <c r="D10" s="585" t="s">
        <v>9</v>
      </c>
      <c r="E10" s="73"/>
      <c r="G10" s="285"/>
      <c r="H10" s="285"/>
      <c r="I10" s="285"/>
      <c r="J10" s="285"/>
      <c r="K10" s="285"/>
    </row>
    <row r="11" spans="1:11" s="7" customFormat="1" ht="15.75" customHeight="1" x14ac:dyDescent="0.2">
      <c r="A11" s="586">
        <v>1</v>
      </c>
      <c r="B11" s="586" t="s">
        <v>57</v>
      </c>
      <c r="C11" s="587">
        <f>SUM(C12,C15,C55,C58,C59,C60,C78)</f>
        <v>74684.679999999993</v>
      </c>
      <c r="D11" s="587">
        <f>SUM(D12,D15,D55,D58,D59,D60,D66,D74,D75)</f>
        <v>112462.85</v>
      </c>
      <c r="E11" s="191"/>
      <c r="G11" s="286"/>
      <c r="H11" s="588"/>
      <c r="I11" s="286"/>
      <c r="J11" s="588"/>
      <c r="K11" s="286"/>
    </row>
    <row r="12" spans="1:11" s="9" customFormat="1" ht="15.75" customHeight="1" x14ac:dyDescent="0.2">
      <c r="A12" s="589">
        <v>1.1000000000000001</v>
      </c>
      <c r="B12" s="589" t="s">
        <v>58</v>
      </c>
      <c r="C12" s="590">
        <f>SUM(C13:C14)</f>
        <v>28900</v>
      </c>
      <c r="D12" s="590">
        <f>SUM(D13:D14)</f>
        <v>47200</v>
      </c>
      <c r="E12" s="75"/>
      <c r="J12" s="591"/>
    </row>
    <row r="13" spans="1:11" s="10" customFormat="1" ht="15.75" customHeight="1" x14ac:dyDescent="0.2">
      <c r="A13" s="592" t="s">
        <v>30</v>
      </c>
      <c r="B13" s="592" t="s">
        <v>59</v>
      </c>
      <c r="C13" s="593">
        <v>28900</v>
      </c>
      <c r="D13" s="593">
        <v>47200</v>
      </c>
      <c r="E13" s="76"/>
      <c r="F13" s="633"/>
      <c r="G13" s="629"/>
      <c r="H13" s="287"/>
      <c r="I13" s="629"/>
      <c r="J13" s="594"/>
      <c r="K13" s="287"/>
    </row>
    <row r="14" spans="1:11" s="3" customFormat="1" ht="15.75" customHeight="1" x14ac:dyDescent="0.2">
      <c r="A14" s="592" t="s">
        <v>31</v>
      </c>
      <c r="B14" s="592" t="s">
        <v>0</v>
      </c>
      <c r="C14" s="593"/>
      <c r="D14" s="593"/>
      <c r="E14" s="77"/>
      <c r="G14" s="288"/>
      <c r="H14" s="288"/>
      <c r="I14" s="288"/>
      <c r="J14" s="288"/>
      <c r="K14" s="288"/>
    </row>
    <row r="15" spans="1:11" s="7" customFormat="1" ht="15.75" customHeight="1" x14ac:dyDescent="0.2">
      <c r="A15" s="589">
        <v>1.2</v>
      </c>
      <c r="B15" s="589" t="s">
        <v>60</v>
      </c>
      <c r="C15" s="595">
        <f>SUM(C16,C19,C31,C32,C33,C34,C37,C38,C45:C49,C53,C54)</f>
        <v>44034.68</v>
      </c>
      <c r="D15" s="595">
        <f>SUM(D16,D19,D31,D32,D33,D34,D37,D38,D45:D49,D53,D54)</f>
        <v>61471.1</v>
      </c>
      <c r="E15" s="191"/>
    </row>
    <row r="16" spans="1:11" s="3" customFormat="1" ht="15.75" customHeight="1" x14ac:dyDescent="0.2">
      <c r="A16" s="596" t="s">
        <v>32</v>
      </c>
      <c r="B16" s="592" t="s">
        <v>1</v>
      </c>
      <c r="C16" s="590">
        <f>SUM(C17:C18)</f>
        <v>5480</v>
      </c>
      <c r="D16" s="590">
        <f>SUM(D17:D18)</f>
        <v>3440</v>
      </c>
      <c r="E16" s="77"/>
      <c r="G16" s="630"/>
      <c r="H16" s="630"/>
    </row>
    <row r="17" spans="1:6" s="3" customFormat="1" ht="15.75" customHeight="1" x14ac:dyDescent="0.2">
      <c r="A17" s="596" t="s">
        <v>87</v>
      </c>
      <c r="B17" s="597" t="s">
        <v>61</v>
      </c>
      <c r="C17" s="593">
        <f>2200+550+2730</f>
        <v>5480</v>
      </c>
      <c r="D17" s="598">
        <f>3010+430</f>
        <v>3440</v>
      </c>
      <c r="E17" s="77"/>
    </row>
    <row r="18" spans="1:6" s="3" customFormat="1" ht="19.5" customHeight="1" x14ac:dyDescent="0.2">
      <c r="A18" s="596" t="s">
        <v>88</v>
      </c>
      <c r="B18" s="597" t="s">
        <v>62</v>
      </c>
      <c r="C18" s="593"/>
      <c r="D18" s="598"/>
      <c r="E18" s="77"/>
    </row>
    <row r="19" spans="1:6" s="3" customFormat="1" ht="19.5" customHeight="1" x14ac:dyDescent="0.2">
      <c r="A19" s="596" t="s">
        <v>33</v>
      </c>
      <c r="B19" s="592" t="s">
        <v>2</v>
      </c>
      <c r="C19" s="590">
        <f>SUM(C20:C25,C30)</f>
        <v>1833.51</v>
      </c>
      <c r="D19" s="590">
        <f>SUM(D20:D25,D30)</f>
        <v>1833.51</v>
      </c>
      <c r="E19" s="192"/>
      <c r="F19" s="193"/>
    </row>
    <row r="20" spans="1:6" s="195" customFormat="1" ht="14.25" customHeight="1" x14ac:dyDescent="0.2">
      <c r="A20" s="596" t="s">
        <v>12</v>
      </c>
      <c r="B20" s="597" t="s">
        <v>238</v>
      </c>
      <c r="C20" s="599">
        <v>242.4</v>
      </c>
      <c r="D20" s="602">
        <f>71+171.4</f>
        <v>242.4</v>
      </c>
      <c r="E20" s="194"/>
    </row>
    <row r="21" spans="1:6" s="195" customFormat="1" ht="14.25" customHeight="1" x14ac:dyDescent="0.2">
      <c r="A21" s="596" t="s">
        <v>13</v>
      </c>
      <c r="B21" s="597" t="s">
        <v>14</v>
      </c>
      <c r="C21" s="599"/>
      <c r="D21" s="601"/>
      <c r="E21" s="194"/>
    </row>
    <row r="22" spans="1:6" s="195" customFormat="1" ht="14.25" customHeight="1" x14ac:dyDescent="0.2">
      <c r="A22" s="596" t="s">
        <v>269</v>
      </c>
      <c r="B22" s="597" t="s">
        <v>22</v>
      </c>
      <c r="C22" s="599"/>
      <c r="D22" s="602"/>
      <c r="E22" s="194"/>
    </row>
    <row r="23" spans="1:6" s="195" customFormat="1" ht="18" customHeight="1" x14ac:dyDescent="0.2">
      <c r="A23" s="596" t="s">
        <v>270</v>
      </c>
      <c r="B23" s="597" t="s">
        <v>15</v>
      </c>
      <c r="C23" s="599">
        <f>478.05+462.93</f>
        <v>940.98</v>
      </c>
      <c r="D23" s="602">
        <v>940.98</v>
      </c>
      <c r="E23" s="194"/>
    </row>
    <row r="24" spans="1:6" s="195" customFormat="1" ht="18" customHeight="1" x14ac:dyDescent="0.2">
      <c r="A24" s="596" t="s">
        <v>271</v>
      </c>
      <c r="B24" s="597" t="s">
        <v>16</v>
      </c>
      <c r="C24" s="599"/>
      <c r="D24" s="602"/>
      <c r="E24" s="194"/>
    </row>
    <row r="25" spans="1:6" s="195" customFormat="1" ht="18" customHeight="1" x14ac:dyDescent="0.2">
      <c r="A25" s="596" t="s">
        <v>272</v>
      </c>
      <c r="B25" s="597" t="s">
        <v>17</v>
      </c>
      <c r="C25" s="590">
        <f>SUM(C26:C29)</f>
        <v>472.03</v>
      </c>
      <c r="D25" s="590">
        <f>SUM(D26:D29)</f>
        <v>472.03</v>
      </c>
      <c r="E25" s="194"/>
    </row>
    <row r="26" spans="1:6" s="195" customFormat="1" ht="18" customHeight="1" x14ac:dyDescent="0.2">
      <c r="A26" s="596" t="s">
        <v>273</v>
      </c>
      <c r="B26" s="603" t="s">
        <v>18</v>
      </c>
      <c r="C26" s="599">
        <v>4.97</v>
      </c>
      <c r="D26" s="602">
        <v>4.97</v>
      </c>
      <c r="E26" s="194"/>
    </row>
    <row r="27" spans="1:6" s="195" customFormat="1" ht="18" customHeight="1" x14ac:dyDescent="0.2">
      <c r="A27" s="596" t="s">
        <v>274</v>
      </c>
      <c r="B27" s="603" t="s">
        <v>19</v>
      </c>
      <c r="C27" s="599">
        <v>206.81</v>
      </c>
      <c r="D27" s="602">
        <v>206.81</v>
      </c>
      <c r="E27" s="194"/>
    </row>
    <row r="28" spans="1:6" s="195" customFormat="1" ht="18" customHeight="1" x14ac:dyDescent="0.2">
      <c r="A28" s="596" t="s">
        <v>275</v>
      </c>
      <c r="B28" s="603" t="s">
        <v>20</v>
      </c>
      <c r="C28" s="599">
        <v>260.25</v>
      </c>
      <c r="D28" s="602">
        <v>260.25</v>
      </c>
      <c r="E28" s="194"/>
    </row>
    <row r="29" spans="1:6" s="195" customFormat="1" ht="18" customHeight="1" x14ac:dyDescent="0.2">
      <c r="A29" s="596" t="s">
        <v>276</v>
      </c>
      <c r="B29" s="603" t="s">
        <v>23</v>
      </c>
      <c r="C29" s="599"/>
      <c r="D29" s="604"/>
      <c r="E29" s="194"/>
    </row>
    <row r="30" spans="1:6" s="195" customFormat="1" ht="18" customHeight="1" x14ac:dyDescent="0.2">
      <c r="A30" s="596" t="s">
        <v>277</v>
      </c>
      <c r="B30" s="597" t="s">
        <v>21</v>
      </c>
      <c r="C30" s="599">
        <v>178.1</v>
      </c>
      <c r="D30" s="600">
        <v>178.1</v>
      </c>
      <c r="E30" s="194"/>
    </row>
    <row r="31" spans="1:6" s="3" customFormat="1" ht="18" customHeight="1" x14ac:dyDescent="0.2">
      <c r="A31" s="596" t="s">
        <v>34</v>
      </c>
      <c r="B31" s="592" t="s">
        <v>3</v>
      </c>
      <c r="C31" s="593">
        <v>85.5</v>
      </c>
      <c r="D31" s="598">
        <v>85.5</v>
      </c>
      <c r="E31" s="192"/>
    </row>
    <row r="32" spans="1:6" s="3" customFormat="1" ht="18" customHeight="1" x14ac:dyDescent="0.2">
      <c r="A32" s="596" t="s">
        <v>35</v>
      </c>
      <c r="B32" s="592" t="s">
        <v>4</v>
      </c>
      <c r="C32" s="593"/>
      <c r="D32" s="598"/>
      <c r="E32" s="77"/>
    </row>
    <row r="33" spans="1:5" s="3" customFormat="1" ht="18" customHeight="1" x14ac:dyDescent="0.2">
      <c r="A33" s="596" t="s">
        <v>36</v>
      </c>
      <c r="B33" s="592" t="s">
        <v>5</v>
      </c>
      <c r="C33" s="593"/>
      <c r="D33" s="598"/>
      <c r="E33" s="77"/>
    </row>
    <row r="34" spans="1:5" s="3" customFormat="1" ht="18" customHeight="1" x14ac:dyDescent="0.2">
      <c r="A34" s="596" t="s">
        <v>37</v>
      </c>
      <c r="B34" s="592" t="s">
        <v>63</v>
      </c>
      <c r="C34" s="590">
        <f>SUM(C35:C36)</f>
        <v>5805.1</v>
      </c>
      <c r="D34" s="590">
        <f>SUM(D35:D36)</f>
        <v>7540</v>
      </c>
      <c r="E34" s="77"/>
    </row>
    <row r="35" spans="1:5" s="3" customFormat="1" ht="18" customHeight="1" x14ac:dyDescent="0.2">
      <c r="A35" s="596" t="s">
        <v>278</v>
      </c>
      <c r="B35" s="597" t="s">
        <v>56</v>
      </c>
      <c r="C35" s="593">
        <f>3702.4+1682.7</f>
        <v>5385.1</v>
      </c>
      <c r="D35" s="598">
        <v>7120</v>
      </c>
      <c r="E35" s="77"/>
    </row>
    <row r="36" spans="1:5" s="3" customFormat="1" ht="18" customHeight="1" x14ac:dyDescent="0.2">
      <c r="A36" s="596" t="s">
        <v>279</v>
      </c>
      <c r="B36" s="597" t="s">
        <v>55</v>
      </c>
      <c r="C36" s="593">
        <v>420</v>
      </c>
      <c r="D36" s="598">
        <v>420</v>
      </c>
      <c r="E36" s="77"/>
    </row>
    <row r="37" spans="1:5" s="3" customFormat="1" ht="18" customHeight="1" x14ac:dyDescent="0.2">
      <c r="A37" s="596" t="s">
        <v>38</v>
      </c>
      <c r="B37" s="592" t="s">
        <v>49</v>
      </c>
      <c r="C37" s="593">
        <v>102.1</v>
      </c>
      <c r="D37" s="598">
        <v>102.1</v>
      </c>
      <c r="E37" s="77"/>
    </row>
    <row r="38" spans="1:5" s="3" customFormat="1" ht="18" customHeight="1" x14ac:dyDescent="0.2">
      <c r="A38" s="596" t="s">
        <v>39</v>
      </c>
      <c r="B38" s="592" t="s">
        <v>386</v>
      </c>
      <c r="C38" s="590">
        <f>SUM(C39:C44)</f>
        <v>0</v>
      </c>
      <c r="D38" s="590">
        <f>SUM(D39:D44)</f>
        <v>0</v>
      </c>
      <c r="E38" s="77"/>
    </row>
    <row r="39" spans="1:5" s="3" customFormat="1" ht="18" customHeight="1" x14ac:dyDescent="0.2">
      <c r="A39" s="605" t="s">
        <v>337</v>
      </c>
      <c r="B39" s="606" t="s">
        <v>341</v>
      </c>
      <c r="C39" s="593"/>
      <c r="D39" s="598"/>
      <c r="E39" s="77"/>
    </row>
    <row r="40" spans="1:5" s="3" customFormat="1" ht="18" customHeight="1" x14ac:dyDescent="0.2">
      <c r="A40" s="605" t="s">
        <v>338</v>
      </c>
      <c r="B40" s="606" t="s">
        <v>342</v>
      </c>
      <c r="C40" s="593"/>
      <c r="D40" s="598"/>
      <c r="E40" s="77"/>
    </row>
    <row r="41" spans="1:5" s="3" customFormat="1" ht="18" customHeight="1" x14ac:dyDescent="0.2">
      <c r="A41" s="605" t="s">
        <v>339</v>
      </c>
      <c r="B41" s="606" t="s">
        <v>345</v>
      </c>
      <c r="C41" s="593"/>
      <c r="D41" s="598"/>
      <c r="E41" s="77"/>
    </row>
    <row r="42" spans="1:5" s="3" customFormat="1" ht="18" customHeight="1" x14ac:dyDescent="0.2">
      <c r="A42" s="605" t="s">
        <v>344</v>
      </c>
      <c r="B42" s="606" t="s">
        <v>346</v>
      </c>
      <c r="C42" s="593"/>
      <c r="D42" s="598"/>
      <c r="E42" s="77"/>
    </row>
    <row r="43" spans="1:5" s="3" customFormat="1" ht="18" customHeight="1" x14ac:dyDescent="0.2">
      <c r="A43" s="605" t="s">
        <v>347</v>
      </c>
      <c r="B43" s="606" t="s">
        <v>466</v>
      </c>
      <c r="C43" s="593"/>
      <c r="D43" s="598"/>
      <c r="E43" s="77"/>
    </row>
    <row r="44" spans="1:5" s="3" customFormat="1" ht="18" customHeight="1" x14ac:dyDescent="0.2">
      <c r="A44" s="605" t="s">
        <v>467</v>
      </c>
      <c r="B44" s="606" t="s">
        <v>343</v>
      </c>
      <c r="C44" s="593"/>
      <c r="D44" s="598"/>
      <c r="E44" s="77"/>
    </row>
    <row r="45" spans="1:5" s="3" customFormat="1" ht="24.75" customHeight="1" x14ac:dyDescent="0.2">
      <c r="A45" s="596" t="s">
        <v>40</v>
      </c>
      <c r="B45" s="592" t="s">
        <v>28</v>
      </c>
      <c r="C45" s="593"/>
      <c r="D45" s="598"/>
      <c r="E45" s="77"/>
    </row>
    <row r="46" spans="1:5" s="3" customFormat="1" ht="21" customHeight="1" x14ac:dyDescent="0.2">
      <c r="A46" s="596" t="s">
        <v>41</v>
      </c>
      <c r="B46" s="592" t="s">
        <v>24</v>
      </c>
      <c r="C46" s="593"/>
      <c r="D46" s="598"/>
      <c r="E46" s="77"/>
    </row>
    <row r="47" spans="1:5" s="3" customFormat="1" ht="18" customHeight="1" x14ac:dyDescent="0.2">
      <c r="A47" s="596" t="s">
        <v>42</v>
      </c>
      <c r="B47" s="592" t="s">
        <v>25</v>
      </c>
      <c r="C47" s="593"/>
      <c r="D47" s="598"/>
      <c r="E47" s="77"/>
    </row>
    <row r="48" spans="1:5" s="3" customFormat="1" ht="18" customHeight="1" x14ac:dyDescent="0.2">
      <c r="A48" s="596" t="s">
        <v>43</v>
      </c>
      <c r="B48" s="592" t="s">
        <v>26</v>
      </c>
      <c r="C48" s="593"/>
      <c r="D48" s="598"/>
      <c r="E48" s="77"/>
    </row>
    <row r="49" spans="1:6" s="3" customFormat="1" ht="18" customHeight="1" x14ac:dyDescent="0.2">
      <c r="A49" s="596" t="s">
        <v>44</v>
      </c>
      <c r="B49" s="592" t="s">
        <v>387</v>
      </c>
      <c r="C49" s="590">
        <f>SUM(C50:C52)</f>
        <v>18920.47</v>
      </c>
      <c r="D49" s="590">
        <f>SUM(D50:D52)</f>
        <v>36661.99</v>
      </c>
      <c r="E49" s="77"/>
    </row>
    <row r="50" spans="1:6" s="3" customFormat="1" ht="18" customHeight="1" x14ac:dyDescent="0.2">
      <c r="A50" s="596" t="s">
        <v>352</v>
      </c>
      <c r="B50" s="597" t="s">
        <v>355</v>
      </c>
      <c r="C50" s="593">
        <v>17520.47</v>
      </c>
      <c r="D50" s="598">
        <v>33961.99</v>
      </c>
      <c r="E50" s="77"/>
    </row>
    <row r="51" spans="1:6" s="3" customFormat="1" ht="20.25" customHeight="1" x14ac:dyDescent="0.2">
      <c r="A51" s="596" t="s">
        <v>353</v>
      </c>
      <c r="B51" s="597" t="s">
        <v>354</v>
      </c>
      <c r="C51" s="593">
        <v>1400</v>
      </c>
      <c r="D51" s="598">
        <v>2700</v>
      </c>
      <c r="E51" s="77"/>
    </row>
    <row r="52" spans="1:6" s="3" customFormat="1" ht="14.25" customHeight="1" x14ac:dyDescent="0.2">
      <c r="A52" s="596" t="s">
        <v>356</v>
      </c>
      <c r="B52" s="597" t="s">
        <v>357</v>
      </c>
      <c r="C52" s="593"/>
      <c r="D52" s="598"/>
      <c r="E52" s="77"/>
    </row>
    <row r="53" spans="1:6" s="3" customFormat="1" ht="20.25" customHeight="1" x14ac:dyDescent="0.2">
      <c r="A53" s="596" t="s">
        <v>45</v>
      </c>
      <c r="B53" s="592" t="s">
        <v>29</v>
      </c>
      <c r="C53" s="593"/>
      <c r="D53" s="598"/>
      <c r="E53" s="77"/>
    </row>
    <row r="54" spans="1:6" s="3" customFormat="1" ht="18" customHeight="1" x14ac:dyDescent="0.2">
      <c r="A54" s="596" t="s">
        <v>46</v>
      </c>
      <c r="B54" s="592" t="s">
        <v>6</v>
      </c>
      <c r="C54" s="593">
        <f>1058+10750</f>
        <v>11808</v>
      </c>
      <c r="D54" s="598">
        <f>1058+10750</f>
        <v>11808</v>
      </c>
      <c r="E54" s="192"/>
      <c r="F54" s="193"/>
    </row>
    <row r="55" spans="1:6" s="3" customFormat="1" ht="31.5" customHeight="1" x14ac:dyDescent="0.2">
      <c r="A55" s="607">
        <v>1.3</v>
      </c>
      <c r="B55" s="589" t="s">
        <v>391</v>
      </c>
      <c r="C55" s="595">
        <f>SUM(C56:C57)</f>
        <v>0</v>
      </c>
      <c r="D55" s="595">
        <f>SUM(D56:D57)</f>
        <v>0</v>
      </c>
      <c r="E55" s="192"/>
      <c r="F55" s="193"/>
    </row>
    <row r="56" spans="1:6" s="3" customFormat="1" ht="34.5" customHeight="1" x14ac:dyDescent="0.2">
      <c r="A56" s="608" t="s">
        <v>50</v>
      </c>
      <c r="B56" s="592" t="s">
        <v>48</v>
      </c>
      <c r="C56" s="593"/>
      <c r="D56" s="598"/>
      <c r="E56" s="192"/>
      <c r="F56" s="193"/>
    </row>
    <row r="57" spans="1:6" s="3" customFormat="1" ht="21" customHeight="1" x14ac:dyDescent="0.2">
      <c r="A57" s="608" t="s">
        <v>51</v>
      </c>
      <c r="B57" s="592" t="s">
        <v>47</v>
      </c>
      <c r="C57" s="593"/>
      <c r="D57" s="598"/>
      <c r="E57" s="192"/>
      <c r="F57" s="193"/>
    </row>
    <row r="58" spans="1:6" s="3" customFormat="1" ht="21" customHeight="1" x14ac:dyDescent="0.2">
      <c r="A58" s="586">
        <v>1.4</v>
      </c>
      <c r="B58" s="589" t="s">
        <v>393</v>
      </c>
      <c r="C58" s="593"/>
      <c r="D58" s="598"/>
      <c r="E58" s="192"/>
      <c r="F58" s="193"/>
    </row>
    <row r="59" spans="1:6" s="195" customFormat="1" ht="16.5" customHeight="1" x14ac:dyDescent="0.2">
      <c r="A59" s="586">
        <v>1.5</v>
      </c>
      <c r="B59" s="589" t="s">
        <v>7</v>
      </c>
      <c r="C59" s="599"/>
      <c r="D59" s="602"/>
      <c r="E59" s="194"/>
    </row>
    <row r="60" spans="1:6" s="195" customFormat="1" ht="16.5" customHeight="1" x14ac:dyDescent="0.35">
      <c r="A60" s="586">
        <v>1.6</v>
      </c>
      <c r="B60" s="609" t="s">
        <v>8</v>
      </c>
      <c r="C60" s="610">
        <f>SUM(C61:C65)</f>
        <v>1750</v>
      </c>
      <c r="D60" s="611">
        <f>SUM(D61:D65)</f>
        <v>3418.75</v>
      </c>
      <c r="E60" s="194"/>
    </row>
    <row r="61" spans="1:6" s="195" customFormat="1" ht="16.5" customHeight="1" x14ac:dyDescent="0.2">
      <c r="A61" s="608" t="s">
        <v>285</v>
      </c>
      <c r="B61" s="612" t="s">
        <v>52</v>
      </c>
      <c r="C61" s="599">
        <f>1400+350</f>
        <v>1750</v>
      </c>
      <c r="D61" s="602">
        <f>2735+683.75</f>
        <v>3418.75</v>
      </c>
      <c r="E61" s="194"/>
    </row>
    <row r="62" spans="1:6" s="195" customFormat="1" ht="30.75" customHeight="1" x14ac:dyDescent="0.2">
      <c r="A62" s="608" t="s">
        <v>286</v>
      </c>
      <c r="B62" s="612" t="s">
        <v>54</v>
      </c>
      <c r="C62" s="599"/>
      <c r="D62" s="602"/>
      <c r="E62" s="194"/>
    </row>
    <row r="63" spans="1:6" s="195" customFormat="1" ht="16.5" customHeight="1" x14ac:dyDescent="0.2">
      <c r="A63" s="608" t="s">
        <v>287</v>
      </c>
      <c r="B63" s="612" t="s">
        <v>53</v>
      </c>
      <c r="C63" s="602"/>
      <c r="D63" s="602"/>
      <c r="E63" s="194"/>
    </row>
    <row r="64" spans="1:6" s="195" customFormat="1" ht="16.5" customHeight="1" x14ac:dyDescent="0.2">
      <c r="A64" s="608" t="s">
        <v>288</v>
      </c>
      <c r="B64" s="612" t="s">
        <v>27</v>
      </c>
      <c r="C64" s="599"/>
      <c r="D64" s="602"/>
      <c r="E64" s="194"/>
    </row>
    <row r="65" spans="1:5" s="195" customFormat="1" ht="16.5" customHeight="1" x14ac:dyDescent="0.2">
      <c r="A65" s="608" t="s">
        <v>323</v>
      </c>
      <c r="B65" s="612" t="s">
        <v>324</v>
      </c>
      <c r="C65" s="599"/>
      <c r="D65" s="602"/>
      <c r="E65" s="194"/>
    </row>
    <row r="66" spans="1:5" ht="16.5" customHeight="1" x14ac:dyDescent="0.35">
      <c r="A66" s="607">
        <v>2</v>
      </c>
      <c r="B66" s="586" t="s">
        <v>388</v>
      </c>
      <c r="C66" s="613"/>
      <c r="D66" s="610">
        <f>SUM(D67:D73)</f>
        <v>373</v>
      </c>
      <c r="E66" s="78"/>
    </row>
    <row r="67" spans="1:5" ht="16.5" customHeight="1" x14ac:dyDescent="0.35">
      <c r="A67" s="614">
        <v>2.1</v>
      </c>
      <c r="B67" s="615" t="s">
        <v>89</v>
      </c>
      <c r="C67" s="616"/>
      <c r="D67" s="617"/>
      <c r="E67" s="78"/>
    </row>
    <row r="68" spans="1:5" ht="16.5" customHeight="1" x14ac:dyDescent="0.35">
      <c r="A68" s="614">
        <v>2.2000000000000002</v>
      </c>
      <c r="B68" s="615" t="s">
        <v>389</v>
      </c>
      <c r="C68" s="616"/>
      <c r="D68" s="617"/>
      <c r="E68" s="78"/>
    </row>
    <row r="69" spans="1:5" ht="16.5" customHeight="1" x14ac:dyDescent="0.35">
      <c r="A69" s="614">
        <v>2.2999999999999998</v>
      </c>
      <c r="B69" s="615" t="s">
        <v>93</v>
      </c>
      <c r="C69" s="616"/>
      <c r="D69" s="617"/>
      <c r="E69" s="78"/>
    </row>
    <row r="70" spans="1:5" ht="16.5" customHeight="1" x14ac:dyDescent="0.35">
      <c r="A70" s="614">
        <v>2.4</v>
      </c>
      <c r="B70" s="615" t="s">
        <v>92</v>
      </c>
      <c r="C70" s="616"/>
      <c r="D70" s="617"/>
      <c r="E70" s="78"/>
    </row>
    <row r="71" spans="1:5" ht="16.5" customHeight="1" x14ac:dyDescent="0.35">
      <c r="A71" s="614">
        <v>2.5</v>
      </c>
      <c r="B71" s="615" t="s">
        <v>390</v>
      </c>
      <c r="C71" s="616"/>
      <c r="D71" s="617">
        <v>373</v>
      </c>
      <c r="E71" s="78"/>
    </row>
    <row r="72" spans="1:5" ht="16.5" customHeight="1" x14ac:dyDescent="0.35">
      <c r="A72" s="614">
        <v>2.6</v>
      </c>
      <c r="B72" s="615" t="s">
        <v>90</v>
      </c>
      <c r="C72" s="616"/>
      <c r="D72" s="617"/>
      <c r="E72" s="78"/>
    </row>
    <row r="73" spans="1:5" ht="16.5" customHeight="1" x14ac:dyDescent="0.35">
      <c r="A73" s="614">
        <v>2.7</v>
      </c>
      <c r="B73" s="615" t="s">
        <v>91</v>
      </c>
      <c r="C73" s="618"/>
      <c r="D73" s="617"/>
      <c r="E73" s="78"/>
    </row>
    <row r="74" spans="1:5" ht="16.5" customHeight="1" x14ac:dyDescent="0.35">
      <c r="A74" s="607">
        <v>3</v>
      </c>
      <c r="B74" s="586" t="s">
        <v>423</v>
      </c>
      <c r="C74" s="610"/>
      <c r="D74" s="617"/>
      <c r="E74" s="78"/>
    </row>
    <row r="75" spans="1:5" ht="16.5" customHeight="1" x14ac:dyDescent="0.35">
      <c r="A75" s="607">
        <v>4</v>
      </c>
      <c r="B75" s="586" t="s">
        <v>240</v>
      </c>
      <c r="C75" s="610"/>
      <c r="D75" s="610">
        <f>SUM(D76:D77)</f>
        <v>0</v>
      </c>
      <c r="E75" s="78"/>
    </row>
    <row r="76" spans="1:5" ht="16.5" customHeight="1" x14ac:dyDescent="0.35">
      <c r="A76" s="614">
        <v>4.0999999999999996</v>
      </c>
      <c r="B76" s="614" t="s">
        <v>241</v>
      </c>
      <c r="C76" s="616"/>
      <c r="D76" s="619"/>
      <c r="E76" s="78"/>
    </row>
    <row r="77" spans="1:5" ht="16.5" customHeight="1" x14ac:dyDescent="0.35">
      <c r="A77" s="614">
        <v>4.2</v>
      </c>
      <c r="B77" s="614" t="s">
        <v>242</v>
      </c>
      <c r="C77" s="618"/>
      <c r="D77" s="619"/>
      <c r="E77" s="78"/>
    </row>
    <row r="78" spans="1:5" ht="16.5" customHeight="1" x14ac:dyDescent="0.35">
      <c r="A78" s="607">
        <v>5</v>
      </c>
      <c r="B78" s="586" t="s">
        <v>267</v>
      </c>
      <c r="C78" s="620"/>
      <c r="D78" s="618"/>
      <c r="E78" s="78"/>
    </row>
    <row r="79" spans="1:5" x14ac:dyDescent="0.35">
      <c r="B79" s="28"/>
    </row>
    <row r="80" spans="1:5" ht="15" customHeight="1" x14ac:dyDescent="0.35">
      <c r="A80" s="751" t="s">
        <v>468</v>
      </c>
      <c r="B80" s="751"/>
      <c r="C80" s="751"/>
      <c r="D80" s="751"/>
      <c r="E80" s="351"/>
    </row>
    <row r="81" spans="1:9" x14ac:dyDescent="0.35">
      <c r="B81" s="28"/>
    </row>
    <row r="82" spans="1:9" s="17" customFormat="1" ht="12.75" x14ac:dyDescent="0.2"/>
    <row r="83" spans="1:9" x14ac:dyDescent="0.35">
      <c r="A83" s="53" t="s">
        <v>96</v>
      </c>
      <c r="E83" s="351"/>
    </row>
    <row r="84" spans="1:9" x14ac:dyDescent="0.35">
      <c r="E84"/>
      <c r="F84"/>
      <c r="G84"/>
      <c r="H84"/>
      <c r="I84"/>
    </row>
    <row r="85" spans="1:9" x14ac:dyDescent="0.35">
      <c r="D85" s="12"/>
      <c r="E85"/>
      <c r="F85"/>
      <c r="G85"/>
      <c r="H85"/>
      <c r="I85"/>
    </row>
    <row r="86" spans="1:9" x14ac:dyDescent="0.35">
      <c r="A86"/>
      <c r="B86" s="53" t="s">
        <v>420</v>
      </c>
      <c r="D86" s="12"/>
      <c r="E86"/>
      <c r="F86"/>
      <c r="G86"/>
      <c r="H86"/>
      <c r="I86"/>
    </row>
    <row r="87" spans="1:9" x14ac:dyDescent="0.35">
      <c r="A87"/>
      <c r="B87" s="2" t="s">
        <v>421</v>
      </c>
      <c r="D87" s="12"/>
      <c r="E87"/>
      <c r="F87"/>
      <c r="G87"/>
      <c r="H87"/>
      <c r="I87"/>
    </row>
    <row r="88" spans="1:9" customFormat="1" ht="12.75" x14ac:dyDescent="0.2">
      <c r="B88" s="49" t="s">
        <v>127</v>
      </c>
    </row>
    <row r="89" spans="1:9" s="17" customFormat="1" ht="12.75" x14ac:dyDescent="0.2"/>
  </sheetData>
  <mergeCells count="3">
    <mergeCell ref="C1:D1"/>
    <mergeCell ref="C2:D2"/>
    <mergeCell ref="A80:D80"/>
  </mergeCells>
  <pageMargins left="0.19685039370078741" right="0.19685039370078741" top="0.19685039370078741" bottom="0.19685039370078741" header="0.15748031496062992" footer="0.15748031496062992"/>
  <pageSetup paperSize="9" scale="85" fitToHeight="2" orientation="portrait" r:id="rId1"/>
  <headerFooter alignWithMargins="0"/>
  <rowBreaks count="1" manualBreakCount="1">
    <brk id="54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8"/>
  <sheetViews>
    <sheetView showGridLines="0" view="pageBreakPreview" zoomScale="98" zoomScaleSheetLayoutView="98" workbookViewId="0">
      <selection activeCell="J12" sqref="J12"/>
    </sheetView>
  </sheetViews>
  <sheetFormatPr defaultRowHeight="18.75" x14ac:dyDescent="0.4"/>
  <cols>
    <col min="1" max="1" width="15.7109375" style="379" customWidth="1"/>
    <col min="2" max="2" width="74.140625" style="379" customWidth="1"/>
    <col min="3" max="3" width="14.85546875" style="407" customWidth="1"/>
    <col min="4" max="4" width="13.28515625" style="407" customWidth="1"/>
    <col min="5" max="5" width="0.7109375" style="379" customWidth="1"/>
    <col min="6" max="16384" width="9.140625" style="379"/>
  </cols>
  <sheetData>
    <row r="1" spans="1:5" x14ac:dyDescent="0.4">
      <c r="A1" s="376" t="s">
        <v>290</v>
      </c>
      <c r="B1" s="377"/>
      <c r="C1" s="752" t="s">
        <v>97</v>
      </c>
      <c r="D1" s="752"/>
      <c r="E1" s="378"/>
    </row>
    <row r="2" spans="1:5" ht="15" customHeight="1" x14ac:dyDescent="0.4">
      <c r="A2" s="380" t="s">
        <v>128</v>
      </c>
      <c r="B2" s="377"/>
      <c r="C2" s="740" t="s">
        <v>1020</v>
      </c>
      <c r="D2" s="741"/>
      <c r="E2" s="378"/>
    </row>
    <row r="3" spans="1:5" x14ac:dyDescent="0.4">
      <c r="A3" s="380"/>
      <c r="B3" s="377"/>
      <c r="C3" s="381"/>
      <c r="D3" s="381"/>
      <c r="E3" s="378"/>
    </row>
    <row r="4" spans="1:5" s="385" customFormat="1" x14ac:dyDescent="0.4">
      <c r="A4" s="382" t="s">
        <v>262</v>
      </c>
      <c r="B4" s="382"/>
      <c r="C4" s="383"/>
      <c r="D4" s="383"/>
      <c r="E4" s="384"/>
    </row>
    <row r="5" spans="1:5" s="385" customFormat="1" x14ac:dyDescent="0.4">
      <c r="A5" s="386" t="s">
        <v>655</v>
      </c>
      <c r="B5" s="386"/>
      <c r="C5" s="387"/>
      <c r="D5" s="387"/>
      <c r="E5" s="384"/>
    </row>
    <row r="6" spans="1:5" s="285" customFormat="1" x14ac:dyDescent="0.4">
      <c r="A6" s="388"/>
      <c r="B6" s="388"/>
      <c r="C6" s="389"/>
      <c r="D6" s="389"/>
      <c r="E6" s="390"/>
    </row>
    <row r="7" spans="1:5" s="285" customFormat="1" ht="31.5" x14ac:dyDescent="0.4">
      <c r="A7" s="88" t="s">
        <v>64</v>
      </c>
      <c r="B7" s="63" t="s">
        <v>11</v>
      </c>
      <c r="C7" s="409" t="s">
        <v>10</v>
      </c>
      <c r="D7" s="409" t="s">
        <v>9</v>
      </c>
      <c r="E7" s="390"/>
    </row>
    <row r="8" spans="1:5" s="9" customFormat="1" x14ac:dyDescent="0.2">
      <c r="A8" s="410">
        <v>1</v>
      </c>
      <c r="B8" s="410" t="s">
        <v>57</v>
      </c>
      <c r="C8" s="411">
        <f>SUM(C9,C12,C52,C55,C56,C57,C75)</f>
        <v>861428.66</v>
      </c>
      <c r="D8" s="411">
        <f>SUM(D9,D12,D52,D55,D56,D57,D63,D71,D72)</f>
        <v>699492.95000000007</v>
      </c>
      <c r="E8" s="391"/>
    </row>
    <row r="9" spans="1:5" s="9" customFormat="1" x14ac:dyDescent="0.2">
      <c r="A9" s="412">
        <v>1.1000000000000001</v>
      </c>
      <c r="B9" s="412" t="s">
        <v>58</v>
      </c>
      <c r="C9" s="413">
        <f>SUM(C10:C11)</f>
        <v>111700</v>
      </c>
      <c r="D9" s="413">
        <f>SUM(D10:D11)</f>
        <v>99850</v>
      </c>
      <c r="E9" s="391"/>
    </row>
    <row r="10" spans="1:5" s="9" customFormat="1" ht="16.5" customHeight="1" x14ac:dyDescent="0.2">
      <c r="A10" s="414" t="s">
        <v>30</v>
      </c>
      <c r="B10" s="414" t="s">
        <v>59</v>
      </c>
      <c r="C10" s="415">
        <v>109200</v>
      </c>
      <c r="D10" s="416">
        <f>99850-2500</f>
        <v>97350</v>
      </c>
      <c r="E10" s="391"/>
    </row>
    <row r="11" spans="1:5" ht="16.5" customHeight="1" x14ac:dyDescent="0.4">
      <c r="A11" s="414" t="s">
        <v>31</v>
      </c>
      <c r="B11" s="414" t="s">
        <v>0</v>
      </c>
      <c r="C11" s="725">
        <v>2500</v>
      </c>
      <c r="D11" s="726">
        <v>2500</v>
      </c>
      <c r="E11" s="378"/>
    </row>
    <row r="12" spans="1:5" x14ac:dyDescent="0.4">
      <c r="A12" s="412">
        <v>1.2</v>
      </c>
      <c r="B12" s="412" t="s">
        <v>60</v>
      </c>
      <c r="C12" s="413">
        <f>SUM(C13,C16,C28:C31,C34,C35,C42,C43,C44,C45,C46,C50,C51)</f>
        <v>739108.86</v>
      </c>
      <c r="D12" s="413">
        <f>SUM(D13,D16,D28:D31,D34,D35,D42,D43,D44,D45,D46,D50,D51)</f>
        <v>588543.15</v>
      </c>
      <c r="E12" s="378"/>
    </row>
    <row r="13" spans="1:5" x14ac:dyDescent="0.4">
      <c r="A13" s="414" t="s">
        <v>32</v>
      </c>
      <c r="B13" s="414" t="s">
        <v>1</v>
      </c>
      <c r="C13" s="417">
        <f>SUM(C14:C15)</f>
        <v>14977</v>
      </c>
      <c r="D13" s="417">
        <f>SUM(D14:D15)</f>
        <v>16972</v>
      </c>
      <c r="E13" s="378"/>
    </row>
    <row r="14" spans="1:5" ht="17.25" customHeight="1" x14ac:dyDescent="0.4">
      <c r="A14" s="13" t="s">
        <v>87</v>
      </c>
      <c r="B14" s="13" t="s">
        <v>61</v>
      </c>
      <c r="C14" s="418">
        <f>2260+565+10065+2087</f>
        <v>14977</v>
      </c>
      <c r="D14" s="419">
        <f>2087+14200+685</f>
        <v>16972</v>
      </c>
      <c r="E14" s="378"/>
    </row>
    <row r="15" spans="1:5" ht="17.25" customHeight="1" x14ac:dyDescent="0.4">
      <c r="A15" s="13" t="s">
        <v>88</v>
      </c>
      <c r="B15" s="13" t="s">
        <v>62</v>
      </c>
      <c r="C15" s="418"/>
      <c r="D15" s="419"/>
      <c r="E15" s="378"/>
    </row>
    <row r="16" spans="1:5" x14ac:dyDescent="0.4">
      <c r="A16" s="414" t="s">
        <v>33</v>
      </c>
      <c r="B16" s="414" t="s">
        <v>2</v>
      </c>
      <c r="C16" s="417">
        <f>SUM(C17:C22,C27)</f>
        <v>4986.1400000000003</v>
      </c>
      <c r="D16" s="417">
        <f>SUM(D17:D22,D27)</f>
        <v>4986.1400000000003</v>
      </c>
      <c r="E16" s="378"/>
    </row>
    <row r="17" spans="1:5" ht="31.5" x14ac:dyDescent="0.4">
      <c r="A17" s="13" t="s">
        <v>12</v>
      </c>
      <c r="B17" s="13" t="s">
        <v>238</v>
      </c>
      <c r="C17" s="420">
        <f>1430.3+594.37</f>
        <v>2024.67</v>
      </c>
      <c r="D17" s="420">
        <f>523.87+70.5+1430.3</f>
        <v>2024.67</v>
      </c>
      <c r="E17" s="378"/>
    </row>
    <row r="18" spans="1:5" x14ac:dyDescent="0.4">
      <c r="A18" s="13" t="s">
        <v>13</v>
      </c>
      <c r="B18" s="13" t="s">
        <v>14</v>
      </c>
      <c r="C18" s="421"/>
      <c r="D18" s="420"/>
      <c r="E18" s="378"/>
    </row>
    <row r="19" spans="1:5" ht="31.5" x14ac:dyDescent="0.4">
      <c r="A19" s="13" t="s">
        <v>269</v>
      </c>
      <c r="B19" s="13" t="s">
        <v>22</v>
      </c>
      <c r="C19" s="421"/>
      <c r="D19" s="420"/>
      <c r="E19" s="378"/>
    </row>
    <row r="20" spans="1:5" x14ac:dyDescent="0.4">
      <c r="A20" s="13" t="s">
        <v>270</v>
      </c>
      <c r="B20" s="13" t="s">
        <v>15</v>
      </c>
      <c r="C20" s="421">
        <v>1880.09</v>
      </c>
      <c r="D20" s="420">
        <v>1880.09</v>
      </c>
      <c r="E20" s="378"/>
    </row>
    <row r="21" spans="1:5" x14ac:dyDescent="0.4">
      <c r="A21" s="13" t="s">
        <v>271</v>
      </c>
      <c r="B21" s="13" t="s">
        <v>16</v>
      </c>
      <c r="C21" s="421"/>
      <c r="D21" s="420"/>
      <c r="E21" s="378"/>
    </row>
    <row r="22" spans="1:5" x14ac:dyDescent="0.4">
      <c r="A22" s="13" t="s">
        <v>272</v>
      </c>
      <c r="B22" s="13" t="s">
        <v>17</v>
      </c>
      <c r="C22" s="422">
        <f>SUM(C23:C26)</f>
        <v>944.87999999999988</v>
      </c>
      <c r="D22" s="422">
        <f>SUM(D23:D26)</f>
        <v>944.87999999999988</v>
      </c>
      <c r="E22" s="378"/>
    </row>
    <row r="23" spans="1:5" ht="16.5" customHeight="1" x14ac:dyDescent="0.4">
      <c r="A23" s="423" t="s">
        <v>273</v>
      </c>
      <c r="B23" s="423" t="s">
        <v>18</v>
      </c>
      <c r="C23" s="421">
        <v>48.3</v>
      </c>
      <c r="D23" s="420">
        <v>48.3</v>
      </c>
      <c r="E23" s="378"/>
    </row>
    <row r="24" spans="1:5" ht="16.5" customHeight="1" x14ac:dyDescent="0.4">
      <c r="A24" s="423" t="s">
        <v>274</v>
      </c>
      <c r="B24" s="423" t="s">
        <v>19</v>
      </c>
      <c r="C24" s="421">
        <v>638.04</v>
      </c>
      <c r="D24" s="420">
        <v>638.04</v>
      </c>
      <c r="E24" s="378"/>
    </row>
    <row r="25" spans="1:5" ht="16.5" customHeight="1" x14ac:dyDescent="0.4">
      <c r="A25" s="423" t="s">
        <v>275</v>
      </c>
      <c r="B25" s="423" t="s">
        <v>20</v>
      </c>
      <c r="C25" s="421">
        <v>26.25</v>
      </c>
      <c r="D25" s="420">
        <v>26.25</v>
      </c>
      <c r="E25" s="378"/>
    </row>
    <row r="26" spans="1:5" ht="16.5" customHeight="1" x14ac:dyDescent="0.4">
      <c r="A26" s="423" t="s">
        <v>276</v>
      </c>
      <c r="B26" s="423" t="s">
        <v>23</v>
      </c>
      <c r="C26" s="421">
        <v>232.29</v>
      </c>
      <c r="D26" s="420">
        <f>137.15+95.14</f>
        <v>232.29000000000002</v>
      </c>
      <c r="E26" s="378"/>
    </row>
    <row r="27" spans="1:5" x14ac:dyDescent="0.4">
      <c r="A27" s="13" t="s">
        <v>277</v>
      </c>
      <c r="B27" s="13" t="s">
        <v>21</v>
      </c>
      <c r="C27" s="421">
        <v>136.5</v>
      </c>
      <c r="D27" s="420">
        <v>136.5</v>
      </c>
      <c r="E27" s="378"/>
    </row>
    <row r="28" spans="1:5" x14ac:dyDescent="0.4">
      <c r="A28" s="414" t="s">
        <v>34</v>
      </c>
      <c r="B28" s="414" t="s">
        <v>3</v>
      </c>
      <c r="C28" s="415">
        <f>566.5+1273.1</f>
        <v>1839.6</v>
      </c>
      <c r="D28" s="416">
        <f>1273.1+566.5</f>
        <v>1839.6</v>
      </c>
      <c r="E28" s="378"/>
    </row>
    <row r="29" spans="1:5" x14ac:dyDescent="0.4">
      <c r="A29" s="414" t="s">
        <v>35</v>
      </c>
      <c r="B29" s="414" t="s">
        <v>4</v>
      </c>
      <c r="C29" s="415"/>
      <c r="D29" s="416"/>
      <c r="E29" s="378"/>
    </row>
    <row r="30" spans="1:5" x14ac:dyDescent="0.4">
      <c r="A30" s="414" t="s">
        <v>36</v>
      </c>
      <c r="B30" s="414" t="s">
        <v>5</v>
      </c>
      <c r="C30" s="415"/>
      <c r="D30" s="416"/>
      <c r="E30" s="378"/>
    </row>
    <row r="31" spans="1:5" ht="25.5" customHeight="1" x14ac:dyDescent="0.4">
      <c r="A31" s="414" t="s">
        <v>37</v>
      </c>
      <c r="B31" s="414" t="s">
        <v>63</v>
      </c>
      <c r="C31" s="417">
        <f>SUM(C32:C33)</f>
        <v>26155.989999999998</v>
      </c>
      <c r="D31" s="417">
        <f>SUM(D32:D33)</f>
        <v>23991.05</v>
      </c>
      <c r="E31" s="378"/>
    </row>
    <row r="32" spans="1:5" x14ac:dyDescent="0.4">
      <c r="A32" s="13" t="s">
        <v>278</v>
      </c>
      <c r="B32" s="13" t="s">
        <v>56</v>
      </c>
      <c r="C32" s="415">
        <v>22970.94</v>
      </c>
      <c r="D32" s="416">
        <v>20806</v>
      </c>
      <c r="E32" s="378"/>
    </row>
    <row r="33" spans="1:5" x14ac:dyDescent="0.4">
      <c r="A33" s="13" t="s">
        <v>279</v>
      </c>
      <c r="B33" s="13" t="s">
        <v>55</v>
      </c>
      <c r="C33" s="415">
        <v>3185.05</v>
      </c>
      <c r="D33" s="416">
        <v>3185.05</v>
      </c>
      <c r="E33" s="378"/>
    </row>
    <row r="34" spans="1:5" x14ac:dyDescent="0.4">
      <c r="A34" s="414" t="s">
        <v>38</v>
      </c>
      <c r="B34" s="414" t="s">
        <v>49</v>
      </c>
      <c r="C34" s="415">
        <v>1142.5</v>
      </c>
      <c r="D34" s="416">
        <v>1142.5</v>
      </c>
      <c r="E34" s="378"/>
    </row>
    <row r="35" spans="1:5" x14ac:dyDescent="0.4">
      <c r="A35" s="414" t="s">
        <v>39</v>
      </c>
      <c r="B35" s="414" t="s">
        <v>340</v>
      </c>
      <c r="C35" s="417">
        <f>SUM(C36:C41)</f>
        <v>163178.64000000001</v>
      </c>
      <c r="D35" s="417">
        <f>SUM(D36:D41)</f>
        <v>43453</v>
      </c>
      <c r="E35" s="378"/>
    </row>
    <row r="36" spans="1:5" x14ac:dyDescent="0.4">
      <c r="A36" s="13" t="s">
        <v>337</v>
      </c>
      <c r="B36" s="13" t="s">
        <v>341</v>
      </c>
      <c r="C36" s="424">
        <f>119760.64-35</f>
        <v>119725.64</v>
      </c>
      <c r="D36" s="415"/>
      <c r="E36" s="392"/>
    </row>
    <row r="37" spans="1:5" x14ac:dyDescent="0.4">
      <c r="A37" s="13" t="s">
        <v>338</v>
      </c>
      <c r="B37" s="13" t="s">
        <v>342</v>
      </c>
      <c r="C37" s="424">
        <f>8850+34603</f>
        <v>43453</v>
      </c>
      <c r="D37" s="424">
        <f>34603+8850</f>
        <v>43453</v>
      </c>
      <c r="E37" s="392"/>
    </row>
    <row r="38" spans="1:5" x14ac:dyDescent="0.4">
      <c r="A38" s="13" t="s">
        <v>339</v>
      </c>
      <c r="B38" s="13" t="s">
        <v>345</v>
      </c>
      <c r="C38" s="415"/>
      <c r="D38" s="416"/>
      <c r="E38" s="378"/>
    </row>
    <row r="39" spans="1:5" x14ac:dyDescent="0.4">
      <c r="A39" s="13" t="s">
        <v>344</v>
      </c>
      <c r="B39" s="13" t="s">
        <v>346</v>
      </c>
      <c r="C39" s="415"/>
      <c r="D39" s="416"/>
      <c r="E39" s="378"/>
    </row>
    <row r="40" spans="1:5" x14ac:dyDescent="0.4">
      <c r="A40" s="13" t="s">
        <v>347</v>
      </c>
      <c r="B40" s="13" t="s">
        <v>466</v>
      </c>
      <c r="C40" s="415"/>
      <c r="D40" s="416"/>
      <c r="E40" s="378"/>
    </row>
    <row r="41" spans="1:5" x14ac:dyDescent="0.4">
      <c r="A41" s="13" t="s">
        <v>467</v>
      </c>
      <c r="B41" s="13" t="s">
        <v>343</v>
      </c>
      <c r="C41" s="415"/>
      <c r="D41" s="416"/>
      <c r="E41" s="378"/>
    </row>
    <row r="42" spans="1:5" ht="31.5" x14ac:dyDescent="0.4">
      <c r="A42" s="414" t="s">
        <v>40</v>
      </c>
      <c r="B42" s="414" t="s">
        <v>28</v>
      </c>
      <c r="C42" s="415">
        <v>5318.8</v>
      </c>
      <c r="D42" s="416">
        <v>5318.8</v>
      </c>
      <c r="E42" s="378"/>
    </row>
    <row r="43" spans="1:5" x14ac:dyDescent="0.4">
      <c r="A43" s="414" t="s">
        <v>41</v>
      </c>
      <c r="B43" s="414" t="s">
        <v>24</v>
      </c>
      <c r="C43" s="415"/>
      <c r="D43" s="416"/>
      <c r="E43" s="378"/>
    </row>
    <row r="44" spans="1:5" x14ac:dyDescent="0.4">
      <c r="A44" s="414" t="s">
        <v>42</v>
      </c>
      <c r="B44" s="414" t="s">
        <v>25</v>
      </c>
      <c r="C44" s="415"/>
      <c r="D44" s="416"/>
      <c r="E44" s="378"/>
    </row>
    <row r="45" spans="1:5" x14ac:dyDescent="0.4">
      <c r="A45" s="414" t="s">
        <v>43</v>
      </c>
      <c r="B45" s="414" t="s">
        <v>26</v>
      </c>
      <c r="C45" s="415"/>
      <c r="D45" s="416"/>
      <c r="E45" s="378"/>
    </row>
    <row r="46" spans="1:5" x14ac:dyDescent="0.4">
      <c r="A46" s="414" t="s">
        <v>44</v>
      </c>
      <c r="B46" s="414" t="s">
        <v>284</v>
      </c>
      <c r="C46" s="417">
        <f>SUM(C47:C49)</f>
        <v>109892.19</v>
      </c>
      <c r="D46" s="417">
        <f>SUM(D47:D49)</f>
        <v>83542.06</v>
      </c>
      <c r="E46" s="378"/>
    </row>
    <row r="47" spans="1:5" x14ac:dyDescent="0.4">
      <c r="A47" s="79" t="s">
        <v>352</v>
      </c>
      <c r="B47" s="79" t="s">
        <v>355</v>
      </c>
      <c r="C47" s="415">
        <f>95192.19+7900</f>
        <v>103092.19</v>
      </c>
      <c r="D47" s="416">
        <f>77214.77-272.71</f>
        <v>76942.06</v>
      </c>
      <c r="E47" s="393"/>
    </row>
    <row r="48" spans="1:5" x14ac:dyDescent="0.4">
      <c r="A48" s="79" t="s">
        <v>353</v>
      </c>
      <c r="B48" s="79" t="s">
        <v>354</v>
      </c>
      <c r="C48" s="415">
        <v>6800</v>
      </c>
      <c r="D48" s="416">
        <v>6600</v>
      </c>
      <c r="E48" s="378"/>
    </row>
    <row r="49" spans="1:5" x14ac:dyDescent="0.4">
      <c r="A49" s="79" t="s">
        <v>356</v>
      </c>
      <c r="B49" s="79" t="s">
        <v>357</v>
      </c>
      <c r="C49" s="415"/>
      <c r="D49" s="416"/>
      <c r="E49" s="378"/>
    </row>
    <row r="50" spans="1:5" ht="20.25" customHeight="1" x14ac:dyDescent="0.4">
      <c r="A50" s="414" t="s">
        <v>45</v>
      </c>
      <c r="B50" s="414" t="s">
        <v>29</v>
      </c>
      <c r="C50" s="415"/>
      <c r="D50" s="416"/>
      <c r="E50" s="378"/>
    </row>
    <row r="51" spans="1:5" x14ac:dyDescent="0.4">
      <c r="A51" s="414" t="s">
        <v>46</v>
      </c>
      <c r="B51" s="414" t="s">
        <v>6</v>
      </c>
      <c r="C51" s="424">
        <f>11348+125+1875+5975+16625+336500+34850+4320</f>
        <v>411618</v>
      </c>
      <c r="D51" s="416">
        <f>5192+900+1980+265+976+2035+125+1875+5975+16625+336500+34850</f>
        <v>407298</v>
      </c>
      <c r="E51" s="378"/>
    </row>
    <row r="52" spans="1:5" ht="24.75" customHeight="1" x14ac:dyDescent="0.4">
      <c r="A52" s="412">
        <v>1.3</v>
      </c>
      <c r="B52" s="69" t="s">
        <v>391</v>
      </c>
      <c r="C52" s="413">
        <f>SUM(C53:C54)</f>
        <v>3944.8</v>
      </c>
      <c r="D52" s="413">
        <f>SUM(D53:D54)</f>
        <v>3944.8</v>
      </c>
      <c r="E52" s="378"/>
    </row>
    <row r="53" spans="1:5" ht="27.75" customHeight="1" x14ac:dyDescent="0.4">
      <c r="A53" s="414" t="s">
        <v>50</v>
      </c>
      <c r="B53" s="414" t="s">
        <v>48</v>
      </c>
      <c r="C53" s="424">
        <v>3944.8</v>
      </c>
      <c r="D53" s="416">
        <f>2387+465+1092.8</f>
        <v>3944.8</v>
      </c>
      <c r="E53" s="378"/>
    </row>
    <row r="54" spans="1:5" x14ac:dyDescent="0.4">
      <c r="A54" s="414" t="s">
        <v>51</v>
      </c>
      <c r="B54" s="414" t="s">
        <v>47</v>
      </c>
      <c r="C54" s="415"/>
      <c r="D54" s="416"/>
      <c r="E54" s="378"/>
    </row>
    <row r="55" spans="1:5" x14ac:dyDescent="0.4">
      <c r="A55" s="412">
        <v>1.4</v>
      </c>
      <c r="B55" s="69" t="s">
        <v>393</v>
      </c>
      <c r="C55" s="424"/>
      <c r="D55" s="424"/>
      <c r="E55" s="378"/>
    </row>
    <row r="56" spans="1:5" x14ac:dyDescent="0.4">
      <c r="A56" s="412">
        <v>1.5</v>
      </c>
      <c r="B56" s="412" t="s">
        <v>7</v>
      </c>
      <c r="C56" s="421"/>
      <c r="D56" s="420"/>
      <c r="E56" s="378"/>
    </row>
    <row r="57" spans="1:5" x14ac:dyDescent="0.4">
      <c r="A57" s="412">
        <v>1.6</v>
      </c>
      <c r="B57" s="29" t="s">
        <v>8</v>
      </c>
      <c r="C57" s="413">
        <f>SUM(C58:C62)</f>
        <v>6675</v>
      </c>
      <c r="D57" s="413">
        <f>SUM(D58:D62)</f>
        <v>6675</v>
      </c>
      <c r="E57" s="378"/>
    </row>
    <row r="58" spans="1:5" x14ac:dyDescent="0.4">
      <c r="A58" s="414" t="s">
        <v>285</v>
      </c>
      <c r="B58" s="30" t="s">
        <v>52</v>
      </c>
      <c r="C58" s="421">
        <f>5340+1335</f>
        <v>6675</v>
      </c>
      <c r="D58" s="420">
        <f>5340+1335</f>
        <v>6675</v>
      </c>
      <c r="E58" s="378"/>
    </row>
    <row r="59" spans="1:5" ht="31.5" x14ac:dyDescent="0.4">
      <c r="A59" s="414" t="s">
        <v>286</v>
      </c>
      <c r="B59" s="30" t="s">
        <v>54</v>
      </c>
      <c r="C59" s="421"/>
      <c r="D59" s="420"/>
      <c r="E59" s="378"/>
    </row>
    <row r="60" spans="1:5" x14ac:dyDescent="0.4">
      <c r="A60" s="414" t="s">
        <v>287</v>
      </c>
      <c r="B60" s="30" t="s">
        <v>53</v>
      </c>
      <c r="C60" s="420"/>
      <c r="D60" s="420"/>
      <c r="E60" s="378"/>
    </row>
    <row r="61" spans="1:5" x14ac:dyDescent="0.4">
      <c r="A61" s="414" t="s">
        <v>288</v>
      </c>
      <c r="B61" s="30" t="s">
        <v>27</v>
      </c>
      <c r="C61" s="421"/>
      <c r="D61" s="420"/>
      <c r="E61" s="378"/>
    </row>
    <row r="62" spans="1:5" x14ac:dyDescent="0.4">
      <c r="A62" s="414" t="s">
        <v>323</v>
      </c>
      <c r="B62" s="425" t="s">
        <v>324</v>
      </c>
      <c r="C62" s="421"/>
      <c r="D62" s="426"/>
      <c r="E62" s="378"/>
    </row>
    <row r="63" spans="1:5" x14ac:dyDescent="0.4">
      <c r="A63" s="410">
        <v>2</v>
      </c>
      <c r="B63" s="427" t="s">
        <v>95</v>
      </c>
      <c r="C63" s="428"/>
      <c r="D63" s="429">
        <f>SUM(D64:D70)</f>
        <v>480</v>
      </c>
      <c r="E63" s="378"/>
    </row>
    <row r="64" spans="1:5" x14ac:dyDescent="0.4">
      <c r="A64" s="430">
        <v>2.1</v>
      </c>
      <c r="B64" s="431" t="s">
        <v>89</v>
      </c>
      <c r="C64" s="428"/>
      <c r="D64" s="432"/>
      <c r="E64" s="378"/>
    </row>
    <row r="65" spans="1:5" x14ac:dyDescent="0.4">
      <c r="A65" s="657"/>
      <c r="B65" s="658"/>
      <c r="C65" s="433"/>
      <c r="D65" s="659"/>
      <c r="E65" s="378"/>
    </row>
    <row r="66" spans="1:5" x14ac:dyDescent="0.4">
      <c r="A66" s="430">
        <v>2.2000000000000002</v>
      </c>
      <c r="B66" s="431" t="s">
        <v>93</v>
      </c>
      <c r="C66" s="433"/>
      <c r="D66" s="434"/>
      <c r="E66" s="378"/>
    </row>
    <row r="67" spans="1:5" x14ac:dyDescent="0.4">
      <c r="A67" s="430">
        <v>2.2999999999999998</v>
      </c>
      <c r="B67" s="431" t="s">
        <v>92</v>
      </c>
      <c r="C67" s="433"/>
      <c r="D67" s="434"/>
      <c r="E67" s="378"/>
    </row>
    <row r="68" spans="1:5" x14ac:dyDescent="0.4">
      <c r="A68" s="430">
        <v>2.4</v>
      </c>
      <c r="B68" s="431" t="s">
        <v>94</v>
      </c>
      <c r="C68" s="433"/>
      <c r="D68" s="434"/>
      <c r="E68" s="378"/>
    </row>
    <row r="69" spans="1:5" x14ac:dyDescent="0.4">
      <c r="A69" s="430">
        <v>2.5</v>
      </c>
      <c r="B69" s="431" t="s">
        <v>90</v>
      </c>
      <c r="C69" s="433"/>
      <c r="D69" s="434">
        <v>480</v>
      </c>
      <c r="E69" s="378"/>
    </row>
    <row r="70" spans="1:5" x14ac:dyDescent="0.4">
      <c r="A70" s="430">
        <v>2.6</v>
      </c>
      <c r="B70" s="431" t="s">
        <v>91</v>
      </c>
      <c r="C70" s="433"/>
      <c r="D70" s="434"/>
      <c r="E70" s="378"/>
    </row>
    <row r="71" spans="1:5" s="385" customFormat="1" x14ac:dyDescent="0.4">
      <c r="A71" s="410">
        <v>3</v>
      </c>
      <c r="B71" s="435" t="s">
        <v>423</v>
      </c>
      <c r="C71" s="436"/>
      <c r="D71" s="437">
        <v>0</v>
      </c>
      <c r="E71" s="394"/>
    </row>
    <row r="72" spans="1:5" s="385" customFormat="1" x14ac:dyDescent="0.4">
      <c r="A72" s="410">
        <v>4</v>
      </c>
      <c r="B72" s="410" t="s">
        <v>240</v>
      </c>
      <c r="C72" s="436">
        <f>SUM(C73:C74)</f>
        <v>0</v>
      </c>
      <c r="D72" s="300">
        <f>SUM(D73:D74)</f>
        <v>0</v>
      </c>
      <c r="E72" s="394"/>
    </row>
    <row r="73" spans="1:5" s="385" customFormat="1" x14ac:dyDescent="0.4">
      <c r="A73" s="430">
        <v>4.0999999999999996</v>
      </c>
      <c r="B73" s="430" t="s">
        <v>241</v>
      </c>
      <c r="C73" s="301"/>
      <c r="D73" s="301"/>
      <c r="E73" s="394"/>
    </row>
    <row r="74" spans="1:5" s="385" customFormat="1" x14ac:dyDescent="0.4">
      <c r="A74" s="430">
        <v>4.2</v>
      </c>
      <c r="B74" s="430" t="s">
        <v>242</v>
      </c>
      <c r="C74" s="301"/>
      <c r="D74" s="301"/>
      <c r="E74" s="394"/>
    </row>
    <row r="75" spans="1:5" s="385" customFormat="1" x14ac:dyDescent="0.4">
      <c r="A75" s="410">
        <v>5</v>
      </c>
      <c r="B75" s="438" t="s">
        <v>267</v>
      </c>
      <c r="C75" s="301"/>
      <c r="D75" s="300"/>
      <c r="E75" s="394"/>
    </row>
    <row r="76" spans="1:5" s="385" customFormat="1" x14ac:dyDescent="0.4">
      <c r="A76" s="395"/>
      <c r="B76" s="395"/>
      <c r="C76" s="396"/>
      <c r="D76" s="396"/>
      <c r="E76" s="394"/>
    </row>
    <row r="77" spans="1:5" s="385" customFormat="1" x14ac:dyDescent="0.4">
      <c r="A77" s="753" t="s">
        <v>468</v>
      </c>
      <c r="B77" s="753"/>
      <c r="C77" s="753"/>
      <c r="D77" s="753"/>
      <c r="E77" s="394"/>
    </row>
    <row r="78" spans="1:5" s="385" customFormat="1" x14ac:dyDescent="0.4">
      <c r="A78" s="395"/>
      <c r="B78" s="395"/>
      <c r="C78" s="396"/>
      <c r="D78" s="396"/>
      <c r="E78" s="394"/>
    </row>
    <row r="79" spans="1:5" s="397" customFormat="1" ht="15" x14ac:dyDescent="0.2">
      <c r="C79" s="398"/>
      <c r="D79" s="398"/>
    </row>
    <row r="80" spans="1:5" s="385" customFormat="1" x14ac:dyDescent="0.4">
      <c r="A80" s="399" t="s">
        <v>96</v>
      </c>
      <c r="C80" s="400"/>
      <c r="D80" s="400"/>
      <c r="E80" s="401"/>
    </row>
    <row r="81" spans="1:5" s="385" customFormat="1" x14ac:dyDescent="0.4">
      <c r="C81" s="400"/>
      <c r="D81" s="400"/>
      <c r="E81" s="402"/>
    </row>
    <row r="82" spans="1:5" s="385" customFormat="1" x14ac:dyDescent="0.4">
      <c r="C82" s="400"/>
      <c r="D82" s="396"/>
      <c r="E82" s="402"/>
    </row>
    <row r="83" spans="1:5" s="385" customFormat="1" x14ac:dyDescent="0.4">
      <c r="A83" s="402"/>
      <c r="B83" s="403" t="s">
        <v>469</v>
      </c>
      <c r="C83" s="400"/>
      <c r="D83" s="396"/>
      <c r="E83" s="402"/>
    </row>
    <row r="84" spans="1:5" s="385" customFormat="1" x14ac:dyDescent="0.4">
      <c r="A84" s="402"/>
      <c r="B84" s="754" t="s">
        <v>470</v>
      </c>
      <c r="C84" s="754"/>
      <c r="D84" s="754"/>
      <c r="E84" s="402"/>
    </row>
    <row r="85" spans="1:5" s="402" customFormat="1" ht="15.75" x14ac:dyDescent="0.25">
      <c r="B85" s="404" t="s">
        <v>471</v>
      </c>
      <c r="C85" s="405"/>
      <c r="D85" s="405"/>
    </row>
    <row r="86" spans="1:5" s="385" customFormat="1" x14ac:dyDescent="0.4">
      <c r="A86" s="406"/>
      <c r="B86" s="754" t="s">
        <v>472</v>
      </c>
      <c r="C86" s="754"/>
      <c r="D86" s="754"/>
    </row>
    <row r="87" spans="1:5" s="397" customFormat="1" ht="15" x14ac:dyDescent="0.2">
      <c r="C87" s="398"/>
      <c r="D87" s="398"/>
    </row>
    <row r="88" spans="1:5" s="397" customFormat="1" ht="15" x14ac:dyDescent="0.2">
      <c r="C88" s="398"/>
      <c r="D88" s="398"/>
    </row>
  </sheetData>
  <mergeCells count="5">
    <mergeCell ref="C1:D1"/>
    <mergeCell ref="C2:D2"/>
    <mergeCell ref="A77:D77"/>
    <mergeCell ref="B84:D84"/>
    <mergeCell ref="B86:D86"/>
  </mergeCells>
  <printOptions gridLines="1"/>
  <pageMargins left="0.5" right="0.5" top="0.5" bottom="0.5" header="0.5" footer="0.5"/>
  <pageSetup paperSize="9" scale="69" fitToHeight="2" orientation="portrait" r:id="rId1"/>
  <headerFooter alignWithMargins="0"/>
  <rowBreaks count="1" manualBreakCount="1">
    <brk id="56" max="3" man="1"/>
  </rowBreak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1"/>
  <sheetViews>
    <sheetView showGridLines="0" view="pageBreakPreview" topLeftCell="A40" zoomScale="80" zoomScaleNormal="100" zoomScaleSheetLayoutView="80" workbookViewId="0">
      <selection activeCell="J19" sqref="J19"/>
    </sheetView>
  </sheetViews>
  <sheetFormatPr defaultRowHeight="15.75" x14ac:dyDescent="0.35"/>
  <cols>
    <col min="1" max="1" width="19.28515625" style="2" customWidth="1"/>
    <col min="2" max="2" width="84.85546875" style="2" customWidth="1"/>
    <col min="3" max="3" width="15.8554687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 x14ac:dyDescent="0.35">
      <c r="A1" s="58" t="s">
        <v>321</v>
      </c>
      <c r="B1" s="61"/>
      <c r="C1" s="750" t="s">
        <v>97</v>
      </c>
      <c r="D1" s="750"/>
      <c r="E1" s="73"/>
    </row>
    <row r="2" spans="1:5" s="6" customFormat="1" ht="15" customHeight="1" x14ac:dyDescent="0.35">
      <c r="A2" s="58" t="s">
        <v>315</v>
      </c>
      <c r="B2" s="61"/>
      <c r="C2" s="740" t="s">
        <v>1020</v>
      </c>
      <c r="D2" s="741"/>
      <c r="E2" s="73"/>
    </row>
    <row r="3" spans="1:5" s="6" customFormat="1" x14ac:dyDescent="0.35">
      <c r="A3" s="60" t="s">
        <v>128</v>
      </c>
      <c r="B3" s="58"/>
      <c r="C3" s="139"/>
      <c r="D3" s="139"/>
      <c r="E3" s="73"/>
    </row>
    <row r="4" spans="1:5" s="6" customFormat="1" x14ac:dyDescent="0.35">
      <c r="A4" s="60"/>
      <c r="B4" s="60"/>
      <c r="C4" s="139"/>
      <c r="D4" s="139"/>
      <c r="E4" s="73"/>
    </row>
    <row r="5" spans="1:5" x14ac:dyDescent="0.35">
      <c r="A5" s="61" t="str">
        <f>'ფორმა N2'!A4</f>
        <v>ანგარიშვალდებული პირის დასახელება:</v>
      </c>
      <c r="B5" s="61"/>
      <c r="C5" s="60"/>
      <c r="D5" s="60"/>
      <c r="E5" s="74"/>
    </row>
    <row r="6" spans="1:5" x14ac:dyDescent="0.35">
      <c r="A6" s="21" t="s">
        <v>655</v>
      </c>
      <c r="B6" s="21"/>
      <c r="C6" s="65"/>
      <c r="D6" s="65"/>
      <c r="E6" s="74"/>
    </row>
    <row r="7" spans="1:5" x14ac:dyDescent="0.35">
      <c r="A7" s="61"/>
      <c r="B7" s="61"/>
      <c r="C7" s="60"/>
      <c r="D7" s="60"/>
      <c r="E7" s="74"/>
    </row>
    <row r="8" spans="1:5" s="6" customFormat="1" x14ac:dyDescent="0.35">
      <c r="A8" s="138"/>
      <c r="B8" s="138"/>
      <c r="C8" s="62"/>
      <c r="D8" s="62"/>
      <c r="E8" s="73"/>
    </row>
    <row r="9" spans="1:5" s="6" customFormat="1" ht="31.5" x14ac:dyDescent="0.35">
      <c r="A9" s="71" t="s">
        <v>64</v>
      </c>
      <c r="B9" s="71" t="s">
        <v>320</v>
      </c>
      <c r="C9" s="63" t="s">
        <v>10</v>
      </c>
      <c r="D9" s="63" t="s">
        <v>9</v>
      </c>
      <c r="E9" s="73"/>
    </row>
    <row r="10" spans="1:5" s="9" customFormat="1" ht="18.75" x14ac:dyDescent="0.2">
      <c r="A10" s="80" t="s">
        <v>316</v>
      </c>
      <c r="B10" s="80"/>
      <c r="C10" s="4"/>
      <c r="D10" s="4"/>
      <c r="E10" s="75"/>
    </row>
    <row r="11" spans="1:5" s="10" customFormat="1" x14ac:dyDescent="0.2">
      <c r="A11" s="80" t="s">
        <v>317</v>
      </c>
      <c r="B11" s="80"/>
      <c r="C11" s="4"/>
      <c r="D11" s="4"/>
      <c r="E11" s="76"/>
    </row>
    <row r="12" spans="1:5" s="10" customFormat="1" x14ac:dyDescent="0.2">
      <c r="A12" s="69" t="s">
        <v>266</v>
      </c>
      <c r="B12" s="69"/>
      <c r="C12" s="4"/>
      <c r="D12" s="4"/>
      <c r="E12" s="76"/>
    </row>
    <row r="13" spans="1:5" s="10" customFormat="1" x14ac:dyDescent="0.2">
      <c r="A13" s="69" t="s">
        <v>266</v>
      </c>
      <c r="B13" s="69"/>
      <c r="C13" s="4"/>
      <c r="D13" s="4"/>
      <c r="E13" s="76"/>
    </row>
    <row r="14" spans="1:5" s="10" customFormat="1" x14ac:dyDescent="0.2">
      <c r="A14" s="69" t="s">
        <v>266</v>
      </c>
      <c r="B14" s="69"/>
      <c r="C14" s="4"/>
      <c r="D14" s="4"/>
      <c r="E14" s="76"/>
    </row>
    <row r="15" spans="1:5" s="10" customFormat="1" x14ac:dyDescent="0.2">
      <c r="A15" s="69" t="s">
        <v>266</v>
      </c>
      <c r="B15" s="69"/>
      <c r="C15" s="4"/>
      <c r="D15" s="4"/>
      <c r="E15" s="76"/>
    </row>
    <row r="16" spans="1:5" s="10" customFormat="1" x14ac:dyDescent="0.2">
      <c r="A16" s="69" t="s">
        <v>266</v>
      </c>
      <c r="B16" s="69"/>
      <c r="C16" s="4"/>
      <c r="D16" s="4"/>
      <c r="E16" s="76"/>
    </row>
    <row r="17" spans="1:5" s="10" customFormat="1" ht="37.5" customHeight="1" x14ac:dyDescent="0.2">
      <c r="A17" s="80" t="s">
        <v>318</v>
      </c>
      <c r="B17" s="628" t="s">
        <v>841</v>
      </c>
      <c r="C17" s="4">
        <f>12406-1058</f>
        <v>11348</v>
      </c>
      <c r="D17" s="4">
        <f>12406-1058</f>
        <v>11348</v>
      </c>
      <c r="E17" s="76"/>
    </row>
    <row r="18" spans="1:5" s="10" customFormat="1" ht="42.75" customHeight="1" x14ac:dyDescent="0.2">
      <c r="A18" s="80" t="s">
        <v>319</v>
      </c>
      <c r="B18" s="628" t="s">
        <v>735</v>
      </c>
      <c r="C18" s="4">
        <f>27375-10750</f>
        <v>16625</v>
      </c>
      <c r="D18" s="4">
        <f>27375-10750</f>
        <v>16625</v>
      </c>
      <c r="E18" s="76"/>
    </row>
    <row r="19" spans="1:5" s="10" customFormat="1" ht="49.5" customHeight="1" x14ac:dyDescent="0.2">
      <c r="A19" s="80" t="s">
        <v>1015</v>
      </c>
      <c r="B19" s="69" t="s">
        <v>1168</v>
      </c>
      <c r="C19" s="4">
        <f>1875+5975</f>
        <v>7850</v>
      </c>
      <c r="D19" s="375">
        <f>1875+5975</f>
        <v>7850</v>
      </c>
      <c r="E19" s="76"/>
    </row>
    <row r="20" spans="1:5" s="10" customFormat="1" ht="42.75" customHeight="1" x14ac:dyDescent="0.2">
      <c r="A20" s="80" t="s">
        <v>1016</v>
      </c>
      <c r="B20" s="69" t="s">
        <v>1014</v>
      </c>
      <c r="C20" s="4">
        <v>125</v>
      </c>
      <c r="D20" s="375">
        <v>125</v>
      </c>
      <c r="E20" s="76"/>
    </row>
    <row r="21" spans="1:5" s="10" customFormat="1" ht="24" customHeight="1" x14ac:dyDescent="0.2">
      <c r="A21" s="80" t="s">
        <v>1017</v>
      </c>
      <c r="B21" s="69" t="s">
        <v>1200</v>
      </c>
      <c r="C21" s="277">
        <f>336500+34890-40</f>
        <v>371350</v>
      </c>
      <c r="D21" s="4">
        <f>336500+34890-40</f>
        <v>371350</v>
      </c>
      <c r="E21" s="76"/>
    </row>
    <row r="22" spans="1:5" s="10" customFormat="1" ht="51" customHeight="1" x14ac:dyDescent="0.2">
      <c r="A22" s="614" t="s">
        <v>1201</v>
      </c>
      <c r="B22" s="589" t="s">
        <v>1202</v>
      </c>
      <c r="C22" s="624">
        <v>4320</v>
      </c>
      <c r="D22" s="4"/>
      <c r="E22" s="76"/>
    </row>
    <row r="23" spans="1:5" s="10" customFormat="1" x14ac:dyDescent="0.2">
      <c r="A23" s="69" t="s">
        <v>266</v>
      </c>
      <c r="B23" s="69"/>
      <c r="C23" s="4"/>
      <c r="D23" s="4"/>
      <c r="E23" s="76"/>
    </row>
    <row r="24" spans="1:5" s="10" customFormat="1" x14ac:dyDescent="0.2">
      <c r="A24" s="69" t="s">
        <v>266</v>
      </c>
      <c r="B24" s="69"/>
      <c r="C24" s="4"/>
      <c r="D24" s="4"/>
      <c r="E24" s="76"/>
    </row>
    <row r="25" spans="1:5" s="10" customFormat="1" x14ac:dyDescent="0.2">
      <c r="A25" s="69" t="s">
        <v>266</v>
      </c>
      <c r="B25" s="69"/>
      <c r="C25" s="4"/>
      <c r="D25" s="4"/>
      <c r="E25" s="76"/>
    </row>
    <row r="26" spans="1:5" s="3" customFormat="1" x14ac:dyDescent="0.2">
      <c r="A26" s="70"/>
      <c r="B26" s="70"/>
      <c r="C26" s="4"/>
      <c r="D26" s="4"/>
      <c r="E26" s="77"/>
    </row>
    <row r="27" spans="1:5" x14ac:dyDescent="0.35">
      <c r="A27" s="81"/>
      <c r="B27" s="81" t="s">
        <v>322</v>
      </c>
      <c r="C27" s="68">
        <f>SUM(C10:C26)</f>
        <v>411618</v>
      </c>
      <c r="D27" s="68">
        <f>SUM(D10:D26)</f>
        <v>407298</v>
      </c>
      <c r="E27" s="78"/>
    </row>
    <row r="28" spans="1:5" x14ac:dyDescent="0.35">
      <c r="A28" s="28"/>
      <c r="B28" s="28"/>
    </row>
    <row r="29" spans="1:5" x14ac:dyDescent="0.35">
      <c r="A29" s="2" t="s">
        <v>411</v>
      </c>
      <c r="E29" s="5"/>
    </row>
    <row r="30" spans="1:5" x14ac:dyDescent="0.35">
      <c r="A30" s="2" t="s">
        <v>395</v>
      </c>
    </row>
    <row r="31" spans="1:5" x14ac:dyDescent="0.35">
      <c r="A31" s="174" t="s">
        <v>396</v>
      </c>
    </row>
    <row r="32" spans="1:5" x14ac:dyDescent="0.35">
      <c r="A32" s="174"/>
    </row>
    <row r="33" spans="1:5" x14ac:dyDescent="0.35">
      <c r="A33" s="174" t="s">
        <v>335</v>
      </c>
    </row>
    <row r="34" spans="1:5" s="17" customFormat="1" ht="12.75" x14ac:dyDescent="0.2"/>
    <row r="35" spans="1:5" x14ac:dyDescent="0.35">
      <c r="A35" s="53" t="s">
        <v>96</v>
      </c>
      <c r="E35" s="5"/>
    </row>
    <row r="36" spans="1:5" x14ac:dyDescent="0.35">
      <c r="E36"/>
    </row>
    <row r="37" spans="1:5" x14ac:dyDescent="0.35">
      <c r="D37" s="12"/>
      <c r="E37"/>
    </row>
    <row r="38" spans="1:5" x14ac:dyDescent="0.35">
      <c r="A38" s="53"/>
      <c r="B38" s="53" t="s">
        <v>259</v>
      </c>
      <c r="D38" s="12"/>
      <c r="E38"/>
    </row>
    <row r="39" spans="1:5" x14ac:dyDescent="0.35">
      <c r="B39" s="2" t="s">
        <v>258</v>
      </c>
      <c r="D39" s="12"/>
      <c r="E39"/>
    </row>
    <row r="40" spans="1:5" customFormat="1" ht="12.75" x14ac:dyDescent="0.2">
      <c r="A40" s="49"/>
      <c r="B40" s="49" t="s">
        <v>127</v>
      </c>
    </row>
    <row r="41" spans="1:5" s="17" customFormat="1" ht="12.75" x14ac:dyDescent="0.2"/>
  </sheetData>
  <mergeCells count="2">
    <mergeCell ref="C1:D1"/>
    <mergeCell ref="C2:D2"/>
  </mergeCells>
  <printOptions gridLines="1"/>
  <pageMargins left="0.19685039370078741" right="0.19685039370078741" top="0.19685039370078741" bottom="0.19685039370078741" header="0.15748031496062992" footer="0.15748031496062992"/>
  <pageSetup paperSize="9" scale="76" fitToHeight="0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view="pageBreakPreview" topLeftCell="A22" zoomScale="80" zoomScaleSheetLayoutView="80" workbookViewId="0">
      <selection activeCell="A8" sqref="A8:A34"/>
    </sheetView>
  </sheetViews>
  <sheetFormatPr defaultRowHeight="12.75" x14ac:dyDescent="0.2"/>
  <cols>
    <col min="1" max="1" width="5.42578125" style="145" customWidth="1"/>
    <col min="2" max="2" width="20.85546875" style="145" customWidth="1"/>
    <col min="3" max="3" width="26" style="145" customWidth="1"/>
    <col min="4" max="4" width="17" style="145" customWidth="1"/>
    <col min="5" max="5" width="18.140625" style="145" customWidth="1"/>
    <col min="6" max="6" width="14.7109375" style="145" customWidth="1"/>
    <col min="7" max="7" width="15.5703125" style="145" customWidth="1"/>
    <col min="8" max="8" width="14.7109375" style="145" customWidth="1"/>
    <col min="9" max="9" width="29.7109375" style="145" customWidth="1"/>
    <col min="10" max="10" width="0" style="145" hidden="1" customWidth="1"/>
    <col min="11" max="16384" width="9.140625" style="145"/>
  </cols>
  <sheetData>
    <row r="1" spans="1:10" ht="15.75" x14ac:dyDescent="0.35">
      <c r="A1" s="58" t="s">
        <v>443</v>
      </c>
      <c r="B1" s="58"/>
      <c r="C1" s="61"/>
      <c r="D1" s="61"/>
      <c r="E1" s="61"/>
      <c r="F1" s="61"/>
      <c r="G1" s="220"/>
      <c r="H1" s="220"/>
      <c r="I1" s="750" t="s">
        <v>97</v>
      </c>
      <c r="J1" s="750"/>
    </row>
    <row r="2" spans="1:10" ht="15.75" x14ac:dyDescent="0.35">
      <c r="A2" s="60" t="s">
        <v>128</v>
      </c>
      <c r="B2" s="58"/>
      <c r="C2" s="61"/>
      <c r="D2" s="61"/>
      <c r="E2" s="61"/>
      <c r="F2" s="61"/>
      <c r="G2" s="220"/>
      <c r="H2" s="220"/>
      <c r="I2" s="740" t="s">
        <v>1020</v>
      </c>
      <c r="J2" s="741"/>
    </row>
    <row r="3" spans="1:10" ht="15.75" x14ac:dyDescent="0.35">
      <c r="A3" s="60"/>
      <c r="B3" s="60"/>
      <c r="C3" s="58"/>
      <c r="D3" s="58"/>
      <c r="E3" s="58"/>
      <c r="F3" s="58"/>
      <c r="G3" s="220"/>
      <c r="H3" s="220"/>
      <c r="I3" s="220"/>
    </row>
    <row r="4" spans="1:10" ht="15.75" x14ac:dyDescent="0.35">
      <c r="A4" s="61" t="s">
        <v>262</v>
      </c>
      <c r="B4" s="61"/>
      <c r="C4" s="61"/>
      <c r="D4" s="61"/>
      <c r="E4" s="61"/>
      <c r="F4" s="61"/>
      <c r="G4" s="60"/>
      <c r="H4" s="60"/>
      <c r="I4" s="60"/>
    </row>
    <row r="5" spans="1:10" ht="15.75" x14ac:dyDescent="0.35">
      <c r="A5" s="64"/>
      <c r="B5" s="21" t="s">
        <v>655</v>
      </c>
      <c r="C5" s="21"/>
      <c r="D5" s="64"/>
      <c r="E5" s="64"/>
      <c r="F5" s="64"/>
      <c r="G5" s="65"/>
      <c r="H5" s="65"/>
      <c r="I5" s="65"/>
    </row>
    <row r="6" spans="1:10" ht="15.75" x14ac:dyDescent="0.35">
      <c r="A6" s="61"/>
      <c r="B6" s="61"/>
      <c r="C6" s="61"/>
      <c r="D6" s="61"/>
      <c r="E6" s="61"/>
      <c r="F6" s="61"/>
      <c r="G6" s="60"/>
      <c r="H6" s="60"/>
      <c r="I6" s="60"/>
    </row>
    <row r="7" spans="1:10" ht="47.25" x14ac:dyDescent="0.2">
      <c r="A7" s="72" t="s">
        <v>64</v>
      </c>
      <c r="B7" s="72" t="s">
        <v>326</v>
      </c>
      <c r="C7" s="72" t="s">
        <v>327</v>
      </c>
      <c r="D7" s="72" t="s">
        <v>215</v>
      </c>
      <c r="E7" s="72" t="s">
        <v>331</v>
      </c>
      <c r="F7" s="72" t="s">
        <v>334</v>
      </c>
      <c r="G7" s="63" t="s">
        <v>10</v>
      </c>
      <c r="H7" s="63" t="s">
        <v>9</v>
      </c>
      <c r="I7" s="63" t="s">
        <v>377</v>
      </c>
      <c r="J7" s="183" t="s">
        <v>333</v>
      </c>
    </row>
    <row r="8" spans="1:10" ht="29.25" customHeight="1" x14ac:dyDescent="0.2">
      <c r="A8" s="482">
        <v>1</v>
      </c>
      <c r="B8" s="273" t="s">
        <v>590</v>
      </c>
      <c r="C8" s="273" t="s">
        <v>503</v>
      </c>
      <c r="D8" s="274" t="s">
        <v>501</v>
      </c>
      <c r="E8" s="275" t="s">
        <v>591</v>
      </c>
      <c r="F8" s="273" t="s">
        <v>333</v>
      </c>
      <c r="G8" s="276">
        <v>11000</v>
      </c>
      <c r="H8" s="276">
        <v>10300</v>
      </c>
      <c r="I8" s="277">
        <f>H8*20%</f>
        <v>2060</v>
      </c>
      <c r="J8" s="183"/>
    </row>
    <row r="9" spans="1:10" ht="29.25" customHeight="1" x14ac:dyDescent="0.2">
      <c r="A9" s="80">
        <v>2</v>
      </c>
      <c r="B9" s="273" t="s">
        <v>592</v>
      </c>
      <c r="C9" s="273" t="s">
        <v>593</v>
      </c>
      <c r="D9" s="274" t="s">
        <v>594</v>
      </c>
      <c r="E9" s="275" t="s">
        <v>591</v>
      </c>
      <c r="F9" s="273" t="s">
        <v>333</v>
      </c>
      <c r="G9" s="278">
        <v>8000</v>
      </c>
      <c r="H9" s="278">
        <v>7800</v>
      </c>
      <c r="I9" s="277">
        <f t="shared" ref="I9:I34" si="0">H9*20%</f>
        <v>1560</v>
      </c>
    </row>
    <row r="10" spans="1:10" ht="29.25" customHeight="1" x14ac:dyDescent="0.2">
      <c r="A10" s="80">
        <v>3</v>
      </c>
      <c r="B10" s="273" t="s">
        <v>529</v>
      </c>
      <c r="C10" s="273" t="s">
        <v>595</v>
      </c>
      <c r="D10" s="274" t="s">
        <v>596</v>
      </c>
      <c r="E10" s="275" t="s">
        <v>591</v>
      </c>
      <c r="F10" s="273" t="s">
        <v>333</v>
      </c>
      <c r="G10" s="278">
        <v>8000</v>
      </c>
      <c r="H10" s="276">
        <v>9400</v>
      </c>
      <c r="I10" s="277">
        <f t="shared" si="0"/>
        <v>1880</v>
      </c>
    </row>
    <row r="11" spans="1:10" ht="29.25" customHeight="1" x14ac:dyDescent="0.2">
      <c r="A11" s="482">
        <v>4</v>
      </c>
      <c r="B11" s="273" t="s">
        <v>597</v>
      </c>
      <c r="C11" s="273" t="s">
        <v>598</v>
      </c>
      <c r="D11" s="273">
        <v>65002007395</v>
      </c>
      <c r="E11" s="275" t="s">
        <v>591</v>
      </c>
      <c r="F11" s="273" t="s">
        <v>333</v>
      </c>
      <c r="G11" s="278">
        <v>8000</v>
      </c>
      <c r="H11" s="278">
        <v>9400</v>
      </c>
      <c r="I11" s="277">
        <f t="shared" si="0"/>
        <v>1880</v>
      </c>
    </row>
    <row r="12" spans="1:10" ht="29.25" customHeight="1" x14ac:dyDescent="0.2">
      <c r="A12" s="482">
        <v>5</v>
      </c>
      <c r="B12" s="273" t="s">
        <v>599</v>
      </c>
      <c r="C12" s="273" t="s">
        <v>600</v>
      </c>
      <c r="D12" s="270">
        <v>61001005366</v>
      </c>
      <c r="E12" s="275" t="s">
        <v>591</v>
      </c>
      <c r="F12" s="273" t="s">
        <v>333</v>
      </c>
      <c r="G12" s="278">
        <v>8000</v>
      </c>
      <c r="H12" s="276">
        <v>7800</v>
      </c>
      <c r="I12" s="277">
        <f t="shared" si="0"/>
        <v>1560</v>
      </c>
    </row>
    <row r="13" spans="1:10" ht="29.25" customHeight="1" x14ac:dyDescent="0.2">
      <c r="A13" s="80">
        <v>6</v>
      </c>
      <c r="B13" s="273" t="s">
        <v>601</v>
      </c>
      <c r="C13" s="273" t="s">
        <v>509</v>
      </c>
      <c r="D13" s="274" t="s">
        <v>507</v>
      </c>
      <c r="E13" s="275" t="s">
        <v>591</v>
      </c>
      <c r="F13" s="273" t="s">
        <v>333</v>
      </c>
      <c r="G13" s="278">
        <v>8000</v>
      </c>
      <c r="H13" s="278">
        <v>9200</v>
      </c>
      <c r="I13" s="277">
        <f t="shared" si="0"/>
        <v>1840</v>
      </c>
    </row>
    <row r="14" spans="1:10" ht="29.25" customHeight="1" x14ac:dyDescent="0.2">
      <c r="A14" s="80">
        <v>7</v>
      </c>
      <c r="B14" s="273" t="s">
        <v>602</v>
      </c>
      <c r="C14" s="273" t="s">
        <v>603</v>
      </c>
      <c r="D14" s="274" t="s">
        <v>604</v>
      </c>
      <c r="E14" s="275" t="s">
        <v>591</v>
      </c>
      <c r="F14" s="273" t="s">
        <v>333</v>
      </c>
      <c r="G14" s="278">
        <v>7000</v>
      </c>
      <c r="H14" s="278">
        <v>6600</v>
      </c>
      <c r="I14" s="277">
        <f t="shared" si="0"/>
        <v>1320</v>
      </c>
    </row>
    <row r="15" spans="1:10" ht="29.25" customHeight="1" x14ac:dyDescent="0.2">
      <c r="A15" s="482">
        <v>8</v>
      </c>
      <c r="B15" s="273" t="s">
        <v>547</v>
      </c>
      <c r="C15" s="273" t="s">
        <v>605</v>
      </c>
      <c r="D15" s="274" t="s">
        <v>606</v>
      </c>
      <c r="E15" s="275" t="s">
        <v>591</v>
      </c>
      <c r="F15" s="273" t="s">
        <v>333</v>
      </c>
      <c r="G15" s="278">
        <v>6500</v>
      </c>
      <c r="H15" s="276">
        <v>5200</v>
      </c>
      <c r="I15" s="277">
        <f t="shared" si="0"/>
        <v>1040</v>
      </c>
    </row>
    <row r="16" spans="1:10" ht="29.25" customHeight="1" x14ac:dyDescent="0.2">
      <c r="A16" s="482">
        <v>9</v>
      </c>
      <c r="B16" s="273" t="s">
        <v>607</v>
      </c>
      <c r="C16" s="273" t="s">
        <v>608</v>
      </c>
      <c r="D16" s="274" t="s">
        <v>609</v>
      </c>
      <c r="E16" s="275" t="s">
        <v>591</v>
      </c>
      <c r="F16" s="273" t="s">
        <v>333</v>
      </c>
      <c r="G16" s="278">
        <v>6000</v>
      </c>
      <c r="H16" s="278">
        <v>6900</v>
      </c>
      <c r="I16" s="277">
        <f t="shared" si="0"/>
        <v>1380</v>
      </c>
    </row>
    <row r="17" spans="1:9" ht="29.25" customHeight="1" x14ac:dyDescent="0.2">
      <c r="A17" s="80">
        <v>10</v>
      </c>
      <c r="B17" s="329" t="s">
        <v>610</v>
      </c>
      <c r="C17" s="329" t="s">
        <v>611</v>
      </c>
      <c r="D17" s="274" t="s">
        <v>612</v>
      </c>
      <c r="E17" s="275" t="s">
        <v>591</v>
      </c>
      <c r="F17" s="273" t="s">
        <v>333</v>
      </c>
      <c r="G17" s="278">
        <v>4500</v>
      </c>
      <c r="H17" s="276">
        <v>3600</v>
      </c>
      <c r="I17" s="277">
        <f t="shared" si="0"/>
        <v>720</v>
      </c>
    </row>
    <row r="18" spans="1:9" ht="29.25" customHeight="1" x14ac:dyDescent="0.2">
      <c r="A18" s="80">
        <v>11</v>
      </c>
      <c r="B18" s="273" t="s">
        <v>518</v>
      </c>
      <c r="C18" s="273" t="s">
        <v>519</v>
      </c>
      <c r="D18" s="274" t="s">
        <v>517</v>
      </c>
      <c r="E18" s="275" t="s">
        <v>591</v>
      </c>
      <c r="F18" s="273" t="s">
        <v>333</v>
      </c>
      <c r="G18" s="278">
        <v>4500</v>
      </c>
      <c r="H18" s="278">
        <v>6200</v>
      </c>
      <c r="I18" s="277">
        <f t="shared" si="0"/>
        <v>1240</v>
      </c>
    </row>
    <row r="19" spans="1:9" ht="29.25" customHeight="1" x14ac:dyDescent="0.2">
      <c r="A19" s="482">
        <v>12</v>
      </c>
      <c r="B19" s="273" t="s">
        <v>597</v>
      </c>
      <c r="C19" s="273" t="s">
        <v>613</v>
      </c>
      <c r="D19" s="274" t="s">
        <v>614</v>
      </c>
      <c r="E19" s="275" t="s">
        <v>591</v>
      </c>
      <c r="F19" s="273" t="s">
        <v>333</v>
      </c>
      <c r="G19" s="278">
        <v>5500</v>
      </c>
      <c r="H19" s="276">
        <v>6200</v>
      </c>
      <c r="I19" s="277">
        <f t="shared" si="0"/>
        <v>1240</v>
      </c>
    </row>
    <row r="20" spans="1:9" ht="29.25" customHeight="1" x14ac:dyDescent="0.2">
      <c r="A20" s="482">
        <v>13</v>
      </c>
      <c r="B20" s="273" t="s">
        <v>513</v>
      </c>
      <c r="C20" s="273" t="s">
        <v>514</v>
      </c>
      <c r="D20" s="274" t="s">
        <v>615</v>
      </c>
      <c r="E20" s="275" t="s">
        <v>591</v>
      </c>
      <c r="F20" s="273" t="s">
        <v>333</v>
      </c>
      <c r="G20" s="278">
        <v>5500</v>
      </c>
      <c r="H20" s="278">
        <v>6200</v>
      </c>
      <c r="I20" s="277">
        <f t="shared" si="0"/>
        <v>1240</v>
      </c>
    </row>
    <row r="21" spans="1:9" ht="29.25" customHeight="1" x14ac:dyDescent="0.2">
      <c r="A21" s="80">
        <v>14</v>
      </c>
      <c r="B21" s="273" t="s">
        <v>616</v>
      </c>
      <c r="C21" s="273" t="s">
        <v>617</v>
      </c>
      <c r="D21" s="274" t="s">
        <v>618</v>
      </c>
      <c r="E21" s="275" t="s">
        <v>591</v>
      </c>
      <c r="F21" s="273" t="s">
        <v>333</v>
      </c>
      <c r="G21" s="278">
        <v>1250</v>
      </c>
      <c r="H21" s="276">
        <v>1500</v>
      </c>
      <c r="I21" s="277">
        <f t="shared" si="0"/>
        <v>300</v>
      </c>
    </row>
    <row r="22" spans="1:9" ht="29.25" customHeight="1" x14ac:dyDescent="0.2">
      <c r="A22" s="80">
        <v>15</v>
      </c>
      <c r="B22" s="273" t="s">
        <v>619</v>
      </c>
      <c r="C22" s="273" t="s">
        <v>620</v>
      </c>
      <c r="D22" s="274" t="s">
        <v>621</v>
      </c>
      <c r="E22" s="275" t="s">
        <v>591</v>
      </c>
      <c r="F22" s="273" t="s">
        <v>333</v>
      </c>
      <c r="G22" s="278">
        <v>2750</v>
      </c>
      <c r="H22" s="278">
        <v>3250</v>
      </c>
      <c r="I22" s="277">
        <f t="shared" si="0"/>
        <v>650</v>
      </c>
    </row>
    <row r="23" spans="1:9" ht="29.25" customHeight="1" x14ac:dyDescent="0.2">
      <c r="A23" s="482">
        <v>16</v>
      </c>
      <c r="B23" s="273" t="s">
        <v>622</v>
      </c>
      <c r="C23" s="273" t="s">
        <v>623</v>
      </c>
      <c r="D23" s="269" t="s">
        <v>624</v>
      </c>
      <c r="E23" s="275" t="s">
        <v>591</v>
      </c>
      <c r="F23" s="273" t="s">
        <v>333</v>
      </c>
      <c r="G23" s="278">
        <v>10000</v>
      </c>
      <c r="H23" s="276">
        <v>11400</v>
      </c>
      <c r="I23" s="277">
        <f t="shared" si="0"/>
        <v>2280</v>
      </c>
    </row>
    <row r="24" spans="1:9" ht="29.25" customHeight="1" x14ac:dyDescent="0.2">
      <c r="A24" s="482">
        <v>17</v>
      </c>
      <c r="B24" s="273" t="s">
        <v>625</v>
      </c>
      <c r="C24" s="273" t="s">
        <v>626</v>
      </c>
      <c r="D24" s="269" t="s">
        <v>627</v>
      </c>
      <c r="E24" s="275" t="s">
        <v>591</v>
      </c>
      <c r="F24" s="273" t="s">
        <v>333</v>
      </c>
      <c r="G24" s="278">
        <v>4500</v>
      </c>
      <c r="H24" s="278">
        <v>4500</v>
      </c>
      <c r="I24" s="277">
        <f t="shared" si="0"/>
        <v>900</v>
      </c>
    </row>
    <row r="25" spans="1:9" ht="29.25" customHeight="1" x14ac:dyDescent="0.2">
      <c r="A25" s="80">
        <v>18</v>
      </c>
      <c r="B25" s="273" t="s">
        <v>628</v>
      </c>
      <c r="C25" s="273" t="s">
        <v>629</v>
      </c>
      <c r="D25" s="269" t="s">
        <v>630</v>
      </c>
      <c r="E25" s="275" t="s">
        <v>591</v>
      </c>
      <c r="F25" s="273" t="s">
        <v>333</v>
      </c>
      <c r="G25" s="278">
        <v>4500</v>
      </c>
      <c r="H25" s="278">
        <v>4500</v>
      </c>
      <c r="I25" s="277">
        <f t="shared" si="0"/>
        <v>900</v>
      </c>
    </row>
    <row r="26" spans="1:9" ht="29.25" customHeight="1" x14ac:dyDescent="0.2">
      <c r="A26" s="80">
        <v>19</v>
      </c>
      <c r="B26" s="273" t="s">
        <v>597</v>
      </c>
      <c r="C26" s="273" t="s">
        <v>631</v>
      </c>
      <c r="D26" s="269" t="s">
        <v>632</v>
      </c>
      <c r="E26" s="275" t="s">
        <v>591</v>
      </c>
      <c r="F26" s="273" t="s">
        <v>333</v>
      </c>
      <c r="G26" s="278">
        <v>4500</v>
      </c>
      <c r="H26" s="278">
        <v>4500</v>
      </c>
      <c r="I26" s="277">
        <f t="shared" si="0"/>
        <v>900</v>
      </c>
    </row>
    <row r="27" spans="1:9" ht="29.25" customHeight="1" x14ac:dyDescent="0.2">
      <c r="A27" s="482">
        <v>20</v>
      </c>
      <c r="B27" s="273" t="s">
        <v>633</v>
      </c>
      <c r="C27" s="273" t="s">
        <v>634</v>
      </c>
      <c r="D27" s="269" t="s">
        <v>635</v>
      </c>
      <c r="E27" s="275" t="s">
        <v>591</v>
      </c>
      <c r="F27" s="273" t="s">
        <v>333</v>
      </c>
      <c r="G27" s="278">
        <v>4500</v>
      </c>
      <c r="H27" s="278">
        <v>4500</v>
      </c>
      <c r="I27" s="277">
        <f t="shared" si="0"/>
        <v>900</v>
      </c>
    </row>
    <row r="28" spans="1:9" ht="29.25" customHeight="1" x14ac:dyDescent="0.2">
      <c r="A28" s="482">
        <v>21</v>
      </c>
      <c r="B28" s="273" t="s">
        <v>622</v>
      </c>
      <c r="C28" s="273" t="s">
        <v>636</v>
      </c>
      <c r="D28" s="269" t="s">
        <v>637</v>
      </c>
      <c r="E28" s="275" t="s">
        <v>591</v>
      </c>
      <c r="F28" s="273" t="s">
        <v>333</v>
      </c>
      <c r="G28" s="278">
        <v>4500</v>
      </c>
      <c r="H28" s="278">
        <v>4500</v>
      </c>
      <c r="I28" s="277">
        <f t="shared" si="0"/>
        <v>900</v>
      </c>
    </row>
    <row r="29" spans="1:9" ht="29.25" customHeight="1" x14ac:dyDescent="0.2">
      <c r="A29" s="80">
        <v>22</v>
      </c>
      <c r="B29" s="279" t="s">
        <v>638</v>
      </c>
      <c r="C29" s="279" t="s">
        <v>639</v>
      </c>
      <c r="D29" s="280" t="s">
        <v>640</v>
      </c>
      <c r="E29" s="275" t="s">
        <v>591</v>
      </c>
      <c r="F29" s="273" t="s">
        <v>333</v>
      </c>
      <c r="G29" s="278">
        <v>4500</v>
      </c>
      <c r="H29" s="278">
        <v>4500</v>
      </c>
      <c r="I29" s="277">
        <f t="shared" si="0"/>
        <v>900</v>
      </c>
    </row>
    <row r="30" spans="1:9" ht="29.25" customHeight="1" x14ac:dyDescent="0.2">
      <c r="A30" s="80">
        <v>23</v>
      </c>
      <c r="B30" s="273" t="s">
        <v>555</v>
      </c>
      <c r="C30" s="273" t="s">
        <v>641</v>
      </c>
      <c r="D30" s="269" t="s">
        <v>642</v>
      </c>
      <c r="E30" s="275" t="s">
        <v>591</v>
      </c>
      <c r="F30" s="273" t="s">
        <v>333</v>
      </c>
      <c r="G30" s="276">
        <v>2500</v>
      </c>
      <c r="H30" s="278">
        <v>2500</v>
      </c>
      <c r="I30" s="277">
        <f t="shared" si="0"/>
        <v>500</v>
      </c>
    </row>
    <row r="31" spans="1:9" ht="29.25" customHeight="1" x14ac:dyDescent="0.2">
      <c r="A31" s="482">
        <v>24</v>
      </c>
      <c r="B31" s="273" t="s">
        <v>643</v>
      </c>
      <c r="C31" s="273" t="s">
        <v>644</v>
      </c>
      <c r="D31" s="269" t="s">
        <v>645</v>
      </c>
      <c r="E31" s="275" t="s">
        <v>591</v>
      </c>
      <c r="F31" s="273" t="s">
        <v>333</v>
      </c>
      <c r="G31" s="278">
        <v>2500</v>
      </c>
      <c r="H31" s="276">
        <v>2500</v>
      </c>
      <c r="I31" s="277">
        <f t="shared" si="0"/>
        <v>500</v>
      </c>
    </row>
    <row r="32" spans="1:9" ht="29.25" customHeight="1" x14ac:dyDescent="0.2">
      <c r="A32" s="482">
        <v>25</v>
      </c>
      <c r="B32" s="273" t="s">
        <v>822</v>
      </c>
      <c r="C32" s="273" t="s">
        <v>1076</v>
      </c>
      <c r="D32" s="274" t="s">
        <v>1077</v>
      </c>
      <c r="E32" s="275" t="s">
        <v>591</v>
      </c>
      <c r="F32" s="273" t="s">
        <v>333</v>
      </c>
      <c r="G32" s="278">
        <v>1600</v>
      </c>
      <c r="H32" s="278">
        <v>1600</v>
      </c>
      <c r="I32" s="277">
        <f t="shared" si="0"/>
        <v>320</v>
      </c>
    </row>
    <row r="33" spans="1:9" ht="29.25" customHeight="1" x14ac:dyDescent="0.2">
      <c r="A33" s="80">
        <v>26</v>
      </c>
      <c r="B33" s="621" t="s">
        <v>547</v>
      </c>
      <c r="C33" s="621" t="s">
        <v>605</v>
      </c>
      <c r="D33" s="622" t="s">
        <v>606</v>
      </c>
      <c r="E33" s="596" t="s">
        <v>591</v>
      </c>
      <c r="F33" s="621" t="s">
        <v>0</v>
      </c>
      <c r="G33" s="623">
        <v>1300</v>
      </c>
      <c r="H33" s="623">
        <v>1300</v>
      </c>
      <c r="I33" s="624">
        <f t="shared" si="0"/>
        <v>260</v>
      </c>
    </row>
    <row r="34" spans="1:9" ht="29.25" customHeight="1" x14ac:dyDescent="0.2">
      <c r="A34" s="80">
        <v>27</v>
      </c>
      <c r="B34" s="621" t="s">
        <v>607</v>
      </c>
      <c r="C34" s="621" t="s">
        <v>608</v>
      </c>
      <c r="D34" s="622" t="s">
        <v>609</v>
      </c>
      <c r="E34" s="596" t="s">
        <v>591</v>
      </c>
      <c r="F34" s="621" t="s">
        <v>0</v>
      </c>
      <c r="G34" s="625">
        <v>1200</v>
      </c>
      <c r="H34" s="625">
        <v>1200</v>
      </c>
      <c r="I34" s="624">
        <f t="shared" si="0"/>
        <v>240</v>
      </c>
    </row>
    <row r="35" spans="1:9" ht="29.25" customHeight="1" x14ac:dyDescent="0.2">
      <c r="A35" s="482"/>
      <c r="B35" s="489"/>
      <c r="C35" s="489"/>
      <c r="D35" s="489"/>
      <c r="E35" s="489"/>
      <c r="F35" s="482"/>
      <c r="G35" s="495"/>
      <c r="H35" s="495"/>
      <c r="I35" s="495"/>
    </row>
    <row r="36" spans="1:9" ht="29.25" customHeight="1" x14ac:dyDescent="0.2">
      <c r="A36" s="482"/>
      <c r="B36" s="489"/>
      <c r="C36" s="489"/>
      <c r="D36" s="489"/>
      <c r="E36" s="489"/>
      <c r="F36" s="482"/>
      <c r="G36" s="495"/>
      <c r="H36" s="495"/>
      <c r="I36" s="495"/>
    </row>
    <row r="37" spans="1:9" ht="29.25" customHeight="1" x14ac:dyDescent="0.2">
      <c r="A37" s="482"/>
      <c r="B37" s="489"/>
      <c r="C37" s="489"/>
      <c r="D37" s="489"/>
      <c r="E37" s="489"/>
      <c r="F37" s="482"/>
      <c r="G37" s="495"/>
      <c r="H37" s="495"/>
      <c r="I37" s="495"/>
    </row>
    <row r="38" spans="1:9" ht="29.25" customHeight="1" x14ac:dyDescent="0.2">
      <c r="A38" s="69" t="s">
        <v>264</v>
      </c>
      <c r="B38" s="69"/>
      <c r="C38" s="69"/>
      <c r="D38" s="69"/>
      <c r="E38" s="69"/>
      <c r="F38" s="80"/>
      <c r="G38" s="4"/>
      <c r="H38" s="4"/>
      <c r="I38" s="4"/>
    </row>
    <row r="39" spans="1:9" ht="15.75" x14ac:dyDescent="0.35">
      <c r="A39" s="69"/>
      <c r="B39" s="81"/>
      <c r="C39" s="81"/>
      <c r="D39" s="81"/>
      <c r="E39" s="81"/>
      <c r="F39" s="69" t="s">
        <v>428</v>
      </c>
      <c r="G39" s="68">
        <f>SUM(G8:G38)</f>
        <v>140600</v>
      </c>
      <c r="H39" s="68">
        <f>SUM(H8:H38)</f>
        <v>147050</v>
      </c>
      <c r="I39" s="68">
        <f>SUM(I8:I38)</f>
        <v>29410</v>
      </c>
    </row>
    <row r="40" spans="1:9" ht="15.75" x14ac:dyDescent="0.35">
      <c r="A40" s="181"/>
      <c r="B40" s="181"/>
      <c r="C40" s="181"/>
      <c r="D40" s="181"/>
      <c r="E40" s="181"/>
      <c r="F40" s="181"/>
      <c r="G40" s="181"/>
      <c r="H40" s="144"/>
      <c r="I40" s="144"/>
    </row>
    <row r="41" spans="1:9" ht="15.75" x14ac:dyDescent="0.35">
      <c r="A41" s="182" t="s">
        <v>444</v>
      </c>
      <c r="B41" s="182"/>
      <c r="C41" s="181"/>
      <c r="D41" s="181"/>
      <c r="E41" s="181"/>
      <c r="F41" s="181"/>
      <c r="G41" s="181"/>
      <c r="H41" s="144"/>
      <c r="I41" s="144"/>
    </row>
    <row r="42" spans="1:9" ht="15.75" x14ac:dyDescent="0.35">
      <c r="A42" s="182"/>
      <c r="B42" s="182"/>
      <c r="C42" s="181"/>
      <c r="D42" s="181"/>
      <c r="E42" s="181"/>
      <c r="F42" s="181"/>
      <c r="G42" s="181"/>
      <c r="H42" s="144"/>
      <c r="I42" s="144"/>
    </row>
    <row r="43" spans="1:9" ht="15.75" x14ac:dyDescent="0.35">
      <c r="A43" s="182"/>
      <c r="B43" s="182"/>
      <c r="C43" s="144"/>
      <c r="D43" s="144"/>
      <c r="E43" s="144"/>
      <c r="F43" s="144"/>
      <c r="G43" s="144"/>
      <c r="H43" s="144"/>
      <c r="I43" s="144"/>
    </row>
    <row r="44" spans="1:9" ht="15.75" x14ac:dyDescent="0.35">
      <c r="A44" s="182"/>
      <c r="B44" s="182"/>
      <c r="C44" s="144"/>
      <c r="D44" s="144"/>
      <c r="E44" s="144"/>
      <c r="F44" s="144"/>
      <c r="G44" s="144"/>
      <c r="H44" s="144"/>
      <c r="I44" s="144"/>
    </row>
    <row r="45" spans="1:9" x14ac:dyDescent="0.2">
      <c r="A45" s="179"/>
      <c r="B45" s="179"/>
      <c r="C45" s="179"/>
      <c r="D45" s="179"/>
      <c r="E45" s="179"/>
      <c r="F45" s="179"/>
      <c r="G45" s="179"/>
      <c r="H45" s="179"/>
      <c r="I45" s="179"/>
    </row>
    <row r="46" spans="1:9" ht="15.75" x14ac:dyDescent="0.35">
      <c r="A46" s="149" t="s">
        <v>96</v>
      </c>
      <c r="B46" s="149"/>
      <c r="C46" s="144"/>
      <c r="D46" s="144"/>
      <c r="E46" s="144"/>
      <c r="F46" s="144"/>
      <c r="G46" s="144"/>
      <c r="H46" s="144"/>
      <c r="I46" s="144"/>
    </row>
    <row r="47" spans="1:9" ht="15.75" x14ac:dyDescent="0.35">
      <c r="A47" s="144"/>
      <c r="B47" s="144"/>
      <c r="C47" s="144"/>
      <c r="D47" s="144"/>
      <c r="E47" s="144"/>
      <c r="F47" s="144"/>
      <c r="G47" s="144"/>
      <c r="H47" s="144"/>
      <c r="I47" s="144"/>
    </row>
    <row r="48" spans="1:9" ht="15.75" x14ac:dyDescent="0.35">
      <c r="A48" s="144"/>
      <c r="B48" s="144"/>
      <c r="C48" s="144"/>
      <c r="D48" s="144"/>
      <c r="E48" s="148"/>
      <c r="F48" s="148"/>
      <c r="G48" s="148"/>
      <c r="H48" s="144"/>
      <c r="I48" s="144"/>
    </row>
    <row r="49" spans="1:9" ht="15.75" x14ac:dyDescent="0.35">
      <c r="A49" s="149"/>
      <c r="B49" s="149"/>
      <c r="C49" s="149" t="s">
        <v>376</v>
      </c>
      <c r="D49" s="149"/>
      <c r="E49" s="149"/>
      <c r="F49" s="149"/>
      <c r="G49" s="149"/>
      <c r="H49" s="144"/>
      <c r="I49" s="144"/>
    </row>
    <row r="50" spans="1:9" ht="15.75" x14ac:dyDescent="0.35">
      <c r="A50" s="144"/>
      <c r="B50" s="144"/>
      <c r="C50" s="144" t="s">
        <v>375</v>
      </c>
      <c r="D50" s="144"/>
      <c r="E50" s="144"/>
      <c r="F50" s="144"/>
      <c r="G50" s="144"/>
      <c r="H50" s="144"/>
      <c r="I50" s="144"/>
    </row>
    <row r="51" spans="1:9" x14ac:dyDescent="0.2">
      <c r="A51" s="151"/>
      <c r="B51" s="151"/>
      <c r="C51" s="151" t="s">
        <v>127</v>
      </c>
      <c r="D51" s="151"/>
      <c r="E51" s="151"/>
      <c r="F51" s="151"/>
      <c r="G51" s="151"/>
    </row>
  </sheetData>
  <mergeCells count="2">
    <mergeCell ref="I1:J1"/>
    <mergeCell ref="I2:J2"/>
  </mergeCells>
  <printOptions gridLines="1"/>
  <pageMargins left="0.25" right="0.25" top="0.5" bottom="0.5" header="0.3" footer="0.3"/>
  <pageSetup scale="84" fitToHeight="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23"/>
  <sheetViews>
    <sheetView view="pageBreakPreview" zoomScale="80" zoomScaleSheetLayoutView="80" workbookViewId="0">
      <selection activeCell="P198" sqref="P198"/>
    </sheetView>
  </sheetViews>
  <sheetFormatPr defaultRowHeight="12.75" x14ac:dyDescent="0.2"/>
  <cols>
    <col min="1" max="1" width="4.42578125" customWidth="1"/>
    <col min="2" max="2" width="14.5703125" customWidth="1"/>
    <col min="3" max="3" width="16.140625" customWidth="1"/>
    <col min="4" max="4" width="16.7109375" customWidth="1"/>
    <col min="5" max="5" width="20.140625" style="344" customWidth="1"/>
    <col min="6" max="6" width="19.42578125" style="642" customWidth="1"/>
    <col min="7" max="7" width="15" customWidth="1"/>
    <col min="8" max="8" width="12" customWidth="1"/>
  </cols>
  <sheetData>
    <row r="1" spans="1:9" ht="15.75" x14ac:dyDescent="0.35">
      <c r="A1" s="58" t="s">
        <v>445</v>
      </c>
      <c r="B1" s="61"/>
      <c r="C1" s="61"/>
      <c r="D1" s="61"/>
      <c r="E1" s="334"/>
      <c r="F1" s="634"/>
      <c r="G1" s="750" t="s">
        <v>97</v>
      </c>
      <c r="H1" s="750"/>
      <c r="I1" s="247"/>
    </row>
    <row r="2" spans="1:9" ht="15" customHeight="1" x14ac:dyDescent="0.35">
      <c r="A2" s="60" t="s">
        <v>128</v>
      </c>
      <c r="B2" s="61"/>
      <c r="C2" s="61"/>
      <c r="D2" s="61"/>
      <c r="E2" s="334"/>
      <c r="F2" s="634"/>
      <c r="G2" s="740" t="s">
        <v>1020</v>
      </c>
      <c r="H2" s="741"/>
      <c r="I2" s="60"/>
    </row>
    <row r="3" spans="1:9" ht="15.75" x14ac:dyDescent="0.35">
      <c r="A3" s="60"/>
      <c r="B3" s="60"/>
      <c r="C3" s="60"/>
      <c r="D3" s="60"/>
      <c r="E3" s="335"/>
      <c r="F3" s="635"/>
      <c r="G3" s="220"/>
      <c r="H3" s="220"/>
      <c r="I3" s="247"/>
    </row>
    <row r="4" spans="1:9" ht="15.75" x14ac:dyDescent="0.35">
      <c r="A4" s="61" t="s">
        <v>262</v>
      </c>
      <c r="B4" s="61"/>
      <c r="C4" s="61"/>
      <c r="D4" s="61"/>
      <c r="E4" s="334"/>
      <c r="F4" s="634"/>
      <c r="G4" s="60"/>
      <c r="H4" s="60"/>
      <c r="I4" s="60"/>
    </row>
    <row r="5" spans="1:9" ht="15.75" x14ac:dyDescent="0.35">
      <c r="A5" s="64"/>
      <c r="B5" s="21" t="s">
        <v>655</v>
      </c>
      <c r="C5" s="64"/>
      <c r="D5" s="64"/>
      <c r="E5" s="336"/>
      <c r="F5" s="636"/>
      <c r="G5" s="65"/>
      <c r="H5" s="65"/>
      <c r="I5" s="65"/>
    </row>
    <row r="6" spans="1:9" ht="15.75" x14ac:dyDescent="0.35">
      <c r="A6" s="61"/>
      <c r="B6" s="61"/>
      <c r="C6" s="61"/>
      <c r="D6" s="61"/>
      <c r="E6" s="334"/>
      <c r="F6" s="634"/>
      <c r="G6" s="60"/>
      <c r="H6" s="60"/>
      <c r="I6" s="60"/>
    </row>
    <row r="7" spans="1:9" ht="15.75" x14ac:dyDescent="0.2">
      <c r="A7" s="219"/>
      <c r="B7" s="219"/>
      <c r="C7" s="219"/>
      <c r="D7" s="219"/>
      <c r="E7" s="337"/>
      <c r="F7" s="461"/>
      <c r="G7" s="62"/>
      <c r="H7" s="62"/>
      <c r="I7" s="247"/>
    </row>
    <row r="8" spans="1:9" ht="47.25" x14ac:dyDescent="0.2">
      <c r="A8" s="246" t="s">
        <v>64</v>
      </c>
      <c r="B8" s="63" t="s">
        <v>326</v>
      </c>
      <c r="C8" s="72" t="s">
        <v>327</v>
      </c>
      <c r="D8" s="72" t="s">
        <v>215</v>
      </c>
      <c r="E8" s="338" t="s">
        <v>330</v>
      </c>
      <c r="F8" s="72" t="s">
        <v>329</v>
      </c>
      <c r="G8" s="72" t="s">
        <v>371</v>
      </c>
      <c r="H8" s="63" t="s">
        <v>10</v>
      </c>
      <c r="I8" s="63" t="s">
        <v>9</v>
      </c>
    </row>
    <row r="9" spans="1:9" ht="49.5" customHeight="1" x14ac:dyDescent="0.2">
      <c r="A9" s="497">
        <v>1</v>
      </c>
      <c r="B9" s="273" t="s">
        <v>646</v>
      </c>
      <c r="C9" s="273" t="s">
        <v>623</v>
      </c>
      <c r="D9" s="274" t="s">
        <v>647</v>
      </c>
      <c r="E9" s="273" t="s">
        <v>1078</v>
      </c>
      <c r="F9" s="282" t="s">
        <v>1079</v>
      </c>
      <c r="G9" s="281">
        <v>2</v>
      </c>
      <c r="H9" s="277">
        <v>80</v>
      </c>
      <c r="I9" s="277">
        <f>40*G9</f>
        <v>80</v>
      </c>
    </row>
    <row r="10" spans="1:9" ht="49.5" customHeight="1" x14ac:dyDescent="0.2">
      <c r="A10" s="497">
        <v>2</v>
      </c>
      <c r="B10" s="273" t="s">
        <v>601</v>
      </c>
      <c r="C10" s="273" t="s">
        <v>509</v>
      </c>
      <c r="D10" s="274" t="s">
        <v>507</v>
      </c>
      <c r="E10" s="273" t="s">
        <v>1078</v>
      </c>
      <c r="F10" s="282" t="s">
        <v>1079</v>
      </c>
      <c r="G10" s="281">
        <v>2</v>
      </c>
      <c r="H10" s="277">
        <v>80</v>
      </c>
      <c r="I10" s="277">
        <f t="shared" ref="I10:I12" si="0">40*G10</f>
        <v>80</v>
      </c>
    </row>
    <row r="11" spans="1:9" ht="49.5" customHeight="1" x14ac:dyDescent="0.2">
      <c r="A11" s="497">
        <v>3</v>
      </c>
      <c r="B11" s="273" t="s">
        <v>597</v>
      </c>
      <c r="C11" s="273" t="s">
        <v>613</v>
      </c>
      <c r="D11" s="274" t="s">
        <v>614</v>
      </c>
      <c r="E11" s="273" t="s">
        <v>1078</v>
      </c>
      <c r="F11" s="282" t="s">
        <v>1079</v>
      </c>
      <c r="G11" s="281">
        <v>2</v>
      </c>
      <c r="H11" s="277">
        <v>80</v>
      </c>
      <c r="I11" s="277">
        <f t="shared" si="0"/>
        <v>80</v>
      </c>
    </row>
    <row r="12" spans="1:9" ht="49.5" customHeight="1" x14ac:dyDescent="0.2">
      <c r="A12" s="497">
        <v>4</v>
      </c>
      <c r="B12" s="273" t="s">
        <v>513</v>
      </c>
      <c r="C12" s="273" t="s">
        <v>514</v>
      </c>
      <c r="D12" s="274" t="s">
        <v>615</v>
      </c>
      <c r="E12" s="273" t="s">
        <v>1078</v>
      </c>
      <c r="F12" s="282" t="s">
        <v>1079</v>
      </c>
      <c r="G12" s="281">
        <v>2</v>
      </c>
      <c r="H12" s="277">
        <v>80</v>
      </c>
      <c r="I12" s="277">
        <f t="shared" si="0"/>
        <v>80</v>
      </c>
    </row>
    <row r="13" spans="1:9" ht="50.25" customHeight="1" x14ac:dyDescent="0.2">
      <c r="A13" s="497">
        <v>1</v>
      </c>
      <c r="B13" s="273" t="s">
        <v>601</v>
      </c>
      <c r="C13" s="273" t="s">
        <v>509</v>
      </c>
      <c r="D13" s="274" t="s">
        <v>507</v>
      </c>
      <c r="E13" s="273" t="s">
        <v>1078</v>
      </c>
      <c r="F13" s="282" t="s">
        <v>1080</v>
      </c>
      <c r="G13" s="281">
        <v>7</v>
      </c>
      <c r="H13" s="277">
        <f>40*G13</f>
        <v>280</v>
      </c>
      <c r="I13" s="277">
        <v>280</v>
      </c>
    </row>
    <row r="14" spans="1:9" ht="50.25" customHeight="1" x14ac:dyDescent="0.2">
      <c r="A14" s="497">
        <v>2</v>
      </c>
      <c r="B14" s="273" t="s">
        <v>597</v>
      </c>
      <c r="C14" s="273" t="s">
        <v>598</v>
      </c>
      <c r="D14" s="273">
        <v>65002007395</v>
      </c>
      <c r="E14" s="273" t="s">
        <v>1078</v>
      </c>
      <c r="F14" s="282" t="s">
        <v>1080</v>
      </c>
      <c r="G14" s="281">
        <v>7</v>
      </c>
      <c r="H14" s="277">
        <f t="shared" ref="H14:H22" si="1">40*G14</f>
        <v>280</v>
      </c>
      <c r="I14" s="277">
        <v>280</v>
      </c>
    </row>
    <row r="15" spans="1:9" ht="50.25" customHeight="1" x14ac:dyDescent="0.2">
      <c r="A15" s="497">
        <v>3</v>
      </c>
      <c r="B15" s="273" t="s">
        <v>513</v>
      </c>
      <c r="C15" s="273" t="s">
        <v>514</v>
      </c>
      <c r="D15" s="274" t="s">
        <v>615</v>
      </c>
      <c r="E15" s="273" t="s">
        <v>1078</v>
      </c>
      <c r="F15" s="282" t="s">
        <v>1080</v>
      </c>
      <c r="G15" s="281">
        <v>7</v>
      </c>
      <c r="H15" s="277">
        <f t="shared" si="1"/>
        <v>280</v>
      </c>
      <c r="I15" s="277">
        <v>280</v>
      </c>
    </row>
    <row r="16" spans="1:9" ht="50.25" customHeight="1" x14ac:dyDescent="0.2">
      <c r="A16" s="497">
        <v>4</v>
      </c>
      <c r="B16" s="273" t="s">
        <v>646</v>
      </c>
      <c r="C16" s="273" t="s">
        <v>623</v>
      </c>
      <c r="D16" s="274" t="s">
        <v>647</v>
      </c>
      <c r="E16" s="273" t="s">
        <v>1078</v>
      </c>
      <c r="F16" s="282" t="s">
        <v>1080</v>
      </c>
      <c r="G16" s="281">
        <v>7</v>
      </c>
      <c r="H16" s="277">
        <f t="shared" si="1"/>
        <v>280</v>
      </c>
      <c r="I16" s="277">
        <v>280</v>
      </c>
    </row>
    <row r="17" spans="1:9" ht="50.25" customHeight="1" x14ac:dyDescent="0.2">
      <c r="A17" s="497">
        <v>5</v>
      </c>
      <c r="B17" s="273" t="s">
        <v>518</v>
      </c>
      <c r="C17" s="273" t="s">
        <v>519</v>
      </c>
      <c r="D17" s="274" t="s">
        <v>517</v>
      </c>
      <c r="E17" s="273" t="s">
        <v>1078</v>
      </c>
      <c r="F17" s="282" t="s">
        <v>1080</v>
      </c>
      <c r="G17" s="281">
        <v>7</v>
      </c>
      <c r="H17" s="277">
        <f t="shared" si="1"/>
        <v>280</v>
      </c>
      <c r="I17" s="277">
        <v>280</v>
      </c>
    </row>
    <row r="18" spans="1:9" ht="50.25" customHeight="1" x14ac:dyDescent="0.2">
      <c r="A18" s="497">
        <v>6</v>
      </c>
      <c r="B18" s="273" t="s">
        <v>597</v>
      </c>
      <c r="C18" s="273" t="s">
        <v>613</v>
      </c>
      <c r="D18" s="274" t="s">
        <v>614</v>
      </c>
      <c r="E18" s="273" t="s">
        <v>1078</v>
      </c>
      <c r="F18" s="282" t="s">
        <v>1080</v>
      </c>
      <c r="G18" s="281">
        <v>7</v>
      </c>
      <c r="H18" s="277">
        <f t="shared" si="1"/>
        <v>280</v>
      </c>
      <c r="I18" s="277">
        <v>280</v>
      </c>
    </row>
    <row r="19" spans="1:9" ht="50.25" customHeight="1" x14ac:dyDescent="0.2">
      <c r="A19" s="497">
        <v>7</v>
      </c>
      <c r="B19" s="273" t="s">
        <v>648</v>
      </c>
      <c r="C19" s="273" t="s">
        <v>649</v>
      </c>
      <c r="D19" s="274" t="s">
        <v>612</v>
      </c>
      <c r="E19" s="273" t="s">
        <v>1078</v>
      </c>
      <c r="F19" s="282" t="s">
        <v>1080</v>
      </c>
      <c r="G19" s="281">
        <v>7</v>
      </c>
      <c r="H19" s="277">
        <f t="shared" si="1"/>
        <v>280</v>
      </c>
      <c r="I19" s="277">
        <v>280</v>
      </c>
    </row>
    <row r="20" spans="1:9" ht="50.25" customHeight="1" x14ac:dyDescent="0.2">
      <c r="A20" s="497">
        <v>8</v>
      </c>
      <c r="B20" s="273" t="s">
        <v>597</v>
      </c>
      <c r="C20" s="273" t="s">
        <v>631</v>
      </c>
      <c r="D20" s="274" t="s">
        <v>632</v>
      </c>
      <c r="E20" s="273" t="s">
        <v>1078</v>
      </c>
      <c r="F20" s="282" t="s">
        <v>1080</v>
      </c>
      <c r="G20" s="281">
        <v>7</v>
      </c>
      <c r="H20" s="277">
        <f t="shared" si="1"/>
        <v>280</v>
      </c>
      <c r="I20" s="277">
        <v>280</v>
      </c>
    </row>
    <row r="21" spans="1:9" ht="50.25" customHeight="1" x14ac:dyDescent="0.2">
      <c r="A21" s="497">
        <v>9</v>
      </c>
      <c r="B21" s="273" t="s">
        <v>628</v>
      </c>
      <c r="C21" s="273" t="s">
        <v>629</v>
      </c>
      <c r="D21" s="269" t="s">
        <v>630</v>
      </c>
      <c r="E21" s="273" t="s">
        <v>1078</v>
      </c>
      <c r="F21" s="282" t="s">
        <v>1080</v>
      </c>
      <c r="G21" s="281">
        <v>7</v>
      </c>
      <c r="H21" s="277">
        <f t="shared" si="1"/>
        <v>280</v>
      </c>
      <c r="I21" s="277">
        <v>280</v>
      </c>
    </row>
    <row r="22" spans="1:9" ht="50.25" customHeight="1" x14ac:dyDescent="0.2">
      <c r="A22" s="497">
        <v>10</v>
      </c>
      <c r="B22" s="270" t="s">
        <v>638</v>
      </c>
      <c r="C22" s="270" t="s">
        <v>639</v>
      </c>
      <c r="D22" s="269" t="s">
        <v>640</v>
      </c>
      <c r="E22" s="273" t="s">
        <v>1078</v>
      </c>
      <c r="F22" s="282" t="s">
        <v>1080</v>
      </c>
      <c r="G22" s="281">
        <v>7</v>
      </c>
      <c r="H22" s="277">
        <f t="shared" si="1"/>
        <v>280</v>
      </c>
      <c r="I22" s="277">
        <v>280</v>
      </c>
    </row>
    <row r="23" spans="1:9" ht="51.75" customHeight="1" x14ac:dyDescent="0.2">
      <c r="A23" s="497">
        <v>1</v>
      </c>
      <c r="B23" s="273" t="s">
        <v>646</v>
      </c>
      <c r="C23" s="273" t="s">
        <v>623</v>
      </c>
      <c r="D23" s="274" t="s">
        <v>647</v>
      </c>
      <c r="E23" s="273" t="s">
        <v>1078</v>
      </c>
      <c r="F23" s="643" t="s">
        <v>1081</v>
      </c>
      <c r="G23" s="281">
        <v>2</v>
      </c>
      <c r="H23" s="277">
        <v>80</v>
      </c>
      <c r="I23" s="277">
        <f>40*G23</f>
        <v>80</v>
      </c>
    </row>
    <row r="24" spans="1:9" ht="51.75" customHeight="1" x14ac:dyDescent="0.2">
      <c r="A24" s="497">
        <v>2</v>
      </c>
      <c r="B24" s="273" t="s">
        <v>518</v>
      </c>
      <c r="C24" s="273" t="s">
        <v>519</v>
      </c>
      <c r="D24" s="274" t="s">
        <v>517</v>
      </c>
      <c r="E24" s="273" t="s">
        <v>1078</v>
      </c>
      <c r="F24" s="643" t="s">
        <v>1081</v>
      </c>
      <c r="G24" s="281">
        <v>2</v>
      </c>
      <c r="H24" s="277">
        <v>80</v>
      </c>
      <c r="I24" s="277">
        <f t="shared" ref="I24:I26" si="2">40*G24</f>
        <v>80</v>
      </c>
    </row>
    <row r="25" spans="1:9" ht="62.25" customHeight="1" x14ac:dyDescent="0.2">
      <c r="A25" s="497">
        <v>3</v>
      </c>
      <c r="B25" s="273" t="s">
        <v>597</v>
      </c>
      <c r="C25" s="273" t="s">
        <v>613</v>
      </c>
      <c r="D25" s="274" t="s">
        <v>614</v>
      </c>
      <c r="E25" s="273" t="s">
        <v>1078</v>
      </c>
      <c r="F25" s="643" t="s">
        <v>1081</v>
      </c>
      <c r="G25" s="281">
        <v>2</v>
      </c>
      <c r="H25" s="277">
        <v>80</v>
      </c>
      <c r="I25" s="277">
        <f t="shared" si="2"/>
        <v>80</v>
      </c>
    </row>
    <row r="26" spans="1:9" ht="51" customHeight="1" x14ac:dyDescent="0.2">
      <c r="A26" s="497">
        <v>4</v>
      </c>
      <c r="B26" s="273" t="s">
        <v>513</v>
      </c>
      <c r="C26" s="273" t="s">
        <v>514</v>
      </c>
      <c r="D26" s="274" t="s">
        <v>615</v>
      </c>
      <c r="E26" s="273" t="s">
        <v>1078</v>
      </c>
      <c r="F26" s="643" t="s">
        <v>1081</v>
      </c>
      <c r="G26" s="281">
        <v>2</v>
      </c>
      <c r="H26" s="277">
        <v>80</v>
      </c>
      <c r="I26" s="277">
        <f t="shared" si="2"/>
        <v>80</v>
      </c>
    </row>
    <row r="27" spans="1:9" ht="61.5" customHeight="1" x14ac:dyDescent="0.2">
      <c r="A27" s="497">
        <v>1</v>
      </c>
      <c r="B27" s="273" t="s">
        <v>601</v>
      </c>
      <c r="C27" s="273" t="s">
        <v>509</v>
      </c>
      <c r="D27" s="274" t="s">
        <v>507</v>
      </c>
      <c r="E27" s="273" t="s">
        <v>1082</v>
      </c>
      <c r="F27" s="643" t="s">
        <v>1083</v>
      </c>
      <c r="G27" s="281">
        <v>8</v>
      </c>
      <c r="H27" s="277">
        <v>170</v>
      </c>
      <c r="I27" s="277">
        <v>170</v>
      </c>
    </row>
    <row r="28" spans="1:9" ht="61.5" customHeight="1" x14ac:dyDescent="0.2">
      <c r="A28" s="497">
        <v>2</v>
      </c>
      <c r="B28" s="273" t="s">
        <v>597</v>
      </c>
      <c r="C28" s="273" t="s">
        <v>598</v>
      </c>
      <c r="D28" s="273">
        <v>65002007395</v>
      </c>
      <c r="E28" s="273" t="s">
        <v>1082</v>
      </c>
      <c r="F28" s="643" t="s">
        <v>1083</v>
      </c>
      <c r="G28" s="281">
        <v>8</v>
      </c>
      <c r="H28" s="277">
        <v>170</v>
      </c>
      <c r="I28" s="277">
        <v>170</v>
      </c>
    </row>
    <row r="29" spans="1:9" ht="84" customHeight="1" x14ac:dyDescent="0.2">
      <c r="A29" s="497">
        <v>3</v>
      </c>
      <c r="B29" s="273" t="s">
        <v>513</v>
      </c>
      <c r="C29" s="273" t="s">
        <v>514</v>
      </c>
      <c r="D29" s="274" t="s">
        <v>615</v>
      </c>
      <c r="E29" s="273" t="s">
        <v>1082</v>
      </c>
      <c r="F29" s="643" t="s">
        <v>1083</v>
      </c>
      <c r="G29" s="281">
        <v>8</v>
      </c>
      <c r="H29" s="277">
        <v>170</v>
      </c>
      <c r="I29" s="277">
        <v>170</v>
      </c>
    </row>
    <row r="30" spans="1:9" ht="84" customHeight="1" x14ac:dyDescent="0.2">
      <c r="A30" s="497">
        <v>4</v>
      </c>
      <c r="B30" s="273" t="s">
        <v>646</v>
      </c>
      <c r="C30" s="273" t="s">
        <v>623</v>
      </c>
      <c r="D30" s="274" t="s">
        <v>647</v>
      </c>
      <c r="E30" s="273" t="s">
        <v>1082</v>
      </c>
      <c r="F30" s="643" t="s">
        <v>1083</v>
      </c>
      <c r="G30" s="281">
        <v>8</v>
      </c>
      <c r="H30" s="277">
        <v>170</v>
      </c>
      <c r="I30" s="277">
        <v>170</v>
      </c>
    </row>
    <row r="31" spans="1:9" ht="84" customHeight="1" x14ac:dyDescent="0.2">
      <c r="A31" s="497">
        <v>5</v>
      </c>
      <c r="B31" s="273" t="s">
        <v>518</v>
      </c>
      <c r="C31" s="273" t="s">
        <v>519</v>
      </c>
      <c r="D31" s="274" t="s">
        <v>517</v>
      </c>
      <c r="E31" s="273" t="s">
        <v>1082</v>
      </c>
      <c r="F31" s="643" t="s">
        <v>1083</v>
      </c>
      <c r="G31" s="281">
        <v>8</v>
      </c>
      <c r="H31" s="277">
        <v>170</v>
      </c>
      <c r="I31" s="277">
        <v>170</v>
      </c>
    </row>
    <row r="32" spans="1:9" ht="84" customHeight="1" x14ac:dyDescent="0.2">
      <c r="A32" s="497">
        <v>6</v>
      </c>
      <c r="B32" s="273" t="s">
        <v>597</v>
      </c>
      <c r="C32" s="273" t="s">
        <v>613</v>
      </c>
      <c r="D32" s="274" t="s">
        <v>614</v>
      </c>
      <c r="E32" s="273" t="s">
        <v>1082</v>
      </c>
      <c r="F32" s="643" t="s">
        <v>1083</v>
      </c>
      <c r="G32" s="281">
        <v>8</v>
      </c>
      <c r="H32" s="277">
        <v>170</v>
      </c>
      <c r="I32" s="277">
        <v>170</v>
      </c>
    </row>
    <row r="33" spans="1:9" ht="84" customHeight="1" x14ac:dyDescent="0.2">
      <c r="A33" s="497">
        <v>7</v>
      </c>
      <c r="B33" s="80" t="s">
        <v>1084</v>
      </c>
      <c r="C33" s="80" t="s">
        <v>1085</v>
      </c>
      <c r="D33" s="80">
        <v>1001067864</v>
      </c>
      <c r="E33" s="273" t="s">
        <v>1082</v>
      </c>
      <c r="F33" s="643" t="s">
        <v>1083</v>
      </c>
      <c r="G33" s="281">
        <v>8</v>
      </c>
      <c r="H33" s="277">
        <v>170</v>
      </c>
      <c r="I33" s="277">
        <v>170</v>
      </c>
    </row>
    <row r="34" spans="1:9" ht="84" customHeight="1" x14ac:dyDescent="0.2">
      <c r="A34" s="497">
        <v>8</v>
      </c>
      <c r="B34" s="273" t="s">
        <v>610</v>
      </c>
      <c r="C34" s="273" t="s">
        <v>611</v>
      </c>
      <c r="D34" s="274" t="s">
        <v>612</v>
      </c>
      <c r="E34" s="273" t="s">
        <v>1082</v>
      </c>
      <c r="F34" s="643" t="s">
        <v>1083</v>
      </c>
      <c r="G34" s="281">
        <v>8</v>
      </c>
      <c r="H34" s="277">
        <v>170</v>
      </c>
      <c r="I34" s="277">
        <v>170</v>
      </c>
    </row>
    <row r="35" spans="1:9" ht="93.75" customHeight="1" x14ac:dyDescent="0.2">
      <c r="A35" s="497">
        <v>9</v>
      </c>
      <c r="B35" s="273" t="s">
        <v>597</v>
      </c>
      <c r="C35" s="273" t="s">
        <v>631</v>
      </c>
      <c r="D35" s="269" t="s">
        <v>632</v>
      </c>
      <c r="E35" s="273" t="s">
        <v>1082</v>
      </c>
      <c r="F35" s="643" t="s">
        <v>1083</v>
      </c>
      <c r="G35" s="281">
        <v>8</v>
      </c>
      <c r="H35" s="277">
        <v>170</v>
      </c>
      <c r="I35" s="277">
        <v>170</v>
      </c>
    </row>
    <row r="36" spans="1:9" ht="87" customHeight="1" x14ac:dyDescent="0.2">
      <c r="A36" s="497">
        <v>10</v>
      </c>
      <c r="B36" s="273" t="s">
        <v>633</v>
      </c>
      <c r="C36" s="273" t="s">
        <v>634</v>
      </c>
      <c r="D36" s="269" t="s">
        <v>635</v>
      </c>
      <c r="E36" s="273" t="s">
        <v>1082</v>
      </c>
      <c r="F36" s="643" t="s">
        <v>1083</v>
      </c>
      <c r="G36" s="281">
        <v>8</v>
      </c>
      <c r="H36" s="277">
        <v>170</v>
      </c>
      <c r="I36" s="277">
        <v>170</v>
      </c>
    </row>
    <row r="37" spans="1:9" ht="93.75" customHeight="1" x14ac:dyDescent="0.2">
      <c r="A37" s="497">
        <v>11</v>
      </c>
      <c r="B37" s="273" t="s">
        <v>625</v>
      </c>
      <c r="C37" s="273" t="s">
        <v>626</v>
      </c>
      <c r="D37" s="269" t="s">
        <v>627</v>
      </c>
      <c r="E37" s="273" t="s">
        <v>1082</v>
      </c>
      <c r="F37" s="643" t="s">
        <v>1083</v>
      </c>
      <c r="G37" s="281">
        <v>8</v>
      </c>
      <c r="H37" s="277">
        <v>170</v>
      </c>
      <c r="I37" s="277">
        <v>170</v>
      </c>
    </row>
    <row r="38" spans="1:9" ht="93.75" customHeight="1" x14ac:dyDescent="0.2">
      <c r="A38" s="497">
        <v>12</v>
      </c>
      <c r="B38" s="273" t="s">
        <v>607</v>
      </c>
      <c r="C38" s="273" t="s">
        <v>608</v>
      </c>
      <c r="D38" s="274" t="s">
        <v>609</v>
      </c>
      <c r="E38" s="273" t="s">
        <v>1082</v>
      </c>
      <c r="F38" s="643" t="s">
        <v>1083</v>
      </c>
      <c r="G38" s="281">
        <v>8</v>
      </c>
      <c r="H38" s="277">
        <v>170</v>
      </c>
      <c r="I38" s="277">
        <v>170</v>
      </c>
    </row>
    <row r="39" spans="1:9" ht="48.75" customHeight="1" x14ac:dyDescent="0.2">
      <c r="A39" s="497">
        <v>1</v>
      </c>
      <c r="B39" s="273" t="s">
        <v>590</v>
      </c>
      <c r="C39" s="273" t="s">
        <v>503</v>
      </c>
      <c r="D39" s="274" t="s">
        <v>501</v>
      </c>
      <c r="E39" s="273" t="s">
        <v>1078</v>
      </c>
      <c r="F39" s="643" t="s">
        <v>1086</v>
      </c>
      <c r="G39" s="281">
        <v>2</v>
      </c>
      <c r="H39" s="277">
        <v>42.5</v>
      </c>
      <c r="I39" s="277">
        <v>42.5</v>
      </c>
    </row>
    <row r="40" spans="1:9" ht="48.75" customHeight="1" x14ac:dyDescent="0.2">
      <c r="A40" s="497">
        <v>2</v>
      </c>
      <c r="B40" s="273" t="s">
        <v>592</v>
      </c>
      <c r="C40" s="273" t="s">
        <v>593</v>
      </c>
      <c r="D40" s="274" t="s">
        <v>594</v>
      </c>
      <c r="E40" s="273" t="s">
        <v>1078</v>
      </c>
      <c r="F40" s="643" t="s">
        <v>1086</v>
      </c>
      <c r="G40" s="281">
        <v>2</v>
      </c>
      <c r="H40" s="277">
        <v>42.5</v>
      </c>
      <c r="I40" s="277">
        <v>42.5</v>
      </c>
    </row>
    <row r="41" spans="1:9" ht="48.75" customHeight="1" x14ac:dyDescent="0.2">
      <c r="A41" s="497">
        <v>1</v>
      </c>
      <c r="B41" s="273" t="s">
        <v>646</v>
      </c>
      <c r="C41" s="273" t="s">
        <v>623</v>
      </c>
      <c r="D41" s="274" t="s">
        <v>647</v>
      </c>
      <c r="E41" s="273" t="s">
        <v>1082</v>
      </c>
      <c r="F41" s="282" t="s">
        <v>1087</v>
      </c>
      <c r="G41" s="281">
        <v>8</v>
      </c>
      <c r="H41" s="277">
        <v>120</v>
      </c>
      <c r="I41" s="277">
        <v>120</v>
      </c>
    </row>
    <row r="42" spans="1:9" ht="48.75" customHeight="1" x14ac:dyDescent="0.2">
      <c r="A42" s="497">
        <v>2</v>
      </c>
      <c r="B42" s="273" t="s">
        <v>518</v>
      </c>
      <c r="C42" s="273" t="s">
        <v>519</v>
      </c>
      <c r="D42" s="274" t="s">
        <v>517</v>
      </c>
      <c r="E42" s="273" t="s">
        <v>1082</v>
      </c>
      <c r="F42" s="282" t="s">
        <v>1087</v>
      </c>
      <c r="G42" s="281">
        <v>8</v>
      </c>
      <c r="H42" s="277">
        <v>120</v>
      </c>
      <c r="I42" s="277">
        <v>120</v>
      </c>
    </row>
    <row r="43" spans="1:9" ht="48.75" customHeight="1" x14ac:dyDescent="0.2">
      <c r="A43" s="497">
        <v>3</v>
      </c>
      <c r="B43" s="273" t="s">
        <v>597</v>
      </c>
      <c r="C43" s="273" t="s">
        <v>598</v>
      </c>
      <c r="D43" s="273">
        <v>65002007395</v>
      </c>
      <c r="E43" s="273" t="s">
        <v>1082</v>
      </c>
      <c r="F43" s="282" t="s">
        <v>1087</v>
      </c>
      <c r="G43" s="281">
        <v>8</v>
      </c>
      <c r="H43" s="277">
        <v>120</v>
      </c>
      <c r="I43" s="277">
        <v>120</v>
      </c>
    </row>
    <row r="44" spans="1:9" ht="47.25" x14ac:dyDescent="0.2">
      <c r="A44" s="497">
        <v>4</v>
      </c>
      <c r="B44" s="273" t="s">
        <v>547</v>
      </c>
      <c r="C44" s="273" t="s">
        <v>605</v>
      </c>
      <c r="D44" s="274" t="s">
        <v>606</v>
      </c>
      <c r="E44" s="273" t="s">
        <v>1082</v>
      </c>
      <c r="F44" s="282" t="s">
        <v>1087</v>
      </c>
      <c r="G44" s="281">
        <v>8</v>
      </c>
      <c r="H44" s="277">
        <v>120</v>
      </c>
      <c r="I44" s="277">
        <v>120</v>
      </c>
    </row>
    <row r="45" spans="1:9" ht="47.25" x14ac:dyDescent="0.2">
      <c r="A45" s="497">
        <v>5</v>
      </c>
      <c r="B45" s="273" t="s">
        <v>628</v>
      </c>
      <c r="C45" s="273" t="s">
        <v>629</v>
      </c>
      <c r="D45" s="269" t="s">
        <v>630</v>
      </c>
      <c r="E45" s="273" t="s">
        <v>1082</v>
      </c>
      <c r="F45" s="282" t="s">
        <v>1087</v>
      </c>
      <c r="G45" s="281">
        <v>8</v>
      </c>
      <c r="H45" s="277">
        <v>120</v>
      </c>
      <c r="I45" s="277">
        <v>120</v>
      </c>
    </row>
    <row r="46" spans="1:9" ht="47.25" x14ac:dyDescent="0.2">
      <c r="A46" s="497">
        <v>6</v>
      </c>
      <c r="B46" s="270" t="s">
        <v>638</v>
      </c>
      <c r="C46" s="270" t="s">
        <v>639</v>
      </c>
      <c r="D46" s="269" t="s">
        <v>640</v>
      </c>
      <c r="E46" s="273" t="s">
        <v>1082</v>
      </c>
      <c r="F46" s="282" t="s">
        <v>1087</v>
      </c>
      <c r="G46" s="281">
        <v>8</v>
      </c>
      <c r="H46" s="277">
        <v>120</v>
      </c>
      <c r="I46" s="277">
        <v>120</v>
      </c>
    </row>
    <row r="47" spans="1:9" ht="47.25" x14ac:dyDescent="0.2">
      <c r="A47" s="497">
        <v>7</v>
      </c>
      <c r="B47" s="273" t="s">
        <v>513</v>
      </c>
      <c r="C47" s="273" t="s">
        <v>514</v>
      </c>
      <c r="D47" s="274" t="s">
        <v>615</v>
      </c>
      <c r="E47" s="273" t="s">
        <v>1082</v>
      </c>
      <c r="F47" s="282" t="s">
        <v>1087</v>
      </c>
      <c r="G47" s="281">
        <v>8</v>
      </c>
      <c r="H47" s="277">
        <v>120</v>
      </c>
      <c r="I47" s="277">
        <v>120</v>
      </c>
    </row>
    <row r="48" spans="1:9" ht="47.25" x14ac:dyDescent="0.2">
      <c r="A48" s="497">
        <v>8</v>
      </c>
      <c r="B48" s="273" t="s">
        <v>601</v>
      </c>
      <c r="C48" s="273" t="s">
        <v>509</v>
      </c>
      <c r="D48" s="274" t="s">
        <v>507</v>
      </c>
      <c r="E48" s="273" t="s">
        <v>1082</v>
      </c>
      <c r="F48" s="282" t="s">
        <v>1087</v>
      </c>
      <c r="G48" s="281">
        <v>8</v>
      </c>
      <c r="H48" s="277">
        <v>120</v>
      </c>
      <c r="I48" s="277">
        <v>120</v>
      </c>
    </row>
    <row r="49" spans="1:9" ht="47.25" x14ac:dyDescent="0.2">
      <c r="A49" s="497">
        <v>9</v>
      </c>
      <c r="B49" s="273" t="s">
        <v>597</v>
      </c>
      <c r="C49" s="273" t="s">
        <v>613</v>
      </c>
      <c r="D49" s="274" t="s">
        <v>614</v>
      </c>
      <c r="E49" s="273" t="s">
        <v>1082</v>
      </c>
      <c r="F49" s="282" t="s">
        <v>1087</v>
      </c>
      <c r="G49" s="281">
        <v>8</v>
      </c>
      <c r="H49" s="277">
        <v>120</v>
      </c>
      <c r="I49" s="277">
        <v>120</v>
      </c>
    </row>
    <row r="50" spans="1:9" ht="47.25" x14ac:dyDescent="0.2">
      <c r="A50" s="497">
        <v>10</v>
      </c>
      <c r="B50" s="80" t="s">
        <v>1084</v>
      </c>
      <c r="C50" s="80" t="s">
        <v>1085</v>
      </c>
      <c r="D50" s="80">
        <v>1001067864</v>
      </c>
      <c r="E50" s="273" t="s">
        <v>1082</v>
      </c>
      <c r="F50" s="282" t="s">
        <v>1087</v>
      </c>
      <c r="G50" s="281">
        <v>8</v>
      </c>
      <c r="H50" s="277">
        <v>120</v>
      </c>
      <c r="I50" s="277">
        <v>120</v>
      </c>
    </row>
    <row r="51" spans="1:9" ht="47.25" x14ac:dyDescent="0.2">
      <c r="A51" s="497">
        <v>11</v>
      </c>
      <c r="B51" s="273" t="s">
        <v>648</v>
      </c>
      <c r="C51" s="273" t="s">
        <v>649</v>
      </c>
      <c r="D51" s="274" t="s">
        <v>612</v>
      </c>
      <c r="E51" s="273" t="s">
        <v>1082</v>
      </c>
      <c r="F51" s="282" t="s">
        <v>1087</v>
      </c>
      <c r="G51" s="281">
        <v>8</v>
      </c>
      <c r="H51" s="277">
        <v>120</v>
      </c>
      <c r="I51" s="277">
        <v>120</v>
      </c>
    </row>
    <row r="52" spans="1:9" ht="47.25" x14ac:dyDescent="0.2">
      <c r="A52" s="497">
        <v>12</v>
      </c>
      <c r="B52" s="273" t="s">
        <v>633</v>
      </c>
      <c r="C52" s="273" t="s">
        <v>634</v>
      </c>
      <c r="D52" s="269" t="s">
        <v>635</v>
      </c>
      <c r="E52" s="273" t="s">
        <v>1082</v>
      </c>
      <c r="F52" s="282" t="s">
        <v>1087</v>
      </c>
      <c r="G52" s="281">
        <v>8</v>
      </c>
      <c r="H52" s="277">
        <v>120</v>
      </c>
      <c r="I52" s="277">
        <v>120</v>
      </c>
    </row>
    <row r="53" spans="1:9" ht="47.25" x14ac:dyDescent="0.2">
      <c r="A53" s="497">
        <v>1</v>
      </c>
      <c r="B53" s="273" t="s">
        <v>601</v>
      </c>
      <c r="C53" s="273" t="s">
        <v>509</v>
      </c>
      <c r="D53" s="274" t="s">
        <v>507</v>
      </c>
      <c r="E53" s="273" t="s">
        <v>1082</v>
      </c>
      <c r="F53" s="643" t="s">
        <v>1088</v>
      </c>
      <c r="G53" s="281">
        <v>7</v>
      </c>
      <c r="H53" s="277">
        <v>105</v>
      </c>
      <c r="I53" s="277">
        <v>105</v>
      </c>
    </row>
    <row r="54" spans="1:9" ht="47.25" x14ac:dyDescent="0.2">
      <c r="A54" s="497">
        <v>2</v>
      </c>
      <c r="B54" s="273" t="s">
        <v>646</v>
      </c>
      <c r="C54" s="273" t="s">
        <v>623</v>
      </c>
      <c r="D54" s="274" t="s">
        <v>647</v>
      </c>
      <c r="E54" s="273" t="s">
        <v>1082</v>
      </c>
      <c r="F54" s="643" t="s">
        <v>1088</v>
      </c>
      <c r="G54" s="281">
        <v>7</v>
      </c>
      <c r="H54" s="277">
        <v>105</v>
      </c>
      <c r="I54" s="277">
        <v>105</v>
      </c>
    </row>
    <row r="55" spans="1:9" ht="47.25" x14ac:dyDescent="0.2">
      <c r="A55" s="497">
        <v>3</v>
      </c>
      <c r="B55" s="273" t="s">
        <v>597</v>
      </c>
      <c r="C55" s="273" t="s">
        <v>598</v>
      </c>
      <c r="D55" s="274">
        <v>65002007395</v>
      </c>
      <c r="E55" s="273" t="s">
        <v>1082</v>
      </c>
      <c r="F55" s="643" t="s">
        <v>1088</v>
      </c>
      <c r="G55" s="281">
        <v>7</v>
      </c>
      <c r="H55" s="277">
        <v>105</v>
      </c>
      <c r="I55" s="277">
        <v>105</v>
      </c>
    </row>
    <row r="56" spans="1:9" ht="47.25" x14ac:dyDescent="0.2">
      <c r="A56" s="497">
        <v>4</v>
      </c>
      <c r="B56" s="273" t="s">
        <v>513</v>
      </c>
      <c r="C56" s="273" t="s">
        <v>514</v>
      </c>
      <c r="D56" s="274" t="s">
        <v>615</v>
      </c>
      <c r="E56" s="273" t="s">
        <v>1082</v>
      </c>
      <c r="F56" s="643" t="s">
        <v>1088</v>
      </c>
      <c r="G56" s="281">
        <v>7</v>
      </c>
      <c r="H56" s="277">
        <v>105</v>
      </c>
      <c r="I56" s="277">
        <v>105</v>
      </c>
    </row>
    <row r="57" spans="1:9" ht="47.25" x14ac:dyDescent="0.2">
      <c r="A57" s="497">
        <v>5</v>
      </c>
      <c r="B57" s="273" t="s">
        <v>597</v>
      </c>
      <c r="C57" s="273" t="s">
        <v>613</v>
      </c>
      <c r="D57" s="274" t="s">
        <v>614</v>
      </c>
      <c r="E57" s="273" t="s">
        <v>1082</v>
      </c>
      <c r="F57" s="643" t="s">
        <v>1088</v>
      </c>
      <c r="G57" s="281">
        <v>7</v>
      </c>
      <c r="H57" s="277">
        <v>105</v>
      </c>
      <c r="I57" s="277">
        <v>105</v>
      </c>
    </row>
    <row r="58" spans="1:9" ht="47.25" x14ac:dyDescent="0.2">
      <c r="A58" s="497">
        <v>6</v>
      </c>
      <c r="B58" s="273" t="s">
        <v>547</v>
      </c>
      <c r="C58" s="273" t="s">
        <v>605</v>
      </c>
      <c r="D58" s="274" t="s">
        <v>606</v>
      </c>
      <c r="E58" s="273" t="s">
        <v>1082</v>
      </c>
      <c r="F58" s="643" t="s">
        <v>1088</v>
      </c>
      <c r="G58" s="281">
        <v>7</v>
      </c>
      <c r="H58" s="277">
        <v>105</v>
      </c>
      <c r="I58" s="277">
        <v>105</v>
      </c>
    </row>
    <row r="59" spans="1:9" ht="47.25" x14ac:dyDescent="0.2">
      <c r="A59" s="497">
        <v>7</v>
      </c>
      <c r="B59" s="273" t="s">
        <v>607</v>
      </c>
      <c r="C59" s="273" t="s">
        <v>608</v>
      </c>
      <c r="D59" s="274" t="s">
        <v>609</v>
      </c>
      <c r="E59" s="273" t="s">
        <v>1082</v>
      </c>
      <c r="F59" s="643" t="s">
        <v>1088</v>
      </c>
      <c r="G59" s="281">
        <v>7</v>
      </c>
      <c r="H59" s="277">
        <v>105</v>
      </c>
      <c r="I59" s="277">
        <v>105</v>
      </c>
    </row>
    <row r="60" spans="1:9" ht="47.25" x14ac:dyDescent="0.2">
      <c r="A60" s="497">
        <v>8</v>
      </c>
      <c r="B60" s="273" t="s">
        <v>648</v>
      </c>
      <c r="C60" s="273" t="s">
        <v>649</v>
      </c>
      <c r="D60" s="274" t="s">
        <v>612</v>
      </c>
      <c r="E60" s="273" t="s">
        <v>1082</v>
      </c>
      <c r="F60" s="643" t="s">
        <v>1088</v>
      </c>
      <c r="G60" s="281">
        <v>7</v>
      </c>
      <c r="H60" s="277">
        <v>105</v>
      </c>
      <c r="I60" s="277">
        <v>105</v>
      </c>
    </row>
    <row r="61" spans="1:9" ht="47.25" x14ac:dyDescent="0.2">
      <c r="A61" s="497">
        <v>9</v>
      </c>
      <c r="B61" s="273" t="s">
        <v>518</v>
      </c>
      <c r="C61" s="273" t="s">
        <v>519</v>
      </c>
      <c r="D61" s="274" t="s">
        <v>517</v>
      </c>
      <c r="E61" s="273" t="s">
        <v>1082</v>
      </c>
      <c r="F61" s="643" t="s">
        <v>1088</v>
      </c>
      <c r="G61" s="281">
        <v>7</v>
      </c>
      <c r="H61" s="277">
        <v>105</v>
      </c>
      <c r="I61" s="277">
        <v>105</v>
      </c>
    </row>
    <row r="62" spans="1:9" ht="47.25" x14ac:dyDescent="0.2">
      <c r="A62" s="497">
        <v>10</v>
      </c>
      <c r="B62" s="273" t="s">
        <v>625</v>
      </c>
      <c r="C62" s="273" t="s">
        <v>626</v>
      </c>
      <c r="D62" s="274" t="s">
        <v>627</v>
      </c>
      <c r="E62" s="273" t="s">
        <v>1082</v>
      </c>
      <c r="F62" s="643" t="s">
        <v>1088</v>
      </c>
      <c r="G62" s="281">
        <v>7</v>
      </c>
      <c r="H62" s="277">
        <v>105</v>
      </c>
      <c r="I62" s="277">
        <v>105</v>
      </c>
    </row>
    <row r="63" spans="1:9" ht="47.25" x14ac:dyDescent="0.2">
      <c r="A63" s="497">
        <v>11</v>
      </c>
      <c r="B63" s="270" t="s">
        <v>555</v>
      </c>
      <c r="C63" s="270" t="s">
        <v>1085</v>
      </c>
      <c r="D63" s="644" t="s">
        <v>1089</v>
      </c>
      <c r="E63" s="273" t="s">
        <v>1082</v>
      </c>
      <c r="F63" s="643" t="s">
        <v>1088</v>
      </c>
      <c r="G63" s="281">
        <v>7</v>
      </c>
      <c r="H63" s="277">
        <v>105</v>
      </c>
      <c r="I63" s="277">
        <v>105</v>
      </c>
    </row>
    <row r="64" spans="1:9" ht="47.25" x14ac:dyDescent="0.2">
      <c r="A64" s="497">
        <v>12</v>
      </c>
      <c r="B64" s="273" t="s">
        <v>628</v>
      </c>
      <c r="C64" s="273" t="s">
        <v>1090</v>
      </c>
      <c r="D64" s="274" t="s">
        <v>1091</v>
      </c>
      <c r="E64" s="273" t="s">
        <v>1082</v>
      </c>
      <c r="F64" s="643" t="s">
        <v>1088</v>
      </c>
      <c r="G64" s="281">
        <v>7</v>
      </c>
      <c r="H64" s="277">
        <v>105</v>
      </c>
      <c r="I64" s="277">
        <v>105</v>
      </c>
    </row>
    <row r="65" spans="1:9" ht="47.25" x14ac:dyDescent="0.2">
      <c r="A65" s="497">
        <v>13</v>
      </c>
      <c r="B65" s="273" t="s">
        <v>1092</v>
      </c>
      <c r="C65" s="273" t="s">
        <v>1093</v>
      </c>
      <c r="D65" s="274" t="s">
        <v>1044</v>
      </c>
      <c r="E65" s="273" t="s">
        <v>1082</v>
      </c>
      <c r="F65" s="643" t="s">
        <v>1088</v>
      </c>
      <c r="G65" s="281">
        <v>7</v>
      </c>
      <c r="H65" s="277">
        <v>105</v>
      </c>
      <c r="I65" s="277">
        <v>105</v>
      </c>
    </row>
    <row r="66" spans="1:9" ht="47.25" x14ac:dyDescent="0.2">
      <c r="A66" s="497">
        <v>14</v>
      </c>
      <c r="B66" s="270" t="s">
        <v>646</v>
      </c>
      <c r="C66" s="270" t="s">
        <v>636</v>
      </c>
      <c r="D66" s="645" t="s">
        <v>637</v>
      </c>
      <c r="E66" s="273" t="s">
        <v>1082</v>
      </c>
      <c r="F66" s="643" t="s">
        <v>1088</v>
      </c>
      <c r="G66" s="281">
        <v>7</v>
      </c>
      <c r="H66" s="277">
        <v>105</v>
      </c>
      <c r="I66" s="277">
        <v>105</v>
      </c>
    </row>
    <row r="67" spans="1:9" ht="47.25" x14ac:dyDescent="0.2">
      <c r="A67" s="497">
        <v>15</v>
      </c>
      <c r="B67" s="273" t="s">
        <v>597</v>
      </c>
      <c r="C67" s="273" t="s">
        <v>631</v>
      </c>
      <c r="D67" s="274" t="s">
        <v>632</v>
      </c>
      <c r="E67" s="273" t="s">
        <v>1082</v>
      </c>
      <c r="F67" s="643" t="s">
        <v>1088</v>
      </c>
      <c r="G67" s="281">
        <v>7</v>
      </c>
      <c r="H67" s="277">
        <v>105</v>
      </c>
      <c r="I67" s="277">
        <v>105</v>
      </c>
    </row>
    <row r="68" spans="1:9" ht="47.25" x14ac:dyDescent="0.2">
      <c r="A68" s="497">
        <v>16</v>
      </c>
      <c r="B68" s="270" t="s">
        <v>638</v>
      </c>
      <c r="C68" s="270" t="s">
        <v>639</v>
      </c>
      <c r="D68" s="269" t="s">
        <v>640</v>
      </c>
      <c r="E68" s="273" t="s">
        <v>1082</v>
      </c>
      <c r="F68" s="643" t="s">
        <v>1088</v>
      </c>
      <c r="G68" s="281">
        <v>7</v>
      </c>
      <c r="H68" s="277">
        <v>105</v>
      </c>
      <c r="I68" s="277">
        <v>105</v>
      </c>
    </row>
    <row r="69" spans="1:9" ht="31.5" x14ac:dyDescent="0.2">
      <c r="A69" s="480">
        <v>1</v>
      </c>
      <c r="B69" s="273" t="s">
        <v>601</v>
      </c>
      <c r="C69" s="273" t="s">
        <v>509</v>
      </c>
      <c r="D69" s="274" t="s">
        <v>507</v>
      </c>
      <c r="E69" s="273" t="s">
        <v>1094</v>
      </c>
      <c r="F69" s="282" t="s">
        <v>1095</v>
      </c>
      <c r="G69" s="281">
        <v>3</v>
      </c>
      <c r="H69" s="277">
        <v>45</v>
      </c>
      <c r="I69" s="277">
        <v>45</v>
      </c>
    </row>
    <row r="70" spans="1:9" ht="31.5" x14ac:dyDescent="0.2">
      <c r="A70" s="480">
        <v>2</v>
      </c>
      <c r="B70" s="273" t="s">
        <v>646</v>
      </c>
      <c r="C70" s="273" t="s">
        <v>623</v>
      </c>
      <c r="D70" s="274" t="s">
        <v>647</v>
      </c>
      <c r="E70" s="273" t="s">
        <v>1094</v>
      </c>
      <c r="F70" s="282" t="s">
        <v>1095</v>
      </c>
      <c r="G70" s="281">
        <v>3</v>
      </c>
      <c r="H70" s="277">
        <v>45</v>
      </c>
      <c r="I70" s="277">
        <v>45</v>
      </c>
    </row>
    <row r="71" spans="1:9" ht="31.5" x14ac:dyDescent="0.2">
      <c r="A71" s="480">
        <v>3</v>
      </c>
      <c r="B71" s="273" t="s">
        <v>518</v>
      </c>
      <c r="C71" s="273" t="s">
        <v>519</v>
      </c>
      <c r="D71" s="274" t="s">
        <v>517</v>
      </c>
      <c r="E71" s="273" t="s">
        <v>1094</v>
      </c>
      <c r="F71" s="282" t="s">
        <v>1095</v>
      </c>
      <c r="G71" s="281">
        <v>3</v>
      </c>
      <c r="H71" s="277">
        <v>45</v>
      </c>
      <c r="I71" s="277">
        <v>45</v>
      </c>
    </row>
    <row r="72" spans="1:9" ht="31.5" x14ac:dyDescent="0.2">
      <c r="A72" s="480">
        <v>4</v>
      </c>
      <c r="B72" s="273" t="s">
        <v>590</v>
      </c>
      <c r="C72" s="273" t="s">
        <v>503</v>
      </c>
      <c r="D72" s="269" t="s">
        <v>501</v>
      </c>
      <c r="E72" s="273" t="s">
        <v>1094</v>
      </c>
      <c r="F72" s="282" t="s">
        <v>1095</v>
      </c>
      <c r="G72" s="281">
        <v>3</v>
      </c>
      <c r="H72" s="277">
        <f>45+120</f>
        <v>165</v>
      </c>
      <c r="I72" s="277">
        <f>45+120</f>
        <v>165</v>
      </c>
    </row>
    <row r="73" spans="1:9" ht="31.5" x14ac:dyDescent="0.2">
      <c r="A73" s="480">
        <v>5</v>
      </c>
      <c r="B73" s="273" t="s">
        <v>513</v>
      </c>
      <c r="C73" s="273" t="s">
        <v>514</v>
      </c>
      <c r="D73" s="274" t="s">
        <v>615</v>
      </c>
      <c r="E73" s="273" t="s">
        <v>1094</v>
      </c>
      <c r="F73" s="282" t="s">
        <v>1095</v>
      </c>
      <c r="G73" s="281">
        <v>3</v>
      </c>
      <c r="H73" s="277">
        <v>45</v>
      </c>
      <c r="I73" s="277">
        <v>45</v>
      </c>
    </row>
    <row r="74" spans="1:9" ht="31.5" x14ac:dyDescent="0.2">
      <c r="A74" s="480">
        <v>6</v>
      </c>
      <c r="B74" s="273" t="s">
        <v>597</v>
      </c>
      <c r="C74" s="273" t="s">
        <v>598</v>
      </c>
      <c r="D74" s="274">
        <v>65002007395</v>
      </c>
      <c r="E74" s="273" t="s">
        <v>1094</v>
      </c>
      <c r="F74" s="282" t="s">
        <v>1095</v>
      </c>
      <c r="G74" s="281">
        <v>3</v>
      </c>
      <c r="H74" s="277">
        <v>45</v>
      </c>
      <c r="I74" s="277">
        <v>45</v>
      </c>
    </row>
    <row r="75" spans="1:9" ht="31.5" x14ac:dyDescent="0.2">
      <c r="A75" s="480">
        <v>7</v>
      </c>
      <c r="B75" s="270" t="s">
        <v>638</v>
      </c>
      <c r="C75" s="270" t="s">
        <v>639</v>
      </c>
      <c r="D75" s="269" t="s">
        <v>640</v>
      </c>
      <c r="E75" s="273" t="s">
        <v>1094</v>
      </c>
      <c r="F75" s="282" t="s">
        <v>1095</v>
      </c>
      <c r="G75" s="281">
        <v>3</v>
      </c>
      <c r="H75" s="277">
        <v>45</v>
      </c>
      <c r="I75" s="277">
        <v>45</v>
      </c>
    </row>
    <row r="76" spans="1:9" ht="31.5" x14ac:dyDescent="0.2">
      <c r="A76" s="480">
        <v>8</v>
      </c>
      <c r="B76" s="273" t="s">
        <v>1092</v>
      </c>
      <c r="C76" s="273" t="s">
        <v>1093</v>
      </c>
      <c r="D76" s="274" t="s">
        <v>1044</v>
      </c>
      <c r="E76" s="273" t="s">
        <v>1094</v>
      </c>
      <c r="F76" s="282" t="s">
        <v>1095</v>
      </c>
      <c r="G76" s="281">
        <v>3</v>
      </c>
      <c r="H76" s="277">
        <v>45</v>
      </c>
      <c r="I76" s="277">
        <v>45</v>
      </c>
    </row>
    <row r="77" spans="1:9" ht="31.5" x14ac:dyDescent="0.2">
      <c r="A77" s="480">
        <v>9</v>
      </c>
      <c r="B77" s="270" t="s">
        <v>555</v>
      </c>
      <c r="C77" s="270" t="s">
        <v>1085</v>
      </c>
      <c r="D77" s="644" t="s">
        <v>1089</v>
      </c>
      <c r="E77" s="273" t="s">
        <v>1094</v>
      </c>
      <c r="F77" s="282" t="s">
        <v>1095</v>
      </c>
      <c r="G77" s="281">
        <v>3</v>
      </c>
      <c r="H77" s="277">
        <v>45</v>
      </c>
      <c r="I77" s="277">
        <v>45</v>
      </c>
    </row>
    <row r="78" spans="1:9" ht="31.5" x14ac:dyDescent="0.2">
      <c r="A78" s="480">
        <v>10</v>
      </c>
      <c r="B78" s="273" t="s">
        <v>597</v>
      </c>
      <c r="C78" s="273" t="s">
        <v>613</v>
      </c>
      <c r="D78" s="274" t="s">
        <v>614</v>
      </c>
      <c r="E78" s="273" t="s">
        <v>1094</v>
      </c>
      <c r="F78" s="282" t="s">
        <v>1095</v>
      </c>
      <c r="G78" s="281">
        <v>3</v>
      </c>
      <c r="H78" s="277">
        <f>45+120</f>
        <v>165</v>
      </c>
      <c r="I78" s="277">
        <f>45+120</f>
        <v>165</v>
      </c>
    </row>
    <row r="79" spans="1:9" ht="31.5" x14ac:dyDescent="0.2">
      <c r="A79" s="480">
        <v>11</v>
      </c>
      <c r="B79" s="273" t="s">
        <v>547</v>
      </c>
      <c r="C79" s="273" t="s">
        <v>605</v>
      </c>
      <c r="D79" s="274" t="s">
        <v>606</v>
      </c>
      <c r="E79" s="273" t="s">
        <v>1094</v>
      </c>
      <c r="F79" s="282" t="s">
        <v>1095</v>
      </c>
      <c r="G79" s="281">
        <v>3</v>
      </c>
      <c r="H79" s="277">
        <v>45</v>
      </c>
      <c r="I79" s="277">
        <v>45</v>
      </c>
    </row>
    <row r="80" spans="1:9" ht="31.5" x14ac:dyDescent="0.2">
      <c r="A80" s="480">
        <v>12</v>
      </c>
      <c r="B80" s="273" t="s">
        <v>607</v>
      </c>
      <c r="C80" s="273" t="s">
        <v>608</v>
      </c>
      <c r="D80" s="274" t="s">
        <v>609</v>
      </c>
      <c r="E80" s="273" t="s">
        <v>1094</v>
      </c>
      <c r="F80" s="282" t="s">
        <v>1095</v>
      </c>
      <c r="G80" s="281">
        <v>3</v>
      </c>
      <c r="H80" s="277">
        <v>45</v>
      </c>
      <c r="I80" s="277">
        <v>45</v>
      </c>
    </row>
    <row r="81" spans="1:9" ht="31.5" x14ac:dyDescent="0.2">
      <c r="A81" s="480">
        <v>13</v>
      </c>
      <c r="B81" s="273" t="s">
        <v>648</v>
      </c>
      <c r="C81" s="273" t="s">
        <v>649</v>
      </c>
      <c r="D81" s="274" t="s">
        <v>612</v>
      </c>
      <c r="E81" s="273" t="s">
        <v>1094</v>
      </c>
      <c r="F81" s="282" t="s">
        <v>1095</v>
      </c>
      <c r="G81" s="281">
        <v>3</v>
      </c>
      <c r="H81" s="277">
        <v>45</v>
      </c>
      <c r="I81" s="277">
        <v>45</v>
      </c>
    </row>
    <row r="82" spans="1:9" ht="31.5" x14ac:dyDescent="0.2">
      <c r="A82" s="480">
        <v>14</v>
      </c>
      <c r="B82" s="270" t="s">
        <v>725</v>
      </c>
      <c r="C82" s="270" t="s">
        <v>726</v>
      </c>
      <c r="D82" s="644" t="s">
        <v>731</v>
      </c>
      <c r="E82" s="273" t="s">
        <v>1094</v>
      </c>
      <c r="F82" s="282" t="s">
        <v>1095</v>
      </c>
      <c r="G82" s="281">
        <v>3</v>
      </c>
      <c r="H82" s="277">
        <v>45</v>
      </c>
      <c r="I82" s="277">
        <v>45</v>
      </c>
    </row>
    <row r="83" spans="1:9" ht="31.5" x14ac:dyDescent="0.2">
      <c r="A83" s="480">
        <v>15</v>
      </c>
      <c r="B83" s="270" t="s">
        <v>727</v>
      </c>
      <c r="C83" s="270" t="s">
        <v>728</v>
      </c>
      <c r="D83" s="644" t="s">
        <v>732</v>
      </c>
      <c r="E83" s="273" t="s">
        <v>1094</v>
      </c>
      <c r="F83" s="282" t="s">
        <v>1095</v>
      </c>
      <c r="G83" s="281">
        <v>3</v>
      </c>
      <c r="H83" s="277">
        <v>45</v>
      </c>
      <c r="I83" s="277">
        <v>45</v>
      </c>
    </row>
    <row r="84" spans="1:9" ht="31.5" x14ac:dyDescent="0.2">
      <c r="A84" s="480">
        <v>16</v>
      </c>
      <c r="B84" s="270" t="s">
        <v>729</v>
      </c>
      <c r="C84" s="270" t="s">
        <v>730</v>
      </c>
      <c r="D84" s="269" t="s">
        <v>733</v>
      </c>
      <c r="E84" s="273" t="s">
        <v>1094</v>
      </c>
      <c r="F84" s="282" t="s">
        <v>1095</v>
      </c>
      <c r="G84" s="281">
        <v>3</v>
      </c>
      <c r="H84" s="277">
        <v>45</v>
      </c>
      <c r="I84" s="277">
        <v>45</v>
      </c>
    </row>
    <row r="85" spans="1:9" ht="31.5" x14ac:dyDescent="0.2">
      <c r="A85" s="480">
        <v>1</v>
      </c>
      <c r="B85" s="273" t="s">
        <v>601</v>
      </c>
      <c r="C85" s="273" t="s">
        <v>509</v>
      </c>
      <c r="D85" s="274" t="s">
        <v>507</v>
      </c>
      <c r="E85" s="273" t="s">
        <v>1094</v>
      </c>
      <c r="F85" s="646" t="s">
        <v>1096</v>
      </c>
      <c r="G85" s="281">
        <v>2</v>
      </c>
      <c r="H85" s="277">
        <v>30</v>
      </c>
      <c r="I85" s="277">
        <v>30</v>
      </c>
    </row>
    <row r="86" spans="1:9" ht="31.5" x14ac:dyDescent="0.2">
      <c r="A86" s="480">
        <v>2</v>
      </c>
      <c r="B86" s="273" t="s">
        <v>646</v>
      </c>
      <c r="C86" s="273" t="s">
        <v>623</v>
      </c>
      <c r="D86" s="274" t="s">
        <v>647</v>
      </c>
      <c r="E86" s="273" t="s">
        <v>1094</v>
      </c>
      <c r="F86" s="646" t="s">
        <v>1096</v>
      </c>
      <c r="G86" s="281">
        <v>2</v>
      </c>
      <c r="H86" s="277">
        <v>30</v>
      </c>
      <c r="I86" s="277">
        <v>30</v>
      </c>
    </row>
    <row r="87" spans="1:9" ht="31.5" x14ac:dyDescent="0.2">
      <c r="A87" s="480">
        <v>3</v>
      </c>
      <c r="B87" s="273" t="s">
        <v>518</v>
      </c>
      <c r="C87" s="273" t="s">
        <v>519</v>
      </c>
      <c r="D87" s="274" t="s">
        <v>517</v>
      </c>
      <c r="E87" s="273" t="s">
        <v>1094</v>
      </c>
      <c r="F87" s="646" t="s">
        <v>1096</v>
      </c>
      <c r="G87" s="281">
        <v>2</v>
      </c>
      <c r="H87" s="277">
        <v>30</v>
      </c>
      <c r="I87" s="277">
        <v>30</v>
      </c>
    </row>
    <row r="88" spans="1:9" ht="31.5" x14ac:dyDescent="0.2">
      <c r="A88" s="480">
        <v>4</v>
      </c>
      <c r="B88" s="273" t="s">
        <v>590</v>
      </c>
      <c r="C88" s="273" t="s">
        <v>503</v>
      </c>
      <c r="D88" s="269" t="s">
        <v>501</v>
      </c>
      <c r="E88" s="273" t="s">
        <v>1094</v>
      </c>
      <c r="F88" s="646" t="s">
        <v>1096</v>
      </c>
      <c r="G88" s="281">
        <v>2</v>
      </c>
      <c r="H88" s="277">
        <v>30</v>
      </c>
      <c r="I88" s="277">
        <v>30</v>
      </c>
    </row>
    <row r="89" spans="1:9" ht="31.5" x14ac:dyDescent="0.2">
      <c r="A89" s="480">
        <v>5</v>
      </c>
      <c r="B89" s="273" t="s">
        <v>513</v>
      </c>
      <c r="C89" s="273" t="s">
        <v>514</v>
      </c>
      <c r="D89" s="274" t="s">
        <v>615</v>
      </c>
      <c r="E89" s="273" t="s">
        <v>1094</v>
      </c>
      <c r="F89" s="646" t="s">
        <v>1096</v>
      </c>
      <c r="G89" s="281">
        <v>2</v>
      </c>
      <c r="H89" s="277">
        <v>30</v>
      </c>
      <c r="I89" s="277">
        <v>30</v>
      </c>
    </row>
    <row r="90" spans="1:9" ht="31.5" x14ac:dyDescent="0.2">
      <c r="A90" s="480">
        <v>6</v>
      </c>
      <c r="B90" s="273" t="s">
        <v>597</v>
      </c>
      <c r="C90" s="273" t="s">
        <v>598</v>
      </c>
      <c r="D90" s="274">
        <v>65002007395</v>
      </c>
      <c r="E90" s="273" t="s">
        <v>1094</v>
      </c>
      <c r="F90" s="646" t="s">
        <v>1096</v>
      </c>
      <c r="G90" s="281">
        <v>2</v>
      </c>
      <c r="H90" s="277">
        <v>30</v>
      </c>
      <c r="I90" s="277">
        <v>30</v>
      </c>
    </row>
    <row r="91" spans="1:9" ht="31.5" x14ac:dyDescent="0.2">
      <c r="A91" s="480">
        <v>7</v>
      </c>
      <c r="B91" s="273" t="s">
        <v>597</v>
      </c>
      <c r="C91" s="273" t="s">
        <v>613</v>
      </c>
      <c r="D91" s="274" t="s">
        <v>614</v>
      </c>
      <c r="E91" s="273" t="s">
        <v>1094</v>
      </c>
      <c r="F91" s="646" t="s">
        <v>1096</v>
      </c>
      <c r="G91" s="281">
        <v>2</v>
      </c>
      <c r="H91" s="277">
        <v>30</v>
      </c>
      <c r="I91" s="277">
        <v>30</v>
      </c>
    </row>
    <row r="92" spans="1:9" ht="31.5" x14ac:dyDescent="0.2">
      <c r="A92" s="480">
        <v>8</v>
      </c>
      <c r="B92" s="270" t="s">
        <v>725</v>
      </c>
      <c r="C92" s="270" t="s">
        <v>726</v>
      </c>
      <c r="D92" s="644" t="s">
        <v>731</v>
      </c>
      <c r="E92" s="273" t="s">
        <v>1094</v>
      </c>
      <c r="F92" s="646" t="s">
        <v>1096</v>
      </c>
      <c r="G92" s="281">
        <v>2</v>
      </c>
      <c r="H92" s="277">
        <v>30</v>
      </c>
      <c r="I92" s="277">
        <v>30</v>
      </c>
    </row>
    <row r="93" spans="1:9" ht="31.5" x14ac:dyDescent="0.2">
      <c r="A93" s="480">
        <v>9</v>
      </c>
      <c r="B93" s="270" t="s">
        <v>727</v>
      </c>
      <c r="C93" s="270" t="s">
        <v>728</v>
      </c>
      <c r="D93" s="644" t="s">
        <v>732</v>
      </c>
      <c r="E93" s="273" t="s">
        <v>1094</v>
      </c>
      <c r="F93" s="646" t="s">
        <v>1096</v>
      </c>
      <c r="G93" s="281">
        <v>2</v>
      </c>
      <c r="H93" s="277">
        <v>30</v>
      </c>
      <c r="I93" s="277">
        <v>30</v>
      </c>
    </row>
    <row r="94" spans="1:9" ht="31.5" x14ac:dyDescent="0.2">
      <c r="A94" s="480">
        <v>10</v>
      </c>
      <c r="B94" s="270" t="s">
        <v>729</v>
      </c>
      <c r="C94" s="270" t="s">
        <v>730</v>
      </c>
      <c r="D94" s="269" t="s">
        <v>733</v>
      </c>
      <c r="E94" s="273" t="s">
        <v>1094</v>
      </c>
      <c r="F94" s="646" t="s">
        <v>1096</v>
      </c>
      <c r="G94" s="281">
        <v>2</v>
      </c>
      <c r="H94" s="277">
        <v>30</v>
      </c>
      <c r="I94" s="277">
        <v>30</v>
      </c>
    </row>
    <row r="95" spans="1:9" ht="45" x14ac:dyDescent="0.2">
      <c r="A95" s="480">
        <v>1</v>
      </c>
      <c r="B95" s="273" t="s">
        <v>601</v>
      </c>
      <c r="C95" s="273" t="s">
        <v>509</v>
      </c>
      <c r="D95" s="274" t="s">
        <v>507</v>
      </c>
      <c r="E95" s="647" t="s">
        <v>1097</v>
      </c>
      <c r="F95" s="643" t="s">
        <v>1098</v>
      </c>
      <c r="G95" s="281">
        <v>3</v>
      </c>
      <c r="H95" s="277">
        <v>45</v>
      </c>
      <c r="I95" s="277">
        <v>45</v>
      </c>
    </row>
    <row r="96" spans="1:9" ht="45" x14ac:dyDescent="0.2">
      <c r="A96" s="480">
        <v>2</v>
      </c>
      <c r="B96" s="273" t="s">
        <v>646</v>
      </c>
      <c r="C96" s="273" t="s">
        <v>623</v>
      </c>
      <c r="D96" s="274" t="s">
        <v>647</v>
      </c>
      <c r="E96" s="647" t="s">
        <v>1097</v>
      </c>
      <c r="F96" s="643" t="s">
        <v>1098</v>
      </c>
      <c r="G96" s="281">
        <v>3</v>
      </c>
      <c r="H96" s="277">
        <v>45</v>
      </c>
      <c r="I96" s="277">
        <v>45</v>
      </c>
    </row>
    <row r="97" spans="1:9" ht="45" x14ac:dyDescent="0.2">
      <c r="A97" s="480">
        <v>3</v>
      </c>
      <c r="B97" s="273" t="s">
        <v>518</v>
      </c>
      <c r="C97" s="273" t="s">
        <v>519</v>
      </c>
      <c r="D97" s="274" t="s">
        <v>517</v>
      </c>
      <c r="E97" s="647" t="s">
        <v>1097</v>
      </c>
      <c r="F97" s="643" t="s">
        <v>1098</v>
      </c>
      <c r="G97" s="281">
        <v>3</v>
      </c>
      <c r="H97" s="277">
        <v>45</v>
      </c>
      <c r="I97" s="277">
        <v>45</v>
      </c>
    </row>
    <row r="98" spans="1:9" ht="45" x14ac:dyDescent="0.2">
      <c r="A98" s="480">
        <v>4</v>
      </c>
      <c r="B98" s="273" t="s">
        <v>590</v>
      </c>
      <c r="C98" s="273" t="s">
        <v>503</v>
      </c>
      <c r="D98" s="269" t="s">
        <v>501</v>
      </c>
      <c r="E98" s="647" t="s">
        <v>1097</v>
      </c>
      <c r="F98" s="643" t="s">
        <v>1098</v>
      </c>
      <c r="G98" s="281">
        <v>3</v>
      </c>
      <c r="H98" s="277">
        <v>45</v>
      </c>
      <c r="I98" s="277">
        <v>45</v>
      </c>
    </row>
    <row r="99" spans="1:9" ht="45" x14ac:dyDescent="0.2">
      <c r="A99" s="480">
        <v>5</v>
      </c>
      <c r="B99" s="273" t="s">
        <v>513</v>
      </c>
      <c r="C99" s="273" t="s">
        <v>514</v>
      </c>
      <c r="D99" s="274" t="s">
        <v>615</v>
      </c>
      <c r="E99" s="647" t="s">
        <v>1097</v>
      </c>
      <c r="F99" s="643" t="s">
        <v>1098</v>
      </c>
      <c r="G99" s="281">
        <v>3</v>
      </c>
      <c r="H99" s="277">
        <v>45</v>
      </c>
      <c r="I99" s="277">
        <v>45</v>
      </c>
    </row>
    <row r="100" spans="1:9" ht="45" x14ac:dyDescent="0.2">
      <c r="A100" s="480">
        <v>6</v>
      </c>
      <c r="B100" s="273" t="s">
        <v>597</v>
      </c>
      <c r="C100" s="273" t="s">
        <v>598</v>
      </c>
      <c r="D100" s="274">
        <v>65002007395</v>
      </c>
      <c r="E100" s="647" t="s">
        <v>1097</v>
      </c>
      <c r="F100" s="643" t="s">
        <v>1098</v>
      </c>
      <c r="G100" s="281">
        <v>3</v>
      </c>
      <c r="H100" s="277">
        <v>45</v>
      </c>
      <c r="I100" s="277">
        <v>45</v>
      </c>
    </row>
    <row r="101" spans="1:9" ht="45" x14ac:dyDescent="0.2">
      <c r="A101" s="480">
        <v>7</v>
      </c>
      <c r="B101" s="273" t="s">
        <v>597</v>
      </c>
      <c r="C101" s="273" t="s">
        <v>613</v>
      </c>
      <c r="D101" s="274" t="s">
        <v>614</v>
      </c>
      <c r="E101" s="647" t="s">
        <v>1097</v>
      </c>
      <c r="F101" s="643" t="s">
        <v>1098</v>
      </c>
      <c r="G101" s="281">
        <v>3</v>
      </c>
      <c r="H101" s="277">
        <v>45</v>
      </c>
      <c r="I101" s="277">
        <v>45</v>
      </c>
    </row>
    <row r="102" spans="1:9" ht="45" x14ac:dyDescent="0.2">
      <c r="A102" s="480">
        <v>8</v>
      </c>
      <c r="B102" s="273" t="s">
        <v>648</v>
      </c>
      <c r="C102" s="273" t="s">
        <v>649</v>
      </c>
      <c r="D102" s="274" t="s">
        <v>612</v>
      </c>
      <c r="E102" s="647" t="s">
        <v>1097</v>
      </c>
      <c r="F102" s="643" t="s">
        <v>1098</v>
      </c>
      <c r="G102" s="281">
        <v>3</v>
      </c>
      <c r="H102" s="277">
        <v>45</v>
      </c>
      <c r="I102" s="277">
        <v>45</v>
      </c>
    </row>
    <row r="103" spans="1:9" ht="45" x14ac:dyDescent="0.2">
      <c r="A103" s="480">
        <v>1</v>
      </c>
      <c r="B103" s="273" t="s">
        <v>601</v>
      </c>
      <c r="C103" s="273" t="s">
        <v>509</v>
      </c>
      <c r="D103" s="274" t="s">
        <v>507</v>
      </c>
      <c r="E103" s="647" t="s">
        <v>1097</v>
      </c>
      <c r="F103" s="643" t="s">
        <v>1099</v>
      </c>
      <c r="G103" s="281">
        <v>1</v>
      </c>
      <c r="H103" s="277">
        <v>15</v>
      </c>
      <c r="I103" s="277">
        <v>15</v>
      </c>
    </row>
    <row r="104" spans="1:9" ht="45" x14ac:dyDescent="0.2">
      <c r="A104" s="480">
        <v>2</v>
      </c>
      <c r="B104" s="273" t="s">
        <v>646</v>
      </c>
      <c r="C104" s="273" t="s">
        <v>623</v>
      </c>
      <c r="D104" s="274" t="s">
        <v>647</v>
      </c>
      <c r="E104" s="647" t="s">
        <v>1097</v>
      </c>
      <c r="F104" s="643" t="s">
        <v>1099</v>
      </c>
      <c r="G104" s="281">
        <v>1</v>
      </c>
      <c r="H104" s="277">
        <v>15</v>
      </c>
      <c r="I104" s="277">
        <v>15</v>
      </c>
    </row>
    <row r="105" spans="1:9" ht="45" x14ac:dyDescent="0.2">
      <c r="A105" s="480">
        <v>3</v>
      </c>
      <c r="B105" s="273" t="s">
        <v>518</v>
      </c>
      <c r="C105" s="273" t="s">
        <v>519</v>
      </c>
      <c r="D105" s="274" t="s">
        <v>517</v>
      </c>
      <c r="E105" s="647" t="s">
        <v>1097</v>
      </c>
      <c r="F105" s="643" t="s">
        <v>1099</v>
      </c>
      <c r="G105" s="281">
        <v>1</v>
      </c>
      <c r="H105" s="277">
        <v>15</v>
      </c>
      <c r="I105" s="277">
        <v>15</v>
      </c>
    </row>
    <row r="106" spans="1:9" ht="45" x14ac:dyDescent="0.2">
      <c r="A106" s="480">
        <v>4</v>
      </c>
      <c r="B106" s="270" t="s">
        <v>725</v>
      </c>
      <c r="C106" s="270" t="s">
        <v>726</v>
      </c>
      <c r="D106" s="644" t="s">
        <v>731</v>
      </c>
      <c r="E106" s="647" t="s">
        <v>1097</v>
      </c>
      <c r="F106" s="643" t="s">
        <v>1099</v>
      </c>
      <c r="G106" s="281">
        <v>1</v>
      </c>
      <c r="H106" s="277">
        <v>15</v>
      </c>
      <c r="I106" s="277">
        <v>15</v>
      </c>
    </row>
    <row r="107" spans="1:9" ht="45" x14ac:dyDescent="0.2">
      <c r="A107" s="480">
        <v>5</v>
      </c>
      <c r="B107" s="270" t="s">
        <v>727</v>
      </c>
      <c r="C107" s="270" t="s">
        <v>728</v>
      </c>
      <c r="D107" s="644" t="s">
        <v>732</v>
      </c>
      <c r="E107" s="647" t="s">
        <v>1097</v>
      </c>
      <c r="F107" s="643" t="s">
        <v>1099</v>
      </c>
      <c r="G107" s="281">
        <v>1</v>
      </c>
      <c r="H107" s="277">
        <v>15</v>
      </c>
      <c r="I107" s="277">
        <v>15</v>
      </c>
    </row>
    <row r="108" spans="1:9" ht="45" x14ac:dyDescent="0.2">
      <c r="A108" s="480">
        <v>6</v>
      </c>
      <c r="B108" s="270" t="s">
        <v>729</v>
      </c>
      <c r="C108" s="270" t="s">
        <v>730</v>
      </c>
      <c r="D108" s="269" t="s">
        <v>733</v>
      </c>
      <c r="E108" s="647" t="s">
        <v>1097</v>
      </c>
      <c r="F108" s="643" t="s">
        <v>1099</v>
      </c>
      <c r="G108" s="281">
        <v>1</v>
      </c>
      <c r="H108" s="277">
        <v>15</v>
      </c>
      <c r="I108" s="277">
        <v>15</v>
      </c>
    </row>
    <row r="109" spans="1:9" ht="45" x14ac:dyDescent="0.2">
      <c r="A109" s="480">
        <v>1</v>
      </c>
      <c r="B109" s="273" t="s">
        <v>601</v>
      </c>
      <c r="C109" s="273" t="s">
        <v>509</v>
      </c>
      <c r="D109" s="274" t="s">
        <v>507</v>
      </c>
      <c r="E109" s="647" t="s">
        <v>1097</v>
      </c>
      <c r="F109" s="643" t="s">
        <v>1086</v>
      </c>
      <c r="G109" s="281">
        <v>3</v>
      </c>
      <c r="H109" s="277">
        <v>45</v>
      </c>
      <c r="I109" s="277">
        <v>45</v>
      </c>
    </row>
    <row r="110" spans="1:9" ht="45" x14ac:dyDescent="0.2">
      <c r="A110" s="480">
        <v>2</v>
      </c>
      <c r="B110" s="273" t="s">
        <v>646</v>
      </c>
      <c r="C110" s="273" t="s">
        <v>623</v>
      </c>
      <c r="D110" s="274" t="s">
        <v>647</v>
      </c>
      <c r="E110" s="647" t="s">
        <v>1097</v>
      </c>
      <c r="F110" s="643" t="s">
        <v>1086</v>
      </c>
      <c r="G110" s="281">
        <v>3</v>
      </c>
      <c r="H110" s="277">
        <v>45</v>
      </c>
      <c r="I110" s="277">
        <v>45</v>
      </c>
    </row>
    <row r="111" spans="1:9" ht="45" x14ac:dyDescent="0.2">
      <c r="A111" s="480">
        <v>3</v>
      </c>
      <c r="B111" s="273" t="s">
        <v>518</v>
      </c>
      <c r="C111" s="273" t="s">
        <v>519</v>
      </c>
      <c r="D111" s="274" t="s">
        <v>517</v>
      </c>
      <c r="E111" s="647" t="s">
        <v>1097</v>
      </c>
      <c r="F111" s="643" t="s">
        <v>1086</v>
      </c>
      <c r="G111" s="281">
        <v>3</v>
      </c>
      <c r="H111" s="277">
        <v>45</v>
      </c>
      <c r="I111" s="277">
        <v>45</v>
      </c>
    </row>
    <row r="112" spans="1:9" ht="45" x14ac:dyDescent="0.2">
      <c r="A112" s="480">
        <v>4</v>
      </c>
      <c r="B112" s="273" t="s">
        <v>1092</v>
      </c>
      <c r="C112" s="273" t="s">
        <v>1093</v>
      </c>
      <c r="D112" s="274" t="s">
        <v>1044</v>
      </c>
      <c r="E112" s="647" t="s">
        <v>1097</v>
      </c>
      <c r="F112" s="643" t="s">
        <v>1086</v>
      </c>
      <c r="G112" s="281">
        <v>3</v>
      </c>
      <c r="H112" s="277">
        <v>45</v>
      </c>
      <c r="I112" s="277">
        <v>45</v>
      </c>
    </row>
    <row r="113" spans="1:9" ht="45" x14ac:dyDescent="0.2">
      <c r="A113" s="480">
        <v>5</v>
      </c>
      <c r="B113" s="273" t="s">
        <v>513</v>
      </c>
      <c r="C113" s="273" t="s">
        <v>514</v>
      </c>
      <c r="D113" s="274" t="s">
        <v>615</v>
      </c>
      <c r="E113" s="647" t="s">
        <v>1097</v>
      </c>
      <c r="F113" s="643" t="s">
        <v>1086</v>
      </c>
      <c r="G113" s="281">
        <v>3</v>
      </c>
      <c r="H113" s="277">
        <v>45</v>
      </c>
      <c r="I113" s="277">
        <v>45</v>
      </c>
    </row>
    <row r="114" spans="1:9" ht="45" x14ac:dyDescent="0.2">
      <c r="A114" s="480">
        <v>6</v>
      </c>
      <c r="B114" s="270" t="s">
        <v>725</v>
      </c>
      <c r="C114" s="270" t="s">
        <v>726</v>
      </c>
      <c r="D114" s="644" t="s">
        <v>731</v>
      </c>
      <c r="E114" s="647" t="s">
        <v>1097</v>
      </c>
      <c r="F114" s="643" t="s">
        <v>1086</v>
      </c>
      <c r="G114" s="281">
        <v>3</v>
      </c>
      <c r="H114" s="277">
        <v>45</v>
      </c>
      <c r="I114" s="277">
        <v>45</v>
      </c>
    </row>
    <row r="115" spans="1:9" ht="45" x14ac:dyDescent="0.2">
      <c r="A115" s="480">
        <v>7</v>
      </c>
      <c r="B115" s="270" t="s">
        <v>727</v>
      </c>
      <c r="C115" s="270" t="s">
        <v>728</v>
      </c>
      <c r="D115" s="644" t="s">
        <v>732</v>
      </c>
      <c r="E115" s="647" t="s">
        <v>1097</v>
      </c>
      <c r="F115" s="643" t="s">
        <v>1086</v>
      </c>
      <c r="G115" s="281">
        <v>3</v>
      </c>
      <c r="H115" s="277">
        <v>45</v>
      </c>
      <c r="I115" s="277">
        <v>45</v>
      </c>
    </row>
    <row r="116" spans="1:9" ht="45" x14ac:dyDescent="0.2">
      <c r="A116" s="480">
        <v>8</v>
      </c>
      <c r="B116" s="270" t="s">
        <v>729</v>
      </c>
      <c r="C116" s="270" t="s">
        <v>730</v>
      </c>
      <c r="D116" s="269" t="s">
        <v>733</v>
      </c>
      <c r="E116" s="647" t="s">
        <v>1097</v>
      </c>
      <c r="F116" s="643" t="s">
        <v>1086</v>
      </c>
      <c r="G116" s="281">
        <v>3</v>
      </c>
      <c r="H116" s="277">
        <v>45</v>
      </c>
      <c r="I116" s="277">
        <v>45</v>
      </c>
    </row>
    <row r="117" spans="1:9" ht="45" x14ac:dyDescent="0.2">
      <c r="A117" s="480">
        <v>1</v>
      </c>
      <c r="B117" s="273" t="s">
        <v>601</v>
      </c>
      <c r="C117" s="273" t="s">
        <v>509</v>
      </c>
      <c r="D117" s="274" t="s">
        <v>507</v>
      </c>
      <c r="E117" s="647" t="s">
        <v>1097</v>
      </c>
      <c r="F117" s="282" t="s">
        <v>1095</v>
      </c>
      <c r="G117" s="281">
        <v>2</v>
      </c>
      <c r="H117" s="277">
        <v>30</v>
      </c>
      <c r="I117" s="277">
        <v>30</v>
      </c>
    </row>
    <row r="118" spans="1:9" ht="45" x14ac:dyDescent="0.2">
      <c r="A118" s="480">
        <v>2</v>
      </c>
      <c r="B118" s="273" t="s">
        <v>646</v>
      </c>
      <c r="C118" s="273" t="s">
        <v>623</v>
      </c>
      <c r="D118" s="274" t="s">
        <v>647</v>
      </c>
      <c r="E118" s="647" t="s">
        <v>1097</v>
      </c>
      <c r="F118" s="282" t="s">
        <v>1095</v>
      </c>
      <c r="G118" s="281">
        <v>2</v>
      </c>
      <c r="H118" s="277">
        <v>30</v>
      </c>
      <c r="I118" s="277">
        <v>30</v>
      </c>
    </row>
    <row r="119" spans="1:9" ht="45" x14ac:dyDescent="0.2">
      <c r="A119" s="480">
        <v>3</v>
      </c>
      <c r="B119" s="273" t="s">
        <v>513</v>
      </c>
      <c r="C119" s="273" t="s">
        <v>514</v>
      </c>
      <c r="D119" s="274" t="s">
        <v>615</v>
      </c>
      <c r="E119" s="647" t="s">
        <v>1097</v>
      </c>
      <c r="F119" s="282" t="s">
        <v>1095</v>
      </c>
      <c r="G119" s="281">
        <v>2</v>
      </c>
      <c r="H119" s="277">
        <v>30</v>
      </c>
      <c r="I119" s="277">
        <v>30</v>
      </c>
    </row>
    <row r="120" spans="1:9" ht="45" x14ac:dyDescent="0.2">
      <c r="A120" s="480">
        <v>4</v>
      </c>
      <c r="B120" s="270" t="s">
        <v>725</v>
      </c>
      <c r="C120" s="270" t="s">
        <v>726</v>
      </c>
      <c r="D120" s="644" t="s">
        <v>731</v>
      </c>
      <c r="E120" s="647" t="s">
        <v>1097</v>
      </c>
      <c r="F120" s="282" t="s">
        <v>1095</v>
      </c>
      <c r="G120" s="281">
        <v>2</v>
      </c>
      <c r="H120" s="277">
        <v>30</v>
      </c>
      <c r="I120" s="277">
        <v>30</v>
      </c>
    </row>
    <row r="121" spans="1:9" ht="45" x14ac:dyDescent="0.2">
      <c r="A121" s="480">
        <v>1</v>
      </c>
      <c r="B121" s="273" t="s">
        <v>601</v>
      </c>
      <c r="C121" s="273" t="s">
        <v>509</v>
      </c>
      <c r="D121" s="274" t="s">
        <v>507</v>
      </c>
      <c r="E121" s="647" t="s">
        <v>1082</v>
      </c>
      <c r="F121" s="282" t="s">
        <v>1100</v>
      </c>
      <c r="G121" s="281">
        <v>7</v>
      </c>
      <c r="H121" s="277">
        <v>280</v>
      </c>
      <c r="I121" s="277">
        <v>280</v>
      </c>
    </row>
    <row r="122" spans="1:9" ht="45" x14ac:dyDescent="0.2">
      <c r="A122" s="480">
        <v>2</v>
      </c>
      <c r="B122" s="273" t="s">
        <v>597</v>
      </c>
      <c r="C122" s="273" t="s">
        <v>598</v>
      </c>
      <c r="D122" s="274">
        <v>65002007395</v>
      </c>
      <c r="E122" s="647" t="s">
        <v>1082</v>
      </c>
      <c r="F122" s="282" t="s">
        <v>1100</v>
      </c>
      <c r="G122" s="281">
        <v>7</v>
      </c>
      <c r="H122" s="277">
        <v>280</v>
      </c>
      <c r="I122" s="277">
        <v>280</v>
      </c>
    </row>
    <row r="123" spans="1:9" ht="45" x14ac:dyDescent="0.2">
      <c r="A123" s="480">
        <v>3</v>
      </c>
      <c r="B123" s="273" t="s">
        <v>628</v>
      </c>
      <c r="C123" s="273" t="s">
        <v>1090</v>
      </c>
      <c r="D123" s="274" t="s">
        <v>1091</v>
      </c>
      <c r="E123" s="647" t="s">
        <v>1082</v>
      </c>
      <c r="F123" s="282" t="s">
        <v>1100</v>
      </c>
      <c r="G123" s="281">
        <v>7</v>
      </c>
      <c r="H123" s="277">
        <v>280</v>
      </c>
      <c r="I123" s="277">
        <v>280</v>
      </c>
    </row>
    <row r="124" spans="1:9" ht="45" x14ac:dyDescent="0.2">
      <c r="A124" s="480">
        <v>4</v>
      </c>
      <c r="B124" s="273" t="s">
        <v>625</v>
      </c>
      <c r="C124" s="273" t="s">
        <v>626</v>
      </c>
      <c r="D124" s="269" t="s">
        <v>627</v>
      </c>
      <c r="E124" s="647" t="s">
        <v>1082</v>
      </c>
      <c r="F124" s="282" t="s">
        <v>1100</v>
      </c>
      <c r="G124" s="281">
        <v>7</v>
      </c>
      <c r="H124" s="277">
        <v>280</v>
      </c>
      <c r="I124" s="277">
        <v>280</v>
      </c>
    </row>
    <row r="125" spans="1:9" ht="45" x14ac:dyDescent="0.2">
      <c r="A125" s="480">
        <v>5</v>
      </c>
      <c r="B125" s="273" t="s">
        <v>646</v>
      </c>
      <c r="C125" s="273" t="s">
        <v>623</v>
      </c>
      <c r="D125" s="274" t="s">
        <v>647</v>
      </c>
      <c r="E125" s="647" t="s">
        <v>1082</v>
      </c>
      <c r="F125" s="282" t="s">
        <v>1100</v>
      </c>
      <c r="G125" s="281">
        <v>7</v>
      </c>
      <c r="H125" s="277">
        <v>280</v>
      </c>
      <c r="I125" s="277">
        <v>280</v>
      </c>
    </row>
    <row r="126" spans="1:9" ht="45" x14ac:dyDescent="0.2">
      <c r="A126" s="480">
        <v>6</v>
      </c>
      <c r="B126" s="273" t="s">
        <v>607</v>
      </c>
      <c r="C126" s="273" t="s">
        <v>608</v>
      </c>
      <c r="D126" s="274" t="s">
        <v>609</v>
      </c>
      <c r="E126" s="647" t="s">
        <v>1082</v>
      </c>
      <c r="F126" s="282" t="s">
        <v>1100</v>
      </c>
      <c r="G126" s="281">
        <v>7</v>
      </c>
      <c r="H126" s="277">
        <v>280</v>
      </c>
      <c r="I126" s="277">
        <v>280</v>
      </c>
    </row>
    <row r="127" spans="1:9" ht="45" x14ac:dyDescent="0.2">
      <c r="A127" s="480">
        <v>7</v>
      </c>
      <c r="B127" s="273" t="s">
        <v>1092</v>
      </c>
      <c r="C127" s="273" t="s">
        <v>1093</v>
      </c>
      <c r="D127" s="274" t="s">
        <v>1044</v>
      </c>
      <c r="E127" s="647" t="s">
        <v>1082</v>
      </c>
      <c r="F127" s="282" t="s">
        <v>1100</v>
      </c>
      <c r="G127" s="281">
        <v>7</v>
      </c>
      <c r="H127" s="277">
        <v>280</v>
      </c>
      <c r="I127" s="277">
        <v>280</v>
      </c>
    </row>
    <row r="128" spans="1:9" ht="45" x14ac:dyDescent="0.2">
      <c r="A128" s="480">
        <v>8</v>
      </c>
      <c r="B128" s="273" t="s">
        <v>610</v>
      </c>
      <c r="C128" s="273" t="s">
        <v>611</v>
      </c>
      <c r="D128" s="274" t="s">
        <v>612</v>
      </c>
      <c r="E128" s="647" t="s">
        <v>1082</v>
      </c>
      <c r="F128" s="282" t="s">
        <v>1100</v>
      </c>
      <c r="G128" s="281">
        <v>7</v>
      </c>
      <c r="H128" s="277">
        <v>280</v>
      </c>
      <c r="I128" s="277">
        <v>280</v>
      </c>
    </row>
    <row r="129" spans="1:9" ht="45" x14ac:dyDescent="0.2">
      <c r="A129" s="480">
        <v>9</v>
      </c>
      <c r="B129" s="273" t="s">
        <v>518</v>
      </c>
      <c r="C129" s="273" t="s">
        <v>519</v>
      </c>
      <c r="D129" s="274" t="s">
        <v>517</v>
      </c>
      <c r="E129" s="647" t="s">
        <v>1082</v>
      </c>
      <c r="F129" s="282" t="s">
        <v>1100</v>
      </c>
      <c r="G129" s="281">
        <v>7</v>
      </c>
      <c r="H129" s="277">
        <v>280</v>
      </c>
      <c r="I129" s="277">
        <v>280</v>
      </c>
    </row>
    <row r="130" spans="1:9" ht="45" x14ac:dyDescent="0.2">
      <c r="A130" s="480">
        <v>10</v>
      </c>
      <c r="B130" s="273" t="s">
        <v>1101</v>
      </c>
      <c r="C130" s="273" t="s">
        <v>753</v>
      </c>
      <c r="D130" s="274" t="s">
        <v>1102</v>
      </c>
      <c r="E130" s="647" t="s">
        <v>1082</v>
      </c>
      <c r="F130" s="282" t="s">
        <v>1100</v>
      </c>
      <c r="G130" s="281">
        <v>7</v>
      </c>
      <c r="H130" s="277">
        <v>280</v>
      </c>
      <c r="I130" s="277">
        <v>280</v>
      </c>
    </row>
    <row r="131" spans="1:9" ht="45" x14ac:dyDescent="0.2">
      <c r="A131" s="480">
        <v>11</v>
      </c>
      <c r="B131" s="270" t="s">
        <v>729</v>
      </c>
      <c r="C131" s="270" t="s">
        <v>730</v>
      </c>
      <c r="D131" s="269" t="s">
        <v>733</v>
      </c>
      <c r="E131" s="647" t="s">
        <v>1082</v>
      </c>
      <c r="F131" s="282" t="s">
        <v>1100</v>
      </c>
      <c r="G131" s="281">
        <v>7</v>
      </c>
      <c r="H131" s="277">
        <v>280</v>
      </c>
      <c r="I131" s="277">
        <v>280</v>
      </c>
    </row>
    <row r="132" spans="1:9" ht="45" x14ac:dyDescent="0.2">
      <c r="A132" s="480">
        <v>12</v>
      </c>
      <c r="B132" s="273" t="s">
        <v>628</v>
      </c>
      <c r="C132" s="273" t="s">
        <v>629</v>
      </c>
      <c r="D132" s="269" t="s">
        <v>630</v>
      </c>
      <c r="E132" s="647" t="s">
        <v>1082</v>
      </c>
      <c r="F132" s="282" t="s">
        <v>1100</v>
      </c>
      <c r="G132" s="281">
        <v>7</v>
      </c>
      <c r="H132" s="277">
        <v>280</v>
      </c>
      <c r="I132" s="277">
        <v>280</v>
      </c>
    </row>
    <row r="133" spans="1:9" ht="45" x14ac:dyDescent="0.2">
      <c r="A133" s="480">
        <v>13</v>
      </c>
      <c r="B133" s="273" t="s">
        <v>513</v>
      </c>
      <c r="C133" s="273" t="s">
        <v>514</v>
      </c>
      <c r="D133" s="274" t="s">
        <v>615</v>
      </c>
      <c r="E133" s="647" t="s">
        <v>1082</v>
      </c>
      <c r="F133" s="282" t="s">
        <v>1100</v>
      </c>
      <c r="G133" s="281">
        <v>7</v>
      </c>
      <c r="H133" s="277">
        <v>280</v>
      </c>
      <c r="I133" s="277">
        <v>280</v>
      </c>
    </row>
    <row r="134" spans="1:9" ht="45" x14ac:dyDescent="0.2">
      <c r="A134" s="480">
        <v>14</v>
      </c>
      <c r="B134" s="270" t="s">
        <v>638</v>
      </c>
      <c r="C134" s="270" t="s">
        <v>639</v>
      </c>
      <c r="D134" s="269" t="s">
        <v>640</v>
      </c>
      <c r="E134" s="647" t="s">
        <v>1082</v>
      </c>
      <c r="F134" s="282" t="s">
        <v>1100</v>
      </c>
      <c r="G134" s="281">
        <v>7</v>
      </c>
      <c r="H134" s="277">
        <v>280</v>
      </c>
      <c r="I134" s="277">
        <v>280</v>
      </c>
    </row>
    <row r="135" spans="1:9" ht="45" x14ac:dyDescent="0.2">
      <c r="A135" s="480">
        <v>15</v>
      </c>
      <c r="B135" s="273" t="s">
        <v>597</v>
      </c>
      <c r="C135" s="273" t="s">
        <v>613</v>
      </c>
      <c r="D135" s="274" t="s">
        <v>614</v>
      </c>
      <c r="E135" s="647" t="s">
        <v>1082</v>
      </c>
      <c r="F135" s="282" t="s">
        <v>1100</v>
      </c>
      <c r="G135" s="281">
        <v>7</v>
      </c>
      <c r="H135" s="277">
        <v>280</v>
      </c>
      <c r="I135" s="277">
        <v>280</v>
      </c>
    </row>
    <row r="136" spans="1:9" ht="45" x14ac:dyDescent="0.2">
      <c r="A136" s="480">
        <v>16</v>
      </c>
      <c r="B136" s="273" t="s">
        <v>547</v>
      </c>
      <c r="C136" s="273" t="s">
        <v>605</v>
      </c>
      <c r="D136" s="274" t="s">
        <v>606</v>
      </c>
      <c r="E136" s="647" t="s">
        <v>1082</v>
      </c>
      <c r="F136" s="282" t="s">
        <v>1100</v>
      </c>
      <c r="G136" s="281">
        <v>7</v>
      </c>
      <c r="H136" s="277">
        <v>280</v>
      </c>
      <c r="I136" s="277">
        <v>280</v>
      </c>
    </row>
    <row r="137" spans="1:9" ht="51.75" customHeight="1" x14ac:dyDescent="0.2">
      <c r="A137" s="497">
        <v>1</v>
      </c>
      <c r="B137" s="273" t="s">
        <v>590</v>
      </c>
      <c r="C137" s="273" t="s">
        <v>503</v>
      </c>
      <c r="D137" s="274" t="s">
        <v>501</v>
      </c>
      <c r="E137" s="632" t="s">
        <v>980</v>
      </c>
      <c r="F137" s="643" t="s">
        <v>976</v>
      </c>
      <c r="G137" s="281">
        <v>2</v>
      </c>
      <c r="H137" s="579">
        <v>30</v>
      </c>
      <c r="I137" s="579">
        <v>30</v>
      </c>
    </row>
    <row r="138" spans="1:9" ht="51.75" customHeight="1" x14ac:dyDescent="0.2">
      <c r="A138" s="497">
        <v>2</v>
      </c>
      <c r="B138" s="273" t="s">
        <v>837</v>
      </c>
      <c r="C138" s="273" t="s">
        <v>968</v>
      </c>
      <c r="D138" s="274" t="s">
        <v>594</v>
      </c>
      <c r="E138" s="632" t="s">
        <v>980</v>
      </c>
      <c r="F138" s="643" t="s">
        <v>976</v>
      </c>
      <c r="G138" s="281">
        <v>2</v>
      </c>
      <c r="H138" s="579">
        <v>30</v>
      </c>
      <c r="I138" s="579">
        <v>30</v>
      </c>
    </row>
    <row r="139" spans="1:9" ht="51.75" customHeight="1" x14ac:dyDescent="0.2">
      <c r="A139" s="497">
        <v>3</v>
      </c>
      <c r="B139" s="273" t="s">
        <v>555</v>
      </c>
      <c r="C139" s="273" t="s">
        <v>969</v>
      </c>
      <c r="D139" s="274" t="s">
        <v>973</v>
      </c>
      <c r="E139" s="632" t="s">
        <v>980</v>
      </c>
      <c r="F139" s="643" t="s">
        <v>976</v>
      </c>
      <c r="G139" s="281">
        <v>2</v>
      </c>
      <c r="H139" s="579">
        <v>30</v>
      </c>
      <c r="I139" s="579">
        <v>30</v>
      </c>
    </row>
    <row r="140" spans="1:9" ht="51.75" customHeight="1" x14ac:dyDescent="0.2">
      <c r="A140" s="497">
        <v>4</v>
      </c>
      <c r="B140" s="632" t="s">
        <v>727</v>
      </c>
      <c r="C140" s="632" t="s">
        <v>728</v>
      </c>
      <c r="D140" s="644" t="s">
        <v>732</v>
      </c>
      <c r="E140" s="632" t="s">
        <v>980</v>
      </c>
      <c r="F140" s="643" t="s">
        <v>976</v>
      </c>
      <c r="G140" s="281">
        <v>2</v>
      </c>
      <c r="H140" s="579">
        <v>30</v>
      </c>
      <c r="I140" s="579">
        <v>30</v>
      </c>
    </row>
    <row r="141" spans="1:9" ht="57.75" customHeight="1" x14ac:dyDescent="0.2">
      <c r="A141" s="497">
        <v>1</v>
      </c>
      <c r="B141" s="273" t="s">
        <v>837</v>
      </c>
      <c r="C141" s="273" t="s">
        <v>968</v>
      </c>
      <c r="D141" s="274" t="s">
        <v>594</v>
      </c>
      <c r="E141" s="632" t="s">
        <v>980</v>
      </c>
      <c r="F141" s="643" t="s">
        <v>977</v>
      </c>
      <c r="G141" s="281">
        <v>2</v>
      </c>
      <c r="H141" s="579">
        <v>30</v>
      </c>
      <c r="I141" s="579">
        <v>30</v>
      </c>
    </row>
    <row r="142" spans="1:9" ht="57.75" customHeight="1" x14ac:dyDescent="0.2">
      <c r="A142" s="497">
        <v>2</v>
      </c>
      <c r="B142" s="273" t="s">
        <v>970</v>
      </c>
      <c r="C142" s="273" t="s">
        <v>971</v>
      </c>
      <c r="D142" s="274" t="s">
        <v>974</v>
      </c>
      <c r="E142" s="632" t="s">
        <v>980</v>
      </c>
      <c r="F142" s="643" t="s">
        <v>977</v>
      </c>
      <c r="G142" s="281">
        <v>2</v>
      </c>
      <c r="H142" s="579">
        <v>30</v>
      </c>
      <c r="I142" s="579">
        <v>30</v>
      </c>
    </row>
    <row r="143" spans="1:9" ht="57.75" customHeight="1" x14ac:dyDescent="0.2">
      <c r="A143" s="497">
        <v>3</v>
      </c>
      <c r="B143" s="273" t="s">
        <v>646</v>
      </c>
      <c r="C143" s="273" t="s">
        <v>623</v>
      </c>
      <c r="D143" s="274" t="s">
        <v>647</v>
      </c>
      <c r="E143" s="632" t="s">
        <v>980</v>
      </c>
      <c r="F143" s="643" t="s">
        <v>977</v>
      </c>
      <c r="G143" s="281">
        <v>2</v>
      </c>
      <c r="H143" s="579">
        <v>30</v>
      </c>
      <c r="I143" s="579">
        <v>30</v>
      </c>
    </row>
    <row r="144" spans="1:9" ht="57.75" customHeight="1" x14ac:dyDescent="0.2">
      <c r="A144" s="497">
        <v>4</v>
      </c>
      <c r="B144" s="273" t="s">
        <v>601</v>
      </c>
      <c r="C144" s="273" t="s">
        <v>509</v>
      </c>
      <c r="D144" s="274" t="s">
        <v>507</v>
      </c>
      <c r="E144" s="632" t="s">
        <v>980</v>
      </c>
      <c r="F144" s="643" t="s">
        <v>977</v>
      </c>
      <c r="G144" s="281">
        <v>2</v>
      </c>
      <c r="H144" s="579">
        <v>30</v>
      </c>
      <c r="I144" s="579">
        <v>30</v>
      </c>
    </row>
    <row r="145" spans="1:9" ht="57.75" customHeight="1" x14ac:dyDescent="0.2">
      <c r="A145" s="497">
        <v>5</v>
      </c>
      <c r="B145" s="273" t="s">
        <v>513</v>
      </c>
      <c r="C145" s="273" t="s">
        <v>514</v>
      </c>
      <c r="D145" s="274" t="s">
        <v>615</v>
      </c>
      <c r="E145" s="632" t="s">
        <v>980</v>
      </c>
      <c r="F145" s="643" t="s">
        <v>977</v>
      </c>
      <c r="G145" s="281">
        <v>2</v>
      </c>
      <c r="H145" s="579">
        <v>30</v>
      </c>
      <c r="I145" s="579">
        <v>30</v>
      </c>
    </row>
    <row r="146" spans="1:9" ht="57.75" customHeight="1" x14ac:dyDescent="0.2">
      <c r="A146" s="497">
        <v>6</v>
      </c>
      <c r="B146" s="273" t="s">
        <v>590</v>
      </c>
      <c r="C146" s="273" t="s">
        <v>503</v>
      </c>
      <c r="D146" s="274" t="s">
        <v>501</v>
      </c>
      <c r="E146" s="632" t="s">
        <v>980</v>
      </c>
      <c r="F146" s="643" t="s">
        <v>977</v>
      </c>
      <c r="G146" s="281">
        <v>2</v>
      </c>
      <c r="H146" s="579">
        <v>30</v>
      </c>
      <c r="I146" s="579">
        <v>30</v>
      </c>
    </row>
    <row r="147" spans="1:9" ht="57.75" customHeight="1" x14ac:dyDescent="0.2">
      <c r="A147" s="497">
        <v>7</v>
      </c>
      <c r="B147" s="273" t="s">
        <v>597</v>
      </c>
      <c r="C147" s="273" t="s">
        <v>598</v>
      </c>
      <c r="D147" s="274">
        <v>65002007395</v>
      </c>
      <c r="E147" s="632" t="s">
        <v>980</v>
      </c>
      <c r="F147" s="643" t="s">
        <v>977</v>
      </c>
      <c r="G147" s="281">
        <v>2</v>
      </c>
      <c r="H147" s="579">
        <v>30</v>
      </c>
      <c r="I147" s="579">
        <v>30</v>
      </c>
    </row>
    <row r="148" spans="1:9" ht="57.75" customHeight="1" x14ac:dyDescent="0.2">
      <c r="A148" s="497">
        <v>8</v>
      </c>
      <c r="B148" s="273" t="s">
        <v>518</v>
      </c>
      <c r="C148" s="273" t="s">
        <v>519</v>
      </c>
      <c r="D148" s="274" t="s">
        <v>517</v>
      </c>
      <c r="E148" s="632" t="s">
        <v>980</v>
      </c>
      <c r="F148" s="643" t="s">
        <v>977</v>
      </c>
      <c r="G148" s="281">
        <v>2</v>
      </c>
      <c r="H148" s="579">
        <v>30</v>
      </c>
      <c r="I148" s="579">
        <v>30</v>
      </c>
    </row>
    <row r="149" spans="1:9" ht="48.75" customHeight="1" x14ac:dyDescent="0.2">
      <c r="A149" s="497">
        <v>1</v>
      </c>
      <c r="B149" s="273" t="s">
        <v>970</v>
      </c>
      <c r="C149" s="273" t="s">
        <v>971</v>
      </c>
      <c r="D149" s="274" t="s">
        <v>974</v>
      </c>
      <c r="E149" s="632" t="s">
        <v>980</v>
      </c>
      <c r="F149" s="643" t="s">
        <v>978</v>
      </c>
      <c r="G149" s="281">
        <v>2</v>
      </c>
      <c r="H149" s="579">
        <v>30</v>
      </c>
      <c r="I149" s="579">
        <v>30</v>
      </c>
    </row>
    <row r="150" spans="1:9" ht="48.75" customHeight="1" x14ac:dyDescent="0.2">
      <c r="A150" s="497">
        <v>2</v>
      </c>
      <c r="B150" s="273" t="s">
        <v>601</v>
      </c>
      <c r="C150" s="273" t="s">
        <v>509</v>
      </c>
      <c r="D150" s="274" t="s">
        <v>507</v>
      </c>
      <c r="E150" s="632" t="s">
        <v>980</v>
      </c>
      <c r="F150" s="643" t="s">
        <v>978</v>
      </c>
      <c r="G150" s="281">
        <v>2</v>
      </c>
      <c r="H150" s="579">
        <v>30</v>
      </c>
      <c r="I150" s="579">
        <v>30</v>
      </c>
    </row>
    <row r="151" spans="1:9" ht="48.75" customHeight="1" x14ac:dyDescent="0.2">
      <c r="A151" s="497">
        <v>3</v>
      </c>
      <c r="B151" s="273" t="s">
        <v>646</v>
      </c>
      <c r="C151" s="273" t="s">
        <v>623</v>
      </c>
      <c r="D151" s="274" t="s">
        <v>647</v>
      </c>
      <c r="E151" s="632" t="s">
        <v>980</v>
      </c>
      <c r="F151" s="643" t="s">
        <v>978</v>
      </c>
      <c r="G151" s="281">
        <v>2</v>
      </c>
      <c r="H151" s="579">
        <v>30</v>
      </c>
      <c r="I151" s="579">
        <v>30</v>
      </c>
    </row>
    <row r="152" spans="1:9" ht="48.75" customHeight="1" x14ac:dyDescent="0.2">
      <c r="A152" s="497">
        <v>4</v>
      </c>
      <c r="B152" s="273" t="s">
        <v>597</v>
      </c>
      <c r="C152" s="273" t="s">
        <v>613</v>
      </c>
      <c r="D152" s="274" t="s">
        <v>614</v>
      </c>
      <c r="E152" s="632" t="s">
        <v>980</v>
      </c>
      <c r="F152" s="643" t="s">
        <v>978</v>
      </c>
      <c r="G152" s="281">
        <v>2</v>
      </c>
      <c r="H152" s="579">
        <v>30</v>
      </c>
      <c r="I152" s="579">
        <v>30</v>
      </c>
    </row>
    <row r="153" spans="1:9" ht="48.75" customHeight="1" x14ac:dyDescent="0.2">
      <c r="A153" s="497">
        <v>5</v>
      </c>
      <c r="B153" s="273" t="s">
        <v>513</v>
      </c>
      <c r="C153" s="273" t="s">
        <v>514</v>
      </c>
      <c r="D153" s="274" t="s">
        <v>615</v>
      </c>
      <c r="E153" s="632" t="s">
        <v>980</v>
      </c>
      <c r="F153" s="643" t="s">
        <v>978</v>
      </c>
      <c r="G153" s="281">
        <v>2</v>
      </c>
      <c r="H153" s="579">
        <v>30</v>
      </c>
      <c r="I153" s="579">
        <v>30</v>
      </c>
    </row>
    <row r="154" spans="1:9" ht="48.75" customHeight="1" x14ac:dyDescent="0.2">
      <c r="A154" s="497">
        <v>6</v>
      </c>
      <c r="B154" s="273" t="s">
        <v>518</v>
      </c>
      <c r="C154" s="273" t="s">
        <v>519</v>
      </c>
      <c r="D154" s="274" t="s">
        <v>517</v>
      </c>
      <c r="E154" s="632" t="s">
        <v>980</v>
      </c>
      <c r="F154" s="643" t="s">
        <v>978</v>
      </c>
      <c r="G154" s="281">
        <v>2</v>
      </c>
      <c r="H154" s="579">
        <v>30</v>
      </c>
      <c r="I154" s="579">
        <v>30</v>
      </c>
    </row>
    <row r="155" spans="1:9" ht="48.75" customHeight="1" x14ac:dyDescent="0.2">
      <c r="A155" s="497">
        <v>7</v>
      </c>
      <c r="B155" s="632" t="s">
        <v>727</v>
      </c>
      <c r="C155" s="632" t="s">
        <v>728</v>
      </c>
      <c r="D155" s="644" t="s">
        <v>732</v>
      </c>
      <c r="E155" s="632" t="s">
        <v>980</v>
      </c>
      <c r="F155" s="643" t="s">
        <v>978</v>
      </c>
      <c r="G155" s="281">
        <v>2</v>
      </c>
      <c r="H155" s="579">
        <v>30</v>
      </c>
      <c r="I155" s="579">
        <v>30</v>
      </c>
    </row>
    <row r="156" spans="1:9" ht="48.75" customHeight="1" x14ac:dyDescent="0.2">
      <c r="A156" s="497">
        <v>8</v>
      </c>
      <c r="B156" s="632" t="s">
        <v>725</v>
      </c>
      <c r="C156" s="632" t="s">
        <v>726</v>
      </c>
      <c r="D156" s="644" t="s">
        <v>731</v>
      </c>
      <c r="E156" s="632" t="s">
        <v>980</v>
      </c>
      <c r="F156" s="643" t="s">
        <v>978</v>
      </c>
      <c r="G156" s="281">
        <v>2</v>
      </c>
      <c r="H156" s="579">
        <v>30</v>
      </c>
      <c r="I156" s="579">
        <v>30</v>
      </c>
    </row>
    <row r="157" spans="1:9" ht="90" x14ac:dyDescent="0.2">
      <c r="A157" s="497">
        <v>1</v>
      </c>
      <c r="B157" s="273" t="s">
        <v>837</v>
      </c>
      <c r="C157" s="273" t="s">
        <v>968</v>
      </c>
      <c r="D157" s="274" t="s">
        <v>594</v>
      </c>
      <c r="E157" s="632" t="s">
        <v>980</v>
      </c>
      <c r="F157" s="648" t="s">
        <v>979</v>
      </c>
      <c r="G157" s="281">
        <v>6</v>
      </c>
      <c r="H157" s="277">
        <f>90+121</f>
        <v>211</v>
      </c>
      <c r="I157" s="277">
        <f>90+121</f>
        <v>211</v>
      </c>
    </row>
    <row r="158" spans="1:9" ht="90" x14ac:dyDescent="0.2">
      <c r="A158" s="497">
        <v>2</v>
      </c>
      <c r="B158" s="273" t="s">
        <v>590</v>
      </c>
      <c r="C158" s="273" t="s">
        <v>503</v>
      </c>
      <c r="D158" s="274" t="s">
        <v>501</v>
      </c>
      <c r="E158" s="632" t="s">
        <v>980</v>
      </c>
      <c r="F158" s="648" t="s">
        <v>979</v>
      </c>
      <c r="G158" s="281">
        <v>6</v>
      </c>
      <c r="H158" s="277">
        <f>90+121</f>
        <v>211</v>
      </c>
      <c r="I158" s="277">
        <f>90+121</f>
        <v>211</v>
      </c>
    </row>
    <row r="159" spans="1:9" ht="90" x14ac:dyDescent="0.2">
      <c r="A159" s="497">
        <v>3</v>
      </c>
      <c r="B159" s="273" t="s">
        <v>970</v>
      </c>
      <c r="C159" s="273" t="s">
        <v>971</v>
      </c>
      <c r="D159" s="274" t="s">
        <v>974</v>
      </c>
      <c r="E159" s="632" t="s">
        <v>980</v>
      </c>
      <c r="F159" s="648" t="s">
        <v>979</v>
      </c>
      <c r="G159" s="281">
        <v>6</v>
      </c>
      <c r="H159" s="277">
        <f>90+121+100</f>
        <v>311</v>
      </c>
      <c r="I159" s="277">
        <f>90+121+100</f>
        <v>311</v>
      </c>
    </row>
    <row r="160" spans="1:9" ht="90" x14ac:dyDescent="0.2">
      <c r="A160" s="497">
        <v>4</v>
      </c>
      <c r="B160" s="273" t="s">
        <v>601</v>
      </c>
      <c r="C160" s="273" t="s">
        <v>509</v>
      </c>
      <c r="D160" s="274" t="s">
        <v>507</v>
      </c>
      <c r="E160" s="632" t="s">
        <v>980</v>
      </c>
      <c r="F160" s="648" t="s">
        <v>979</v>
      </c>
      <c r="G160" s="281">
        <v>6</v>
      </c>
      <c r="H160" s="277">
        <f>90+121+80</f>
        <v>291</v>
      </c>
      <c r="I160" s="277">
        <f>90+121+80</f>
        <v>291</v>
      </c>
    </row>
    <row r="161" spans="1:9" ht="90" x14ac:dyDescent="0.2">
      <c r="A161" s="497">
        <v>5</v>
      </c>
      <c r="B161" s="273" t="s">
        <v>683</v>
      </c>
      <c r="C161" s="273" t="s">
        <v>972</v>
      </c>
      <c r="D161" s="649" t="s">
        <v>975</v>
      </c>
      <c r="E161" s="632" t="s">
        <v>980</v>
      </c>
      <c r="F161" s="648" t="s">
        <v>979</v>
      </c>
      <c r="G161" s="281">
        <v>6</v>
      </c>
      <c r="H161" s="277">
        <f t="shared" ref="H161:I162" si="3">90+121</f>
        <v>211</v>
      </c>
      <c r="I161" s="277">
        <f t="shared" si="3"/>
        <v>211</v>
      </c>
    </row>
    <row r="162" spans="1:9" ht="90" x14ac:dyDescent="0.2">
      <c r="A162" s="497">
        <v>6</v>
      </c>
      <c r="B162" s="273" t="s">
        <v>555</v>
      </c>
      <c r="C162" s="273" t="s">
        <v>969</v>
      </c>
      <c r="D162" s="274" t="s">
        <v>973</v>
      </c>
      <c r="E162" s="632" t="s">
        <v>980</v>
      </c>
      <c r="F162" s="648" t="s">
        <v>979</v>
      </c>
      <c r="G162" s="281">
        <v>6</v>
      </c>
      <c r="H162" s="277">
        <f t="shared" si="3"/>
        <v>211</v>
      </c>
      <c r="I162" s="277">
        <f t="shared" si="3"/>
        <v>211</v>
      </c>
    </row>
    <row r="163" spans="1:9" ht="90" x14ac:dyDescent="0.2">
      <c r="A163" s="497">
        <v>7</v>
      </c>
      <c r="B163" s="273" t="s">
        <v>646</v>
      </c>
      <c r="C163" s="273" t="s">
        <v>623</v>
      </c>
      <c r="D163" s="274" t="s">
        <v>647</v>
      </c>
      <c r="E163" s="632" t="s">
        <v>980</v>
      </c>
      <c r="F163" s="648" t="s">
        <v>979</v>
      </c>
      <c r="G163" s="281">
        <v>6</v>
      </c>
      <c r="H163" s="277">
        <v>90</v>
      </c>
      <c r="I163" s="277">
        <v>90</v>
      </c>
    </row>
    <row r="164" spans="1:9" ht="90" x14ac:dyDescent="0.2">
      <c r="A164" s="497">
        <v>8</v>
      </c>
      <c r="B164" s="273" t="s">
        <v>513</v>
      </c>
      <c r="C164" s="273" t="s">
        <v>514</v>
      </c>
      <c r="D164" s="274" t="s">
        <v>615</v>
      </c>
      <c r="E164" s="632" t="s">
        <v>980</v>
      </c>
      <c r="F164" s="648" t="s">
        <v>979</v>
      </c>
      <c r="G164" s="281">
        <v>6</v>
      </c>
      <c r="H164" s="277">
        <v>90</v>
      </c>
      <c r="I164" s="277">
        <v>90</v>
      </c>
    </row>
    <row r="165" spans="1:9" ht="90" x14ac:dyDescent="0.2">
      <c r="A165" s="497">
        <v>9</v>
      </c>
      <c r="B165" s="273" t="s">
        <v>518</v>
      </c>
      <c r="C165" s="273" t="s">
        <v>519</v>
      </c>
      <c r="D165" s="274" t="s">
        <v>517</v>
      </c>
      <c r="E165" s="632" t="s">
        <v>980</v>
      </c>
      <c r="F165" s="648" t="s">
        <v>979</v>
      </c>
      <c r="G165" s="281">
        <v>6</v>
      </c>
      <c r="H165" s="277">
        <v>90</v>
      </c>
      <c r="I165" s="277">
        <v>90</v>
      </c>
    </row>
    <row r="166" spans="1:9" ht="90" x14ac:dyDescent="0.2">
      <c r="A166" s="497">
        <v>10</v>
      </c>
      <c r="B166" s="273" t="s">
        <v>597</v>
      </c>
      <c r="C166" s="273" t="s">
        <v>613</v>
      </c>
      <c r="D166" s="274" t="s">
        <v>614</v>
      </c>
      <c r="E166" s="632" t="s">
        <v>980</v>
      </c>
      <c r="F166" s="648" t="s">
        <v>979</v>
      </c>
      <c r="G166" s="281">
        <v>6</v>
      </c>
      <c r="H166" s="277">
        <v>90</v>
      </c>
      <c r="I166" s="277">
        <v>90</v>
      </c>
    </row>
    <row r="167" spans="1:9" ht="90" x14ac:dyDescent="0.2">
      <c r="A167" s="497">
        <v>11</v>
      </c>
      <c r="B167" s="632" t="s">
        <v>725</v>
      </c>
      <c r="C167" s="632" t="s">
        <v>726</v>
      </c>
      <c r="D167" s="644" t="s">
        <v>731</v>
      </c>
      <c r="E167" s="632" t="s">
        <v>980</v>
      </c>
      <c r="F167" s="648" t="s">
        <v>979</v>
      </c>
      <c r="G167" s="281">
        <v>6</v>
      </c>
      <c r="H167" s="277">
        <f>90+121</f>
        <v>211</v>
      </c>
      <c r="I167" s="277">
        <f>90+121</f>
        <v>211</v>
      </c>
    </row>
    <row r="168" spans="1:9" ht="90" x14ac:dyDescent="0.2">
      <c r="A168" s="497">
        <v>12</v>
      </c>
      <c r="B168" s="632" t="s">
        <v>729</v>
      </c>
      <c r="C168" s="632" t="s">
        <v>730</v>
      </c>
      <c r="D168" s="650" t="s">
        <v>733</v>
      </c>
      <c r="E168" s="632" t="s">
        <v>980</v>
      </c>
      <c r="F168" s="648" t="s">
        <v>979</v>
      </c>
      <c r="G168" s="281">
        <v>6</v>
      </c>
      <c r="H168" s="277">
        <v>90</v>
      </c>
      <c r="I168" s="277">
        <v>90</v>
      </c>
    </row>
    <row r="169" spans="1:9" ht="90" x14ac:dyDescent="0.2">
      <c r="A169" s="497">
        <v>13</v>
      </c>
      <c r="B169" s="632" t="s">
        <v>727</v>
      </c>
      <c r="C169" s="632" t="s">
        <v>728</v>
      </c>
      <c r="D169" s="644" t="s">
        <v>732</v>
      </c>
      <c r="E169" s="632" t="s">
        <v>980</v>
      </c>
      <c r="F169" s="648" t="s">
        <v>979</v>
      </c>
      <c r="G169" s="281">
        <v>6</v>
      </c>
      <c r="H169" s="277">
        <v>90</v>
      </c>
      <c r="I169" s="277">
        <v>90</v>
      </c>
    </row>
    <row r="170" spans="1:9" ht="90" x14ac:dyDescent="0.2">
      <c r="A170" s="497">
        <v>14</v>
      </c>
      <c r="B170" s="273" t="s">
        <v>597</v>
      </c>
      <c r="C170" s="273" t="s">
        <v>598</v>
      </c>
      <c r="D170" s="274">
        <v>65002007395</v>
      </c>
      <c r="E170" s="632" t="s">
        <v>980</v>
      </c>
      <c r="F170" s="648" t="s">
        <v>979</v>
      </c>
      <c r="G170" s="281">
        <v>6</v>
      </c>
      <c r="H170" s="277">
        <v>90</v>
      </c>
      <c r="I170" s="277">
        <v>90</v>
      </c>
    </row>
    <row r="171" spans="1:9" ht="90" x14ac:dyDescent="0.2">
      <c r="A171" s="497">
        <v>15</v>
      </c>
      <c r="B171" s="273" t="s">
        <v>648</v>
      </c>
      <c r="C171" s="273" t="s">
        <v>649</v>
      </c>
      <c r="D171" s="274" t="s">
        <v>612</v>
      </c>
      <c r="E171" s="632" t="s">
        <v>980</v>
      </c>
      <c r="F171" s="648" t="s">
        <v>979</v>
      </c>
      <c r="G171" s="281">
        <v>6</v>
      </c>
      <c r="H171" s="277">
        <v>90</v>
      </c>
      <c r="I171" s="277">
        <v>90</v>
      </c>
    </row>
    <row r="172" spans="1:9" ht="47.25" customHeight="1" x14ac:dyDescent="0.2">
      <c r="A172" s="497">
        <v>1</v>
      </c>
      <c r="B172" s="481" t="s">
        <v>837</v>
      </c>
      <c r="C172" s="481" t="s">
        <v>968</v>
      </c>
      <c r="D172" s="631" t="s">
        <v>594</v>
      </c>
      <c r="E172" s="632" t="s">
        <v>980</v>
      </c>
      <c r="F172" s="627" t="s">
        <v>988</v>
      </c>
      <c r="G172" s="281">
        <v>2</v>
      </c>
      <c r="H172" s="277">
        <f t="shared" ref="H172:I175" si="4">30+130</f>
        <v>160</v>
      </c>
      <c r="I172" s="277">
        <f t="shared" si="4"/>
        <v>160</v>
      </c>
    </row>
    <row r="173" spans="1:9" ht="47.25" customHeight="1" x14ac:dyDescent="0.2">
      <c r="A173" s="497">
        <v>2</v>
      </c>
      <c r="B173" s="481" t="s">
        <v>970</v>
      </c>
      <c r="C173" s="481" t="s">
        <v>971</v>
      </c>
      <c r="D173" s="631" t="s">
        <v>974</v>
      </c>
      <c r="E173" s="632" t="s">
        <v>980</v>
      </c>
      <c r="F173" s="627" t="s">
        <v>988</v>
      </c>
      <c r="G173" s="281">
        <v>2</v>
      </c>
      <c r="H173" s="277">
        <f t="shared" si="4"/>
        <v>160</v>
      </c>
      <c r="I173" s="277">
        <f t="shared" si="4"/>
        <v>160</v>
      </c>
    </row>
    <row r="174" spans="1:9" ht="47.25" customHeight="1" x14ac:dyDescent="0.2">
      <c r="A174" s="497">
        <v>3</v>
      </c>
      <c r="B174" s="481" t="s">
        <v>601</v>
      </c>
      <c r="C174" s="481" t="s">
        <v>509</v>
      </c>
      <c r="D174" s="631" t="s">
        <v>507</v>
      </c>
      <c r="E174" s="632" t="s">
        <v>980</v>
      </c>
      <c r="F174" s="627" t="s">
        <v>988</v>
      </c>
      <c r="G174" s="281">
        <v>2</v>
      </c>
      <c r="H174" s="277">
        <f t="shared" si="4"/>
        <v>160</v>
      </c>
      <c r="I174" s="277">
        <f t="shared" si="4"/>
        <v>160</v>
      </c>
    </row>
    <row r="175" spans="1:9" ht="47.25" customHeight="1" x14ac:dyDescent="0.2">
      <c r="A175" s="497">
        <v>4</v>
      </c>
      <c r="B175" s="651" t="s">
        <v>725</v>
      </c>
      <c r="C175" s="651" t="s">
        <v>726</v>
      </c>
      <c r="D175" s="652" t="s">
        <v>731</v>
      </c>
      <c r="E175" s="632" t="s">
        <v>980</v>
      </c>
      <c r="F175" s="627" t="s">
        <v>988</v>
      </c>
      <c r="G175" s="281">
        <v>2</v>
      </c>
      <c r="H175" s="277">
        <f t="shared" si="4"/>
        <v>160</v>
      </c>
      <c r="I175" s="277">
        <f t="shared" si="4"/>
        <v>160</v>
      </c>
    </row>
    <row r="176" spans="1:9" ht="47.25" customHeight="1" x14ac:dyDescent="0.2">
      <c r="A176" s="497">
        <v>5</v>
      </c>
      <c r="B176" s="481" t="s">
        <v>513</v>
      </c>
      <c r="C176" s="481" t="s">
        <v>514</v>
      </c>
      <c r="D176" s="631" t="s">
        <v>615</v>
      </c>
      <c r="E176" s="632" t="s">
        <v>980</v>
      </c>
      <c r="F176" s="627" t="s">
        <v>988</v>
      </c>
      <c r="G176" s="281">
        <v>2</v>
      </c>
      <c r="H176" s="277">
        <v>30</v>
      </c>
      <c r="I176" s="277">
        <v>30</v>
      </c>
    </row>
    <row r="177" spans="1:9" ht="47.25" customHeight="1" x14ac:dyDescent="0.2">
      <c r="A177" s="497">
        <v>6</v>
      </c>
      <c r="B177" s="481" t="s">
        <v>597</v>
      </c>
      <c r="C177" s="481" t="s">
        <v>613</v>
      </c>
      <c r="D177" s="631" t="s">
        <v>614</v>
      </c>
      <c r="E177" s="632" t="s">
        <v>980</v>
      </c>
      <c r="F177" s="627" t="s">
        <v>988</v>
      </c>
      <c r="G177" s="281">
        <v>2</v>
      </c>
      <c r="H177" s="277">
        <v>30</v>
      </c>
      <c r="I177" s="277">
        <v>30</v>
      </c>
    </row>
    <row r="178" spans="1:9" ht="47.25" customHeight="1" x14ac:dyDescent="0.2">
      <c r="A178" s="497">
        <v>7</v>
      </c>
      <c r="B178" s="651" t="s">
        <v>729</v>
      </c>
      <c r="C178" s="651" t="s">
        <v>730</v>
      </c>
      <c r="D178" s="653" t="s">
        <v>733</v>
      </c>
      <c r="E178" s="632" t="s">
        <v>980</v>
      </c>
      <c r="F178" s="627" t="s">
        <v>988</v>
      </c>
      <c r="G178" s="281">
        <v>2</v>
      </c>
      <c r="H178" s="277">
        <v>30</v>
      </c>
      <c r="I178" s="277">
        <v>30</v>
      </c>
    </row>
    <row r="179" spans="1:9" ht="47.25" customHeight="1" x14ac:dyDescent="0.2">
      <c r="A179" s="497">
        <v>8</v>
      </c>
      <c r="B179" s="651" t="s">
        <v>727</v>
      </c>
      <c r="C179" s="651" t="s">
        <v>728</v>
      </c>
      <c r="D179" s="652" t="s">
        <v>732</v>
      </c>
      <c r="E179" s="632" t="s">
        <v>980</v>
      </c>
      <c r="F179" s="627" t="s">
        <v>988</v>
      </c>
      <c r="G179" s="281">
        <v>2</v>
      </c>
      <c r="H179" s="277">
        <v>30</v>
      </c>
      <c r="I179" s="277">
        <v>30</v>
      </c>
    </row>
    <row r="180" spans="1:9" ht="47.25" customHeight="1" x14ac:dyDescent="0.2">
      <c r="A180" s="497">
        <v>9</v>
      </c>
      <c r="B180" s="481" t="s">
        <v>646</v>
      </c>
      <c r="C180" s="481" t="s">
        <v>623</v>
      </c>
      <c r="D180" s="631" t="s">
        <v>647</v>
      </c>
      <c r="E180" s="632" t="s">
        <v>980</v>
      </c>
      <c r="F180" s="627" t="s">
        <v>988</v>
      </c>
      <c r="G180" s="281">
        <v>2</v>
      </c>
      <c r="H180" s="277">
        <v>30</v>
      </c>
      <c r="I180" s="277">
        <v>30</v>
      </c>
    </row>
    <row r="181" spans="1:9" ht="47.25" customHeight="1" x14ac:dyDescent="0.2">
      <c r="A181" s="497">
        <v>10</v>
      </c>
      <c r="B181" s="481" t="s">
        <v>518</v>
      </c>
      <c r="C181" s="481" t="s">
        <v>519</v>
      </c>
      <c r="D181" s="631" t="s">
        <v>517</v>
      </c>
      <c r="E181" s="632" t="s">
        <v>980</v>
      </c>
      <c r="F181" s="627" t="s">
        <v>988</v>
      </c>
      <c r="G181" s="281">
        <v>2</v>
      </c>
      <c r="H181" s="277">
        <v>30</v>
      </c>
      <c r="I181" s="277">
        <v>30</v>
      </c>
    </row>
    <row r="182" spans="1:9" ht="47.25" customHeight="1" x14ac:dyDescent="0.2">
      <c r="A182" s="497">
        <v>11</v>
      </c>
      <c r="B182" s="481" t="s">
        <v>597</v>
      </c>
      <c r="C182" s="481" t="s">
        <v>598</v>
      </c>
      <c r="D182" s="631">
        <v>65002007395</v>
      </c>
      <c r="E182" s="632" t="s">
        <v>980</v>
      </c>
      <c r="F182" s="627" t="s">
        <v>988</v>
      </c>
      <c r="G182" s="281">
        <v>2</v>
      </c>
      <c r="H182" s="277">
        <v>30</v>
      </c>
      <c r="I182" s="277">
        <v>30</v>
      </c>
    </row>
    <row r="183" spans="1:9" ht="47.25" customHeight="1" x14ac:dyDescent="0.2">
      <c r="A183" s="497">
        <v>12</v>
      </c>
      <c r="B183" s="481" t="s">
        <v>648</v>
      </c>
      <c r="C183" s="481" t="s">
        <v>649</v>
      </c>
      <c r="D183" s="631" t="s">
        <v>612</v>
      </c>
      <c r="E183" s="632" t="s">
        <v>980</v>
      </c>
      <c r="F183" s="627" t="s">
        <v>988</v>
      </c>
      <c r="G183" s="281">
        <v>2</v>
      </c>
      <c r="H183" s="277">
        <v>30</v>
      </c>
      <c r="I183" s="277">
        <v>30</v>
      </c>
    </row>
    <row r="184" spans="1:9" ht="51" customHeight="1" x14ac:dyDescent="0.2">
      <c r="A184" s="497">
        <v>1</v>
      </c>
      <c r="B184" s="481" t="s">
        <v>837</v>
      </c>
      <c r="C184" s="481" t="s">
        <v>968</v>
      </c>
      <c r="D184" s="631" t="s">
        <v>594</v>
      </c>
      <c r="E184" s="632" t="s">
        <v>980</v>
      </c>
      <c r="F184" s="626" t="s">
        <v>989</v>
      </c>
      <c r="G184" s="281">
        <v>2</v>
      </c>
      <c r="H184" s="277">
        <f>30+100</f>
        <v>130</v>
      </c>
      <c r="I184" s="277">
        <v>130</v>
      </c>
    </row>
    <row r="185" spans="1:9" ht="51" customHeight="1" x14ac:dyDescent="0.2">
      <c r="A185" s="497">
        <v>2</v>
      </c>
      <c r="B185" s="481" t="s">
        <v>970</v>
      </c>
      <c r="C185" s="481" t="s">
        <v>971</v>
      </c>
      <c r="D185" s="631" t="s">
        <v>974</v>
      </c>
      <c r="E185" s="632" t="s">
        <v>980</v>
      </c>
      <c r="F185" s="626" t="s">
        <v>989</v>
      </c>
      <c r="G185" s="281">
        <v>2</v>
      </c>
      <c r="H185" s="277">
        <v>30</v>
      </c>
      <c r="I185" s="277">
        <v>30</v>
      </c>
    </row>
    <row r="186" spans="1:9" ht="51" customHeight="1" x14ac:dyDescent="0.2">
      <c r="A186" s="497">
        <v>3</v>
      </c>
      <c r="B186" s="481" t="s">
        <v>601</v>
      </c>
      <c r="C186" s="481" t="s">
        <v>509</v>
      </c>
      <c r="D186" s="631" t="s">
        <v>507</v>
      </c>
      <c r="E186" s="632" t="s">
        <v>980</v>
      </c>
      <c r="F186" s="626" t="s">
        <v>989</v>
      </c>
      <c r="G186" s="281">
        <v>2</v>
      </c>
      <c r="H186" s="277">
        <f>30+100</f>
        <v>130</v>
      </c>
      <c r="I186" s="277">
        <v>130</v>
      </c>
    </row>
    <row r="187" spans="1:9" ht="51" customHeight="1" x14ac:dyDescent="0.2">
      <c r="A187" s="497">
        <v>4</v>
      </c>
      <c r="B187" s="651" t="s">
        <v>725</v>
      </c>
      <c r="C187" s="651" t="s">
        <v>726</v>
      </c>
      <c r="D187" s="652" t="s">
        <v>731</v>
      </c>
      <c r="E187" s="632" t="s">
        <v>980</v>
      </c>
      <c r="F187" s="626" t="s">
        <v>989</v>
      </c>
      <c r="G187" s="281">
        <v>2</v>
      </c>
      <c r="H187" s="277">
        <v>30</v>
      </c>
      <c r="I187" s="277">
        <v>30</v>
      </c>
    </row>
    <row r="188" spans="1:9" ht="51" customHeight="1" x14ac:dyDescent="0.2">
      <c r="A188" s="497">
        <v>5</v>
      </c>
      <c r="B188" s="481" t="s">
        <v>513</v>
      </c>
      <c r="C188" s="481" t="s">
        <v>514</v>
      </c>
      <c r="D188" s="631" t="s">
        <v>615</v>
      </c>
      <c r="E188" s="632" t="s">
        <v>980</v>
      </c>
      <c r="F188" s="626" t="s">
        <v>989</v>
      </c>
      <c r="G188" s="281">
        <v>2</v>
      </c>
      <c r="H188" s="277">
        <f>30+100</f>
        <v>130</v>
      </c>
      <c r="I188" s="277">
        <v>130</v>
      </c>
    </row>
    <row r="189" spans="1:9" ht="51" customHeight="1" x14ac:dyDescent="0.2">
      <c r="A189" s="497">
        <v>6</v>
      </c>
      <c r="B189" s="481" t="s">
        <v>597</v>
      </c>
      <c r="C189" s="481" t="s">
        <v>613</v>
      </c>
      <c r="D189" s="631" t="s">
        <v>614</v>
      </c>
      <c r="E189" s="632" t="s">
        <v>980</v>
      </c>
      <c r="F189" s="626" t="s">
        <v>989</v>
      </c>
      <c r="G189" s="281">
        <v>2</v>
      </c>
      <c r="H189" s="277">
        <v>30</v>
      </c>
      <c r="I189" s="277">
        <v>30</v>
      </c>
    </row>
    <row r="190" spans="1:9" ht="51" customHeight="1" x14ac:dyDescent="0.2">
      <c r="A190" s="497">
        <v>7</v>
      </c>
      <c r="B190" s="651" t="s">
        <v>729</v>
      </c>
      <c r="C190" s="651" t="s">
        <v>730</v>
      </c>
      <c r="D190" s="653" t="s">
        <v>733</v>
      </c>
      <c r="E190" s="632" t="s">
        <v>980</v>
      </c>
      <c r="F190" s="626" t="s">
        <v>989</v>
      </c>
      <c r="G190" s="281">
        <v>2</v>
      </c>
      <c r="H190" s="277">
        <v>30</v>
      </c>
      <c r="I190" s="277">
        <v>30</v>
      </c>
    </row>
    <row r="191" spans="1:9" ht="51" customHeight="1" x14ac:dyDescent="0.2">
      <c r="A191" s="497">
        <v>8</v>
      </c>
      <c r="B191" s="651" t="s">
        <v>727</v>
      </c>
      <c r="C191" s="651" t="s">
        <v>728</v>
      </c>
      <c r="D191" s="652" t="s">
        <v>732</v>
      </c>
      <c r="E191" s="632" t="s">
        <v>980</v>
      </c>
      <c r="F191" s="626" t="s">
        <v>989</v>
      </c>
      <c r="G191" s="281">
        <v>2</v>
      </c>
      <c r="H191" s="277">
        <v>30</v>
      </c>
      <c r="I191" s="277">
        <v>30</v>
      </c>
    </row>
    <row r="192" spans="1:9" ht="51" customHeight="1" x14ac:dyDescent="0.2">
      <c r="A192" s="497">
        <v>9</v>
      </c>
      <c r="B192" s="481" t="s">
        <v>646</v>
      </c>
      <c r="C192" s="481" t="s">
        <v>623</v>
      </c>
      <c r="D192" s="631" t="s">
        <v>647</v>
      </c>
      <c r="E192" s="632" t="s">
        <v>980</v>
      </c>
      <c r="F192" s="626" t="s">
        <v>989</v>
      </c>
      <c r="G192" s="281">
        <v>2</v>
      </c>
      <c r="H192" s="277">
        <v>30</v>
      </c>
      <c r="I192" s="277">
        <v>30</v>
      </c>
    </row>
    <row r="193" spans="1:9" ht="51" customHeight="1" x14ac:dyDescent="0.2">
      <c r="A193" s="497">
        <v>10</v>
      </c>
      <c r="B193" s="481" t="s">
        <v>518</v>
      </c>
      <c r="C193" s="481" t="s">
        <v>519</v>
      </c>
      <c r="D193" s="631" t="s">
        <v>517</v>
      </c>
      <c r="E193" s="632" t="s">
        <v>980</v>
      </c>
      <c r="F193" s="626" t="s">
        <v>989</v>
      </c>
      <c r="G193" s="281">
        <v>2</v>
      </c>
      <c r="H193" s="277">
        <v>30</v>
      </c>
      <c r="I193" s="277">
        <v>30</v>
      </c>
    </row>
    <row r="194" spans="1:9" ht="51" customHeight="1" x14ac:dyDescent="0.2">
      <c r="A194" s="497">
        <v>11</v>
      </c>
      <c r="B194" s="481" t="s">
        <v>597</v>
      </c>
      <c r="C194" s="481" t="s">
        <v>598</v>
      </c>
      <c r="D194" s="631">
        <v>65002007395</v>
      </c>
      <c r="E194" s="632" t="s">
        <v>980</v>
      </c>
      <c r="F194" s="626" t="s">
        <v>989</v>
      </c>
      <c r="G194" s="281">
        <v>2</v>
      </c>
      <c r="H194" s="277">
        <v>30</v>
      </c>
      <c r="I194" s="277">
        <v>30</v>
      </c>
    </row>
    <row r="195" spans="1:9" ht="51" customHeight="1" x14ac:dyDescent="0.2">
      <c r="A195" s="497">
        <v>12</v>
      </c>
      <c r="B195" s="481" t="s">
        <v>648</v>
      </c>
      <c r="C195" s="481" t="s">
        <v>649</v>
      </c>
      <c r="D195" s="631" t="s">
        <v>612</v>
      </c>
      <c r="E195" s="632" t="s">
        <v>980</v>
      </c>
      <c r="F195" s="626" t="s">
        <v>989</v>
      </c>
      <c r="G195" s="281">
        <v>2</v>
      </c>
      <c r="H195" s="277">
        <v>30</v>
      </c>
      <c r="I195" s="277">
        <v>30</v>
      </c>
    </row>
    <row r="196" spans="1:9" ht="52.5" customHeight="1" x14ac:dyDescent="0.2">
      <c r="A196" s="480">
        <v>1</v>
      </c>
      <c r="B196" s="273" t="s">
        <v>590</v>
      </c>
      <c r="C196" s="273" t="s">
        <v>503</v>
      </c>
      <c r="D196" s="274" t="s">
        <v>501</v>
      </c>
      <c r="E196" s="632" t="s">
        <v>980</v>
      </c>
      <c r="F196" s="654" t="s">
        <v>1144</v>
      </c>
      <c r="G196" s="281">
        <v>2</v>
      </c>
      <c r="H196" s="277">
        <v>30</v>
      </c>
      <c r="I196" s="277">
        <v>30</v>
      </c>
    </row>
    <row r="197" spans="1:9" ht="52.5" customHeight="1" x14ac:dyDescent="0.2">
      <c r="A197" s="480">
        <v>2</v>
      </c>
      <c r="B197" s="481" t="s">
        <v>518</v>
      </c>
      <c r="C197" s="481" t="s">
        <v>519</v>
      </c>
      <c r="D197" s="631" t="s">
        <v>517</v>
      </c>
      <c r="E197" s="632" t="s">
        <v>980</v>
      </c>
      <c r="F197" s="654" t="s">
        <v>1144</v>
      </c>
      <c r="G197" s="281">
        <v>2</v>
      </c>
      <c r="H197" s="277">
        <v>30</v>
      </c>
      <c r="I197" s="277">
        <v>30</v>
      </c>
    </row>
    <row r="198" spans="1:9" ht="52.5" customHeight="1" x14ac:dyDescent="0.2">
      <c r="A198" s="480">
        <v>3</v>
      </c>
      <c r="B198" s="481" t="s">
        <v>597</v>
      </c>
      <c r="C198" s="481" t="s">
        <v>613</v>
      </c>
      <c r="D198" s="631" t="s">
        <v>614</v>
      </c>
      <c r="E198" s="632" t="s">
        <v>980</v>
      </c>
      <c r="F198" s="654" t="s">
        <v>1144</v>
      </c>
      <c r="G198" s="281">
        <v>2</v>
      </c>
      <c r="H198" s="277">
        <v>30</v>
      </c>
      <c r="I198" s="277">
        <v>30</v>
      </c>
    </row>
    <row r="199" spans="1:9" ht="52.5" customHeight="1" x14ac:dyDescent="0.2">
      <c r="A199" s="480">
        <v>4</v>
      </c>
      <c r="B199" s="481" t="s">
        <v>646</v>
      </c>
      <c r="C199" s="481" t="s">
        <v>623</v>
      </c>
      <c r="D199" s="631" t="s">
        <v>647</v>
      </c>
      <c r="E199" s="632" t="s">
        <v>980</v>
      </c>
      <c r="F199" s="626" t="s">
        <v>1087</v>
      </c>
      <c r="G199" s="281">
        <v>2</v>
      </c>
      <c r="H199" s="277">
        <v>30</v>
      </c>
      <c r="I199" s="277">
        <v>30</v>
      </c>
    </row>
    <row r="200" spans="1:9" ht="52.5" customHeight="1" x14ac:dyDescent="0.2">
      <c r="A200" s="480">
        <v>5</v>
      </c>
      <c r="B200" s="481" t="s">
        <v>518</v>
      </c>
      <c r="C200" s="481" t="s">
        <v>519</v>
      </c>
      <c r="D200" s="631" t="s">
        <v>517</v>
      </c>
      <c r="E200" s="632" t="s">
        <v>980</v>
      </c>
      <c r="F200" s="626" t="s">
        <v>1087</v>
      </c>
      <c r="G200" s="281">
        <v>2</v>
      </c>
      <c r="H200" s="277">
        <v>30</v>
      </c>
      <c r="I200" s="277">
        <v>30</v>
      </c>
    </row>
    <row r="201" spans="1:9" ht="52.5" customHeight="1" x14ac:dyDescent="0.2">
      <c r="A201" s="480">
        <v>6</v>
      </c>
      <c r="B201" s="481" t="s">
        <v>513</v>
      </c>
      <c r="C201" s="481" t="s">
        <v>514</v>
      </c>
      <c r="D201" s="631" t="s">
        <v>615</v>
      </c>
      <c r="E201" s="632" t="s">
        <v>980</v>
      </c>
      <c r="F201" s="626" t="s">
        <v>1087</v>
      </c>
      <c r="G201" s="281">
        <v>2</v>
      </c>
      <c r="H201" s="277">
        <v>30</v>
      </c>
      <c r="I201" s="277">
        <v>30</v>
      </c>
    </row>
    <row r="202" spans="1:9" ht="49.5" customHeight="1" x14ac:dyDescent="0.2">
      <c r="A202" s="480">
        <v>1</v>
      </c>
      <c r="B202" s="481" t="s">
        <v>646</v>
      </c>
      <c r="C202" s="481" t="s">
        <v>623</v>
      </c>
      <c r="D202" s="631" t="s">
        <v>647</v>
      </c>
      <c r="E202" s="632" t="s">
        <v>980</v>
      </c>
      <c r="F202" s="655" t="s">
        <v>1146</v>
      </c>
      <c r="G202" s="281">
        <v>4</v>
      </c>
      <c r="H202" s="277">
        <v>60</v>
      </c>
      <c r="I202" s="277">
        <v>60</v>
      </c>
    </row>
    <row r="203" spans="1:9" ht="49.5" customHeight="1" x14ac:dyDescent="0.2">
      <c r="A203" s="480">
        <v>2</v>
      </c>
      <c r="B203" s="481" t="s">
        <v>555</v>
      </c>
      <c r="C203" s="481" t="s">
        <v>1085</v>
      </c>
      <c r="D203" s="561" t="s">
        <v>1089</v>
      </c>
      <c r="E203" s="632" t="s">
        <v>980</v>
      </c>
      <c r="F203" s="655" t="s">
        <v>1146</v>
      </c>
      <c r="G203" s="281">
        <v>4</v>
      </c>
      <c r="H203" s="277">
        <v>60</v>
      </c>
      <c r="I203" s="277">
        <v>60</v>
      </c>
    </row>
    <row r="204" spans="1:9" ht="49.5" customHeight="1" x14ac:dyDescent="0.2">
      <c r="A204" s="480">
        <v>3</v>
      </c>
      <c r="B204" s="481" t="s">
        <v>518</v>
      </c>
      <c r="C204" s="481" t="s">
        <v>519</v>
      </c>
      <c r="D204" s="631" t="s">
        <v>517</v>
      </c>
      <c r="E204" s="632" t="s">
        <v>980</v>
      </c>
      <c r="F204" s="655" t="s">
        <v>1146</v>
      </c>
      <c r="G204" s="281">
        <v>4</v>
      </c>
      <c r="H204" s="277">
        <v>60</v>
      </c>
      <c r="I204" s="277">
        <v>60</v>
      </c>
    </row>
    <row r="205" spans="1:9" ht="49.5" customHeight="1" x14ac:dyDescent="0.2">
      <c r="A205" s="480">
        <v>4</v>
      </c>
      <c r="B205" s="481" t="s">
        <v>601</v>
      </c>
      <c r="C205" s="481" t="s">
        <v>509</v>
      </c>
      <c r="D205" s="631" t="s">
        <v>507</v>
      </c>
      <c r="E205" s="632" t="s">
        <v>980</v>
      </c>
      <c r="F205" s="637" t="s">
        <v>1145</v>
      </c>
      <c r="G205" s="281">
        <v>4</v>
      </c>
      <c r="H205" s="277">
        <v>60</v>
      </c>
      <c r="I205" s="277">
        <v>60</v>
      </c>
    </row>
    <row r="206" spans="1:9" ht="49.5" customHeight="1" x14ac:dyDescent="0.2">
      <c r="A206" s="480">
        <v>5</v>
      </c>
      <c r="B206" s="481" t="s">
        <v>597</v>
      </c>
      <c r="C206" s="481" t="s">
        <v>613</v>
      </c>
      <c r="D206" s="631" t="s">
        <v>614</v>
      </c>
      <c r="E206" s="632" t="s">
        <v>980</v>
      </c>
      <c r="F206" s="637" t="s">
        <v>1145</v>
      </c>
      <c r="G206" s="281">
        <v>4</v>
      </c>
      <c r="H206" s="277">
        <v>60</v>
      </c>
      <c r="I206" s="277">
        <v>60</v>
      </c>
    </row>
    <row r="207" spans="1:9" ht="49.5" customHeight="1" x14ac:dyDescent="0.2">
      <c r="A207" s="480">
        <v>6</v>
      </c>
      <c r="B207" s="481" t="s">
        <v>513</v>
      </c>
      <c r="C207" s="481" t="s">
        <v>514</v>
      </c>
      <c r="D207" s="631" t="s">
        <v>615</v>
      </c>
      <c r="E207" s="632" t="s">
        <v>980</v>
      </c>
      <c r="F207" s="637" t="s">
        <v>1145</v>
      </c>
      <c r="G207" s="281">
        <v>4</v>
      </c>
      <c r="H207" s="277">
        <v>60</v>
      </c>
      <c r="I207" s="277">
        <v>60</v>
      </c>
    </row>
    <row r="208" spans="1:9" ht="47.25" x14ac:dyDescent="0.2">
      <c r="A208" s="480">
        <v>1</v>
      </c>
      <c r="B208" s="481" t="s">
        <v>601</v>
      </c>
      <c r="C208" s="481" t="s">
        <v>509</v>
      </c>
      <c r="D208" s="631" t="s">
        <v>507</v>
      </c>
      <c r="E208" s="632" t="s">
        <v>1170</v>
      </c>
      <c r="F208" s="637" t="s">
        <v>1169</v>
      </c>
      <c r="G208" s="281">
        <v>1</v>
      </c>
      <c r="H208" s="277">
        <v>15</v>
      </c>
      <c r="I208" s="277">
        <v>0</v>
      </c>
    </row>
    <row r="209" spans="1:9" ht="47.25" x14ac:dyDescent="0.2">
      <c r="A209" s="480">
        <v>2</v>
      </c>
      <c r="B209" s="481" t="s">
        <v>837</v>
      </c>
      <c r="C209" s="481" t="s">
        <v>968</v>
      </c>
      <c r="D209" s="631" t="s">
        <v>594</v>
      </c>
      <c r="E209" s="632" t="s">
        <v>1170</v>
      </c>
      <c r="F209" s="637" t="s">
        <v>1169</v>
      </c>
      <c r="G209" s="281">
        <v>1</v>
      </c>
      <c r="H209" s="277">
        <v>15</v>
      </c>
      <c r="I209" s="277">
        <v>0</v>
      </c>
    </row>
    <row r="210" spans="1:9" ht="47.25" x14ac:dyDescent="0.2">
      <c r="A210" s="345">
        <v>3</v>
      </c>
      <c r="B210" s="273" t="s">
        <v>607</v>
      </c>
      <c r="C210" s="273" t="s">
        <v>608</v>
      </c>
      <c r="D210" s="274" t="s">
        <v>609</v>
      </c>
      <c r="E210" s="632" t="s">
        <v>1170</v>
      </c>
      <c r="F210" s="637" t="s">
        <v>1169</v>
      </c>
      <c r="G210" s="281">
        <v>1</v>
      </c>
      <c r="H210" s="277">
        <v>15</v>
      </c>
      <c r="I210" s="277">
        <v>0</v>
      </c>
    </row>
    <row r="211" spans="1:9" ht="15.75" x14ac:dyDescent="0.35">
      <c r="A211" s="346"/>
      <c r="B211" s="333"/>
      <c r="C211" s="333"/>
      <c r="D211" s="347"/>
      <c r="E211" s="348"/>
      <c r="F211" s="638"/>
      <c r="G211" s="347" t="s">
        <v>325</v>
      </c>
      <c r="H211" s="349">
        <f>SUM(H9:H210)</f>
        <v>20457</v>
      </c>
      <c r="I211" s="349">
        <f>SUM(I9:I210)</f>
        <v>20412</v>
      </c>
    </row>
    <row r="212" spans="1:9" ht="15.75" x14ac:dyDescent="0.35">
      <c r="A212" s="28"/>
      <c r="B212" s="28"/>
      <c r="C212" s="28"/>
      <c r="D212" s="28"/>
      <c r="E212" s="339"/>
      <c r="F212" s="299"/>
      <c r="G212" s="2"/>
      <c r="H212" s="2"/>
    </row>
    <row r="213" spans="1:9" ht="15.75" x14ac:dyDescent="0.35">
      <c r="A213" s="174" t="s">
        <v>446</v>
      </c>
      <c r="B213" s="28"/>
      <c r="C213" s="28"/>
      <c r="D213" s="28"/>
      <c r="E213" s="339"/>
      <c r="F213" s="299"/>
      <c r="G213" s="2"/>
      <c r="H213" s="2"/>
    </row>
    <row r="214" spans="1:9" ht="15.75" x14ac:dyDescent="0.35">
      <c r="A214" s="174"/>
      <c r="B214" s="28"/>
      <c r="C214" s="28"/>
      <c r="D214" s="28"/>
      <c r="E214" s="339"/>
      <c r="F214" s="299"/>
      <c r="G214" s="2"/>
      <c r="H214" s="2"/>
    </row>
    <row r="215" spans="1:9" ht="15.75" x14ac:dyDescent="0.35">
      <c r="A215" s="174"/>
      <c r="B215" s="2"/>
      <c r="C215" s="2"/>
      <c r="D215" s="2"/>
      <c r="E215" s="340"/>
      <c r="F215" s="639"/>
      <c r="G215" s="2"/>
      <c r="H215" s="2"/>
    </row>
    <row r="216" spans="1:9" ht="15.75" x14ac:dyDescent="0.35">
      <c r="A216" s="174"/>
      <c r="B216" s="2"/>
      <c r="C216" s="2"/>
      <c r="D216" s="2"/>
      <c r="E216" s="340"/>
      <c r="F216" s="639"/>
      <c r="G216" s="2"/>
      <c r="H216" s="2"/>
    </row>
    <row r="217" spans="1:9" x14ac:dyDescent="0.2">
      <c r="A217" s="17"/>
      <c r="B217" s="17"/>
      <c r="C217" s="17"/>
      <c r="D217" s="17"/>
      <c r="E217" s="341"/>
      <c r="F217" s="640"/>
      <c r="G217" s="17"/>
      <c r="H217" s="17"/>
    </row>
    <row r="218" spans="1:9" ht="15.75" x14ac:dyDescent="0.35">
      <c r="A218" s="53" t="s">
        <v>96</v>
      </c>
      <c r="B218" s="2"/>
      <c r="C218" s="2"/>
      <c r="D218" s="2"/>
      <c r="E218" s="340"/>
      <c r="F218" s="639"/>
      <c r="G218" s="2"/>
      <c r="H218" s="2"/>
    </row>
    <row r="219" spans="1:9" ht="15.75" x14ac:dyDescent="0.35">
      <c r="A219" s="2"/>
      <c r="B219" s="2"/>
      <c r="C219" s="2"/>
      <c r="D219" s="2"/>
      <c r="E219" s="340"/>
      <c r="F219" s="639"/>
      <c r="G219" s="2"/>
      <c r="H219" s="2"/>
    </row>
    <row r="220" spans="1:9" ht="15.75" x14ac:dyDescent="0.35">
      <c r="A220" s="2"/>
      <c r="B220" s="2"/>
      <c r="C220" s="2"/>
      <c r="D220" s="2"/>
      <c r="E220" s="340"/>
      <c r="F220" s="639"/>
      <c r="G220" s="2"/>
      <c r="H220" s="12"/>
    </row>
    <row r="221" spans="1:9" ht="15.75" x14ac:dyDescent="0.35">
      <c r="A221" s="53"/>
      <c r="B221" s="53" t="s">
        <v>259</v>
      </c>
      <c r="C221" s="53"/>
      <c r="D221" s="53"/>
      <c r="E221" s="342"/>
      <c r="F221" s="299"/>
      <c r="G221" s="2"/>
      <c r="H221" s="12"/>
    </row>
    <row r="222" spans="1:9" ht="15.75" x14ac:dyDescent="0.35">
      <c r="A222" s="2"/>
      <c r="B222" s="2" t="s">
        <v>258</v>
      </c>
      <c r="C222" s="2"/>
      <c r="D222" s="2"/>
      <c r="E222" s="340"/>
      <c r="F222" s="639"/>
      <c r="G222" s="2"/>
      <c r="H222" s="12"/>
    </row>
    <row r="223" spans="1:9" x14ac:dyDescent="0.2">
      <c r="A223" s="49"/>
      <c r="B223" s="49" t="s">
        <v>127</v>
      </c>
      <c r="C223" s="49"/>
      <c r="D223" s="49"/>
      <c r="E223" s="343"/>
      <c r="F223" s="641"/>
    </row>
  </sheetData>
  <mergeCells count="2">
    <mergeCell ref="G1:H1"/>
    <mergeCell ref="G2:H2"/>
  </mergeCells>
  <printOptions gridLines="1"/>
  <pageMargins left="0.25" right="0.25" top="0.5" bottom="0.25" header="0.3" footer="0.3"/>
  <pageSetup scale="81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1"/>
  <sheetViews>
    <sheetView view="pageBreakPreview" topLeftCell="A20" zoomScale="80" zoomScaleSheetLayoutView="80" workbookViewId="0">
      <selection activeCell="K26" sqref="K26"/>
    </sheetView>
  </sheetViews>
  <sheetFormatPr defaultRowHeight="12.75" x14ac:dyDescent="0.2"/>
  <cols>
    <col min="1" max="1" width="5.42578125" style="145" customWidth="1"/>
    <col min="2" max="2" width="13.140625" style="145" customWidth="1"/>
    <col min="3" max="3" width="16.5703125" style="145" customWidth="1"/>
    <col min="4" max="4" width="18" style="672" customWidth="1"/>
    <col min="5" max="5" width="40.140625" style="145" customWidth="1"/>
    <col min="6" max="6" width="21.28515625" style="145" customWidth="1"/>
    <col min="7" max="7" width="15.140625" style="145" customWidth="1"/>
    <col min="8" max="8" width="15.5703125" style="145" customWidth="1"/>
    <col min="9" max="9" width="13.42578125" style="145" customWidth="1"/>
    <col min="10" max="10" width="0" style="145" hidden="1" customWidth="1"/>
    <col min="11" max="16384" width="9.140625" style="145"/>
  </cols>
  <sheetData>
    <row r="1" spans="1:10" ht="15.75" x14ac:dyDescent="0.35">
      <c r="A1" s="58" t="s">
        <v>447</v>
      </c>
      <c r="B1" s="58"/>
      <c r="C1" s="61"/>
      <c r="D1" s="660"/>
      <c r="E1" s="61"/>
      <c r="F1" s="61"/>
      <c r="G1" s="750" t="s">
        <v>97</v>
      </c>
      <c r="H1" s="750"/>
    </row>
    <row r="2" spans="1:10" ht="15" customHeight="1" x14ac:dyDescent="0.35">
      <c r="A2" s="60" t="s">
        <v>128</v>
      </c>
      <c r="B2" s="58"/>
      <c r="C2" s="61"/>
      <c r="D2" s="660"/>
      <c r="E2" s="61"/>
      <c r="F2" s="61"/>
      <c r="G2" s="740" t="s">
        <v>1020</v>
      </c>
      <c r="H2" s="741"/>
    </row>
    <row r="3" spans="1:10" ht="15.75" x14ac:dyDescent="0.35">
      <c r="A3" s="60"/>
      <c r="B3" s="60"/>
      <c r="C3" s="60"/>
      <c r="D3" s="661"/>
      <c r="E3" s="60"/>
      <c r="F3" s="60"/>
      <c r="G3" s="220"/>
      <c r="H3" s="220"/>
    </row>
    <row r="4" spans="1:10" ht="15.75" x14ac:dyDescent="0.35">
      <c r="A4" s="61" t="s">
        <v>262</v>
      </c>
      <c r="B4" s="61"/>
      <c r="C4" s="61"/>
      <c r="D4" s="660"/>
      <c r="E4" s="61"/>
      <c r="F4" s="61"/>
      <c r="G4" s="60"/>
      <c r="H4" s="60"/>
    </row>
    <row r="5" spans="1:10" ht="15.75" x14ac:dyDescent="0.35">
      <c r="A5" s="21" t="s">
        <v>655</v>
      </c>
      <c r="B5" s="64"/>
      <c r="C5" s="64"/>
      <c r="D5" s="662"/>
      <c r="E5" s="64"/>
      <c r="F5" s="64"/>
      <c r="G5" s="65"/>
      <c r="H5" s="65"/>
    </row>
    <row r="6" spans="1:10" ht="15.75" x14ac:dyDescent="0.35">
      <c r="A6" s="61"/>
      <c r="B6" s="61"/>
      <c r="C6" s="61"/>
      <c r="D6" s="660"/>
      <c r="E6" s="61"/>
      <c r="F6" s="61"/>
      <c r="G6" s="60"/>
      <c r="H6" s="60"/>
    </row>
    <row r="7" spans="1:10" ht="15.75" x14ac:dyDescent="0.2">
      <c r="A7" s="219"/>
      <c r="B7" s="219"/>
      <c r="C7" s="219"/>
      <c r="D7" s="663"/>
      <c r="E7" s="219"/>
      <c r="F7" s="219"/>
      <c r="G7" s="62"/>
      <c r="H7" s="62"/>
    </row>
    <row r="8" spans="1:10" ht="31.5" x14ac:dyDescent="0.2">
      <c r="A8" s="72" t="s">
        <v>64</v>
      </c>
      <c r="B8" s="72" t="s">
        <v>326</v>
      </c>
      <c r="C8" s="72" t="s">
        <v>327</v>
      </c>
      <c r="D8" s="664" t="s">
        <v>215</v>
      </c>
      <c r="E8" s="72" t="s">
        <v>334</v>
      </c>
      <c r="F8" s="72" t="s">
        <v>328</v>
      </c>
      <c r="G8" s="63" t="s">
        <v>10</v>
      </c>
      <c r="H8" s="63" t="s">
        <v>9</v>
      </c>
      <c r="J8" s="183" t="s">
        <v>333</v>
      </c>
    </row>
    <row r="9" spans="1:10" ht="31.5" x14ac:dyDescent="0.2">
      <c r="A9" s="80">
        <v>1</v>
      </c>
      <c r="B9" s="621" t="s">
        <v>1172</v>
      </c>
      <c r="C9" s="621" t="s">
        <v>1173</v>
      </c>
      <c r="D9" s="622">
        <v>54001008183</v>
      </c>
      <c r="E9" s="621" t="s">
        <v>1171</v>
      </c>
      <c r="F9" s="621" t="s">
        <v>1174</v>
      </c>
      <c r="G9" s="675">
        <v>403</v>
      </c>
      <c r="H9" s="675">
        <v>403</v>
      </c>
      <c r="J9" s="183" t="s">
        <v>0</v>
      </c>
    </row>
    <row r="10" spans="1:10" ht="31.5" x14ac:dyDescent="0.2">
      <c r="A10" s="80">
        <v>2</v>
      </c>
      <c r="B10" s="621" t="s">
        <v>646</v>
      </c>
      <c r="C10" s="621" t="s">
        <v>623</v>
      </c>
      <c r="D10" s="673" t="s">
        <v>624</v>
      </c>
      <c r="E10" s="621" t="s">
        <v>1171</v>
      </c>
      <c r="F10" s="621" t="s">
        <v>1174</v>
      </c>
      <c r="G10" s="675">
        <v>806</v>
      </c>
      <c r="H10" s="675">
        <v>806</v>
      </c>
    </row>
    <row r="11" spans="1:10" ht="31.5" x14ac:dyDescent="0.2">
      <c r="A11" s="80">
        <v>3</v>
      </c>
      <c r="B11" s="621" t="s">
        <v>961</v>
      </c>
      <c r="C11" s="621" t="s">
        <v>569</v>
      </c>
      <c r="D11" s="622" t="s">
        <v>1003</v>
      </c>
      <c r="E11" s="621" t="s">
        <v>1171</v>
      </c>
      <c r="F11" s="621" t="s">
        <v>1174</v>
      </c>
      <c r="G11" s="675">
        <v>709.48</v>
      </c>
      <c r="H11" s="675">
        <v>709.48</v>
      </c>
    </row>
    <row r="12" spans="1:10" ht="31.5" x14ac:dyDescent="0.2">
      <c r="A12" s="80">
        <v>4</v>
      </c>
      <c r="B12" s="621" t="s">
        <v>1175</v>
      </c>
      <c r="C12" s="621" t="s">
        <v>1093</v>
      </c>
      <c r="D12" s="622" t="s">
        <v>1044</v>
      </c>
      <c r="E12" s="621" t="s">
        <v>1171</v>
      </c>
      <c r="F12" s="621" t="s">
        <v>1176</v>
      </c>
      <c r="G12" s="675">
        <v>211</v>
      </c>
      <c r="H12" s="675">
        <v>211</v>
      </c>
    </row>
    <row r="13" spans="1:10" ht="31.5" x14ac:dyDescent="0.2">
      <c r="A13" s="80">
        <v>5</v>
      </c>
      <c r="B13" s="621" t="s">
        <v>513</v>
      </c>
      <c r="C13" s="621" t="s">
        <v>1177</v>
      </c>
      <c r="D13" s="622" t="s">
        <v>1197</v>
      </c>
      <c r="E13" s="621" t="s">
        <v>1171</v>
      </c>
      <c r="F13" s="621" t="s">
        <v>1176</v>
      </c>
      <c r="G13" s="675">
        <v>422</v>
      </c>
      <c r="H13" s="675">
        <v>422</v>
      </c>
    </row>
    <row r="14" spans="1:10" ht="31.5" x14ac:dyDescent="0.2">
      <c r="A14" s="80">
        <v>6</v>
      </c>
      <c r="B14" s="621" t="s">
        <v>822</v>
      </c>
      <c r="C14" s="621" t="s">
        <v>1178</v>
      </c>
      <c r="D14" s="622" t="s">
        <v>858</v>
      </c>
      <c r="E14" s="621" t="s">
        <v>1171</v>
      </c>
      <c r="F14" s="621" t="s">
        <v>1176</v>
      </c>
      <c r="G14" s="675">
        <v>211</v>
      </c>
      <c r="H14" s="675">
        <v>211</v>
      </c>
    </row>
    <row r="15" spans="1:10" ht="31.5" x14ac:dyDescent="0.2">
      <c r="A15" s="80">
        <v>7</v>
      </c>
      <c r="B15" s="621" t="s">
        <v>1175</v>
      </c>
      <c r="C15" s="621" t="s">
        <v>1179</v>
      </c>
      <c r="D15" s="673">
        <v>1024033864</v>
      </c>
      <c r="E15" s="621" t="s">
        <v>1171</v>
      </c>
      <c r="F15" s="621" t="s">
        <v>1176</v>
      </c>
      <c r="G15" s="675">
        <v>21.1</v>
      </c>
      <c r="H15" s="675">
        <v>21.1</v>
      </c>
    </row>
    <row r="16" spans="1:10" ht="31.5" x14ac:dyDescent="0.2">
      <c r="A16" s="80">
        <v>8</v>
      </c>
      <c r="B16" s="621" t="s">
        <v>1180</v>
      </c>
      <c r="C16" s="621" t="s">
        <v>1181</v>
      </c>
      <c r="D16" s="674">
        <v>60001109836</v>
      </c>
      <c r="E16" s="621" t="s">
        <v>1171</v>
      </c>
      <c r="F16" s="621" t="s">
        <v>1176</v>
      </c>
      <c r="G16" s="675">
        <v>21.1</v>
      </c>
      <c r="H16" s="675">
        <v>21.1</v>
      </c>
    </row>
    <row r="17" spans="1:9" ht="31.5" x14ac:dyDescent="0.2">
      <c r="A17" s="80">
        <v>9</v>
      </c>
      <c r="B17" s="621" t="s">
        <v>1182</v>
      </c>
      <c r="C17" s="621" t="s">
        <v>1183</v>
      </c>
      <c r="D17" s="622" t="s">
        <v>1050</v>
      </c>
      <c r="E17" s="621" t="s">
        <v>1171</v>
      </c>
      <c r="F17" s="621" t="s">
        <v>1176</v>
      </c>
      <c r="G17" s="675">
        <v>21.1</v>
      </c>
      <c r="H17" s="675">
        <v>21.1</v>
      </c>
    </row>
    <row r="18" spans="1:9" ht="31.5" x14ac:dyDescent="0.2">
      <c r="A18" s="80">
        <v>10</v>
      </c>
      <c r="B18" s="621" t="s">
        <v>1184</v>
      </c>
      <c r="C18" s="621" t="s">
        <v>1185</v>
      </c>
      <c r="D18" s="674">
        <v>21001007668</v>
      </c>
      <c r="E18" s="621" t="s">
        <v>1171</v>
      </c>
      <c r="F18" s="621" t="s">
        <v>1176</v>
      </c>
      <c r="G18" s="675">
        <v>21.1</v>
      </c>
      <c r="H18" s="675">
        <v>21.1</v>
      </c>
    </row>
    <row r="19" spans="1:9" ht="31.5" x14ac:dyDescent="0.2">
      <c r="A19" s="80">
        <v>11</v>
      </c>
      <c r="B19" s="621" t="s">
        <v>699</v>
      </c>
      <c r="C19" s="621" t="s">
        <v>1186</v>
      </c>
      <c r="D19" s="674">
        <v>43001006837</v>
      </c>
      <c r="E19" s="621" t="s">
        <v>1171</v>
      </c>
      <c r="F19" s="621" t="s">
        <v>1176</v>
      </c>
      <c r="G19" s="675">
        <v>21.1</v>
      </c>
      <c r="H19" s="675">
        <v>21.1</v>
      </c>
    </row>
    <row r="20" spans="1:9" ht="31.5" x14ac:dyDescent="0.2">
      <c r="A20" s="80">
        <v>12</v>
      </c>
      <c r="B20" s="621" t="s">
        <v>837</v>
      </c>
      <c r="C20" s="621" t="s">
        <v>1187</v>
      </c>
      <c r="D20" s="622" t="s">
        <v>1198</v>
      </c>
      <c r="E20" s="621" t="s">
        <v>1171</v>
      </c>
      <c r="F20" s="621" t="s">
        <v>1176</v>
      </c>
      <c r="G20" s="675">
        <v>21.1</v>
      </c>
      <c r="H20" s="675">
        <v>21.1</v>
      </c>
    </row>
    <row r="21" spans="1:9" ht="31.5" x14ac:dyDescent="0.2">
      <c r="A21" s="80">
        <v>13</v>
      </c>
      <c r="B21" s="621" t="s">
        <v>1188</v>
      </c>
      <c r="C21" s="621" t="s">
        <v>1189</v>
      </c>
      <c r="D21" s="674">
        <v>18001010753</v>
      </c>
      <c r="E21" s="621" t="s">
        <v>1171</v>
      </c>
      <c r="F21" s="621" t="s">
        <v>1176</v>
      </c>
      <c r="G21" s="675">
        <v>21.1</v>
      </c>
      <c r="H21" s="675">
        <v>21.1</v>
      </c>
    </row>
    <row r="22" spans="1:9" ht="31.5" x14ac:dyDescent="0.2">
      <c r="A22" s="80">
        <v>14</v>
      </c>
      <c r="B22" s="621" t="s">
        <v>1184</v>
      </c>
      <c r="C22" s="621" t="s">
        <v>1185</v>
      </c>
      <c r="D22" s="674">
        <v>21001007668</v>
      </c>
      <c r="E22" s="621" t="s">
        <v>1171</v>
      </c>
      <c r="F22" s="621" t="s">
        <v>1176</v>
      </c>
      <c r="G22" s="675">
        <v>21.1</v>
      </c>
      <c r="H22" s="675">
        <v>21.1</v>
      </c>
    </row>
    <row r="23" spans="1:9" ht="31.5" x14ac:dyDescent="0.2">
      <c r="A23" s="80">
        <v>15</v>
      </c>
      <c r="B23" s="621" t="s">
        <v>1190</v>
      </c>
      <c r="C23" s="621" t="s">
        <v>1191</v>
      </c>
      <c r="D23" s="674">
        <v>39601004648</v>
      </c>
      <c r="E23" s="621" t="s">
        <v>1171</v>
      </c>
      <c r="F23" s="621" t="s">
        <v>1176</v>
      </c>
      <c r="G23" s="675">
        <v>735</v>
      </c>
      <c r="H23" s="675">
        <v>735</v>
      </c>
    </row>
    <row r="24" spans="1:9" ht="31.5" x14ac:dyDescent="0.2">
      <c r="A24" s="80">
        <v>16</v>
      </c>
      <c r="B24" s="621" t="s">
        <v>778</v>
      </c>
      <c r="C24" s="621" t="s">
        <v>1192</v>
      </c>
      <c r="D24" s="622" t="s">
        <v>1199</v>
      </c>
      <c r="E24" s="621" t="s">
        <v>1171</v>
      </c>
      <c r="F24" s="621" t="s">
        <v>1176</v>
      </c>
      <c r="G24" s="675">
        <v>21.1</v>
      </c>
      <c r="H24" s="675">
        <v>21.1</v>
      </c>
    </row>
    <row r="25" spans="1:9" ht="31.5" x14ac:dyDescent="0.2">
      <c r="A25" s="80">
        <v>17</v>
      </c>
      <c r="B25" s="621" t="s">
        <v>1193</v>
      </c>
      <c r="C25" s="621" t="s">
        <v>1194</v>
      </c>
      <c r="D25" s="674">
        <v>15001006390</v>
      </c>
      <c r="E25" s="621" t="s">
        <v>1171</v>
      </c>
      <c r="F25" s="621" t="s">
        <v>1176</v>
      </c>
      <c r="G25" s="675">
        <v>21.1</v>
      </c>
      <c r="H25" s="675">
        <v>21.1</v>
      </c>
    </row>
    <row r="26" spans="1:9" ht="31.5" x14ac:dyDescent="0.2">
      <c r="A26" s="80">
        <v>18</v>
      </c>
      <c r="B26" s="621" t="s">
        <v>1195</v>
      </c>
      <c r="C26" s="621" t="s">
        <v>1196</v>
      </c>
      <c r="D26" s="674">
        <v>20001022189</v>
      </c>
      <c r="E26" s="621" t="s">
        <v>1171</v>
      </c>
      <c r="F26" s="621" t="s">
        <v>1176</v>
      </c>
      <c r="G26" s="675">
        <v>211</v>
      </c>
      <c r="H26" s="675">
        <v>211</v>
      </c>
    </row>
    <row r="27" spans="1:9" ht="31.5" x14ac:dyDescent="0.2">
      <c r="A27" s="80">
        <v>19</v>
      </c>
      <c r="B27" s="621" t="s">
        <v>1195</v>
      </c>
      <c r="C27" s="621" t="s">
        <v>1196</v>
      </c>
      <c r="D27" s="674">
        <v>20001022189</v>
      </c>
      <c r="E27" s="621" t="s">
        <v>1171</v>
      </c>
      <c r="F27" s="621" t="s">
        <v>1176</v>
      </c>
      <c r="G27" s="675">
        <v>25.32</v>
      </c>
      <c r="H27" s="675">
        <v>25.32</v>
      </c>
    </row>
    <row r="28" spans="1:9" ht="15.75" x14ac:dyDescent="0.2">
      <c r="A28" s="69"/>
      <c r="B28" s="69"/>
      <c r="C28" s="69"/>
      <c r="D28" s="665"/>
      <c r="E28" s="69"/>
      <c r="F28" s="69"/>
      <c r="G28" s="4"/>
      <c r="H28" s="4"/>
    </row>
    <row r="29" spans="1:9" ht="15.75" x14ac:dyDescent="0.35">
      <c r="A29" s="69"/>
      <c r="B29" s="81"/>
      <c r="C29" s="81"/>
      <c r="D29" s="666"/>
      <c r="E29" s="81"/>
      <c r="F29" s="81" t="s">
        <v>332</v>
      </c>
      <c r="G29" s="68">
        <f>SUM(G9:G28)</f>
        <v>3944.7999999999993</v>
      </c>
      <c r="H29" s="68">
        <f>SUM(H9:H28)</f>
        <v>3944.7999999999993</v>
      </c>
    </row>
    <row r="30" spans="1:9" ht="15.75" x14ac:dyDescent="0.35">
      <c r="A30" s="181"/>
      <c r="B30" s="181"/>
      <c r="C30" s="181"/>
      <c r="D30" s="667"/>
      <c r="E30" s="181"/>
      <c r="F30" s="181"/>
      <c r="G30" s="181"/>
      <c r="H30" s="144"/>
      <c r="I30" s="144"/>
    </row>
    <row r="31" spans="1:9" ht="15.75" x14ac:dyDescent="0.35">
      <c r="A31" s="182" t="s">
        <v>448</v>
      </c>
      <c r="B31" s="182"/>
      <c r="C31" s="181"/>
      <c r="D31" s="667"/>
      <c r="E31" s="181"/>
      <c r="F31" s="181"/>
      <c r="G31" s="181"/>
      <c r="H31" s="144"/>
      <c r="I31" s="144"/>
    </row>
    <row r="32" spans="1:9" ht="15.75" x14ac:dyDescent="0.35">
      <c r="A32" s="182"/>
      <c r="B32" s="182"/>
      <c r="C32" s="181"/>
      <c r="D32" s="667"/>
      <c r="E32" s="181"/>
      <c r="F32" s="181"/>
      <c r="G32" s="181"/>
      <c r="H32" s="144"/>
      <c r="I32" s="144"/>
    </row>
    <row r="33" spans="1:9" ht="15.75" x14ac:dyDescent="0.35">
      <c r="A33" s="182"/>
      <c r="B33" s="182"/>
      <c r="C33" s="144"/>
      <c r="D33" s="668"/>
      <c r="E33" s="144"/>
      <c r="F33" s="144"/>
      <c r="G33" s="144"/>
      <c r="H33" s="144"/>
      <c r="I33" s="144"/>
    </row>
    <row r="34" spans="1:9" ht="15.75" x14ac:dyDescent="0.35">
      <c r="A34" s="182"/>
      <c r="B34" s="182"/>
      <c r="C34" s="144"/>
      <c r="D34" s="668"/>
      <c r="E34" s="144"/>
      <c r="F34" s="144"/>
      <c r="G34" s="144"/>
      <c r="H34" s="144"/>
      <c r="I34" s="144"/>
    </row>
    <row r="35" spans="1:9" x14ac:dyDescent="0.2">
      <c r="A35" s="179"/>
      <c r="B35" s="179"/>
      <c r="C35" s="179"/>
      <c r="D35" s="669"/>
      <c r="E35" s="179"/>
      <c r="F35" s="179"/>
      <c r="G35" s="179"/>
      <c r="H35" s="179"/>
      <c r="I35" s="179"/>
    </row>
    <row r="36" spans="1:9" ht="15.75" x14ac:dyDescent="0.35">
      <c r="A36" s="149" t="s">
        <v>96</v>
      </c>
      <c r="B36" s="149"/>
      <c r="C36" s="144"/>
      <c r="D36" s="668"/>
      <c r="E36" s="144"/>
      <c r="F36" s="144"/>
      <c r="G36" s="144"/>
      <c r="H36" s="144"/>
      <c r="I36" s="144"/>
    </row>
    <row r="37" spans="1:9" ht="15.75" x14ac:dyDescent="0.35">
      <c r="A37" s="144"/>
      <c r="B37" s="144"/>
      <c r="C37" s="144"/>
      <c r="D37" s="668"/>
      <c r="E37" s="144"/>
      <c r="F37" s="144"/>
      <c r="G37" s="144"/>
      <c r="H37" s="144"/>
      <c r="I37" s="144"/>
    </row>
    <row r="38" spans="1:9" ht="15.75" x14ac:dyDescent="0.35">
      <c r="A38" s="144"/>
      <c r="B38" s="144"/>
      <c r="C38" s="144"/>
      <c r="D38" s="668"/>
      <c r="E38" s="144"/>
      <c r="F38" s="144"/>
      <c r="G38" s="144"/>
      <c r="H38" s="144"/>
      <c r="I38" s="150"/>
    </row>
    <row r="39" spans="1:9" ht="15.75" x14ac:dyDescent="0.35">
      <c r="A39" s="149"/>
      <c r="B39" s="149"/>
      <c r="C39" s="149" t="s">
        <v>410</v>
      </c>
      <c r="D39" s="670"/>
      <c r="E39" s="181"/>
      <c r="F39" s="149"/>
      <c r="G39" s="149"/>
      <c r="H39" s="144"/>
      <c r="I39" s="150"/>
    </row>
    <row r="40" spans="1:9" ht="15.75" x14ac:dyDescent="0.35">
      <c r="A40" s="144"/>
      <c r="B40" s="144"/>
      <c r="C40" s="144" t="s">
        <v>258</v>
      </c>
      <c r="D40" s="668"/>
      <c r="E40" s="144"/>
      <c r="F40" s="144"/>
      <c r="G40" s="144"/>
      <c r="H40" s="144"/>
      <c r="I40" s="150"/>
    </row>
    <row r="41" spans="1:9" x14ac:dyDescent="0.2">
      <c r="A41" s="151"/>
      <c r="B41" s="151"/>
      <c r="C41" s="151" t="s">
        <v>127</v>
      </c>
      <c r="D41" s="671"/>
      <c r="E41" s="151"/>
      <c r="F41" s="151"/>
      <c r="G41" s="151"/>
    </row>
  </sheetData>
  <mergeCells count="2">
    <mergeCell ref="G1:H1"/>
    <mergeCell ref="G2:H2"/>
  </mergeCells>
  <printOptions gridLines="1"/>
  <pageMargins left="0.25" right="0.25" top="0.75" bottom="0.75" header="0.3" footer="0.3"/>
  <pageSetup scale="71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0"/>
  <sheetViews>
    <sheetView view="pageBreakPreview" topLeftCell="A16" zoomScale="106" zoomScaleSheetLayoutView="106" workbookViewId="0">
      <selection activeCell="K10" sqref="K10:K24"/>
    </sheetView>
  </sheetViews>
  <sheetFormatPr defaultRowHeight="12.75" x14ac:dyDescent="0.2"/>
  <cols>
    <col min="1" max="1" width="5.42578125" style="738" customWidth="1"/>
    <col min="2" max="2" width="24" style="145" customWidth="1"/>
    <col min="3" max="3" width="24.140625" style="145" customWidth="1"/>
    <col min="4" max="4" width="16" style="145" customWidth="1"/>
    <col min="5" max="5" width="19.7109375" style="145" customWidth="1"/>
    <col min="6" max="6" width="12.7109375" style="151" customWidth="1"/>
    <col min="7" max="7" width="10.7109375" style="145" customWidth="1"/>
    <col min="8" max="8" width="24.5703125" style="463" customWidth="1"/>
    <col min="9" max="9" width="13.140625" style="145" customWidth="1"/>
    <col min="10" max="10" width="12.42578125" style="479" customWidth="1"/>
    <col min="11" max="11" width="12.140625" style="151" customWidth="1"/>
    <col min="12" max="12" width="19.28515625" style="145" customWidth="1"/>
    <col min="13" max="16384" width="9.140625" style="145"/>
  </cols>
  <sheetData>
    <row r="1" spans="1:12" ht="15.75" x14ac:dyDescent="0.35">
      <c r="A1" s="656" t="s">
        <v>449</v>
      </c>
      <c r="B1" s="656"/>
      <c r="C1" s="656"/>
      <c r="D1" s="656"/>
      <c r="E1" s="240"/>
      <c r="F1" s="569"/>
      <c r="G1" s="61"/>
      <c r="H1" s="98"/>
      <c r="I1" s="61"/>
      <c r="J1" s="464"/>
      <c r="K1" s="574"/>
      <c r="L1" s="221" t="s">
        <v>97</v>
      </c>
    </row>
    <row r="2" spans="1:12" ht="15" customHeight="1" x14ac:dyDescent="0.35">
      <c r="A2" s="60" t="s">
        <v>128</v>
      </c>
      <c r="B2" s="58"/>
      <c r="C2" s="61"/>
      <c r="D2" s="61"/>
      <c r="E2" s="61"/>
      <c r="F2" s="569"/>
      <c r="G2" s="61"/>
      <c r="H2" s="98"/>
      <c r="I2" s="61"/>
      <c r="J2" s="464"/>
      <c r="K2" s="740" t="s">
        <v>1020</v>
      </c>
      <c r="L2" s="741"/>
    </row>
    <row r="3" spans="1:12" ht="15.75" x14ac:dyDescent="0.35">
      <c r="A3" s="60"/>
      <c r="B3" s="60"/>
      <c r="C3" s="58"/>
      <c r="D3" s="58"/>
      <c r="E3" s="58"/>
      <c r="F3" s="58"/>
      <c r="G3" s="58"/>
      <c r="H3" s="459"/>
      <c r="I3" s="58"/>
      <c r="J3" s="464"/>
      <c r="K3" s="575"/>
      <c r="L3" s="220"/>
    </row>
    <row r="4" spans="1:12" ht="15.75" x14ac:dyDescent="0.35">
      <c r="A4" s="61" t="s">
        <v>262</v>
      </c>
      <c r="B4" s="61"/>
      <c r="C4" s="61"/>
      <c r="D4" s="61"/>
      <c r="E4" s="61"/>
      <c r="F4" s="569"/>
      <c r="G4" s="61"/>
      <c r="H4" s="98"/>
      <c r="I4" s="61"/>
      <c r="J4" s="465"/>
      <c r="K4" s="58"/>
      <c r="L4" s="60"/>
    </row>
    <row r="5" spans="1:12" ht="15.75" x14ac:dyDescent="0.35">
      <c r="A5" s="21" t="s">
        <v>655</v>
      </c>
      <c r="B5" s="64"/>
      <c r="C5" s="64"/>
      <c r="D5" s="64"/>
      <c r="E5" s="64"/>
      <c r="F5" s="570"/>
      <c r="G5" s="64"/>
      <c r="H5" s="460"/>
      <c r="I5" s="64"/>
      <c r="J5" s="466"/>
      <c r="K5" s="576"/>
    </row>
    <row r="6" spans="1:12" ht="15.75" x14ac:dyDescent="0.35">
      <c r="A6" s="739"/>
      <c r="B6" s="739"/>
      <c r="C6" s="739"/>
      <c r="D6" s="739"/>
      <c r="E6" s="61"/>
      <c r="F6" s="569"/>
      <c r="G6" s="61"/>
      <c r="H6" s="98"/>
      <c r="I6" s="61"/>
      <c r="J6" s="465"/>
      <c r="K6" s="58"/>
      <c r="L6" s="60"/>
    </row>
    <row r="7" spans="1:12" ht="15.75" x14ac:dyDescent="0.2">
      <c r="A7" s="727"/>
      <c r="B7" s="219"/>
      <c r="C7" s="219"/>
      <c r="D7" s="219"/>
      <c r="E7" s="219"/>
      <c r="F7" s="571"/>
      <c r="G7" s="219"/>
      <c r="H7" s="461"/>
      <c r="I7" s="219"/>
      <c r="J7" s="467"/>
      <c r="K7" s="577"/>
      <c r="L7" s="62"/>
    </row>
    <row r="8" spans="1:12" ht="47.25" x14ac:dyDescent="0.2">
      <c r="A8" s="72" t="s">
        <v>64</v>
      </c>
      <c r="B8" s="72" t="s">
        <v>450</v>
      </c>
      <c r="C8" s="72" t="s">
        <v>451</v>
      </c>
      <c r="D8" s="72" t="s">
        <v>452</v>
      </c>
      <c r="E8" s="72" t="s">
        <v>453</v>
      </c>
      <c r="F8" s="580" t="s">
        <v>454</v>
      </c>
      <c r="G8" s="72" t="s">
        <v>455</v>
      </c>
      <c r="H8" s="71" t="s">
        <v>456</v>
      </c>
      <c r="I8" s="72" t="s">
        <v>457</v>
      </c>
      <c r="J8" s="468" t="s">
        <v>458</v>
      </c>
      <c r="K8" s="580" t="s">
        <v>459</v>
      </c>
      <c r="L8" s="72" t="s">
        <v>306</v>
      </c>
    </row>
    <row r="9" spans="1:12" ht="15.75" x14ac:dyDescent="0.2">
      <c r="A9" s="496"/>
      <c r="B9" s="498"/>
      <c r="C9" s="496"/>
      <c r="D9" s="496"/>
      <c r="E9" s="496"/>
      <c r="F9" s="496"/>
      <c r="G9" s="496"/>
      <c r="H9" s="499"/>
      <c r="I9" s="496"/>
      <c r="J9" s="500"/>
      <c r="K9" s="496"/>
      <c r="L9" s="496"/>
    </row>
    <row r="10" spans="1:12" ht="51.75" customHeight="1" x14ac:dyDescent="0.2">
      <c r="A10" s="733">
        <v>1</v>
      </c>
      <c r="B10" s="487" t="s">
        <v>1149</v>
      </c>
      <c r="C10" s="562" t="s">
        <v>1151</v>
      </c>
      <c r="D10" s="562">
        <v>201950594</v>
      </c>
      <c r="E10" s="563" t="s">
        <v>702</v>
      </c>
      <c r="F10" s="572">
        <v>870</v>
      </c>
      <c r="G10" s="562"/>
      <c r="H10" s="563" t="s">
        <v>702</v>
      </c>
      <c r="I10" s="562" t="s">
        <v>1152</v>
      </c>
      <c r="J10" s="567"/>
      <c r="K10" s="567">
        <v>5000</v>
      </c>
      <c r="L10" s="566" t="s">
        <v>1153</v>
      </c>
    </row>
    <row r="11" spans="1:12" ht="51.75" customHeight="1" x14ac:dyDescent="0.2">
      <c r="A11" s="734">
        <v>2</v>
      </c>
      <c r="B11" s="487" t="s">
        <v>1149</v>
      </c>
      <c r="C11" s="562" t="s">
        <v>1154</v>
      </c>
      <c r="D11" s="562">
        <v>405034190</v>
      </c>
      <c r="E11" s="563" t="s">
        <v>702</v>
      </c>
      <c r="F11" s="572">
        <v>620</v>
      </c>
      <c r="G11" s="562"/>
      <c r="H11" s="563" t="s">
        <v>702</v>
      </c>
      <c r="I11" s="562" t="s">
        <v>1152</v>
      </c>
      <c r="J11" s="565"/>
      <c r="K11" s="567">
        <v>5000</v>
      </c>
      <c r="L11" s="566" t="s">
        <v>1153</v>
      </c>
    </row>
    <row r="12" spans="1:12" ht="51.75" customHeight="1" x14ac:dyDescent="0.2">
      <c r="A12" s="733">
        <v>3</v>
      </c>
      <c r="B12" s="487" t="s">
        <v>1149</v>
      </c>
      <c r="C12" s="562" t="s">
        <v>1155</v>
      </c>
      <c r="D12" s="562">
        <v>240885654</v>
      </c>
      <c r="E12" s="563" t="s">
        <v>702</v>
      </c>
      <c r="F12" s="572">
        <v>640</v>
      </c>
      <c r="G12" s="562"/>
      <c r="H12" s="563" t="s">
        <v>702</v>
      </c>
      <c r="I12" s="562" t="s">
        <v>1152</v>
      </c>
      <c r="J12" s="565"/>
      <c r="K12" s="567">
        <v>7360</v>
      </c>
      <c r="L12" s="566" t="s">
        <v>1153</v>
      </c>
    </row>
    <row r="13" spans="1:12" ht="51.75" customHeight="1" x14ac:dyDescent="0.2">
      <c r="A13" s="734">
        <v>4</v>
      </c>
      <c r="B13" s="487" t="s">
        <v>1149</v>
      </c>
      <c r="C13" s="562" t="s">
        <v>1156</v>
      </c>
      <c r="D13" s="562">
        <v>230031195</v>
      </c>
      <c r="E13" s="563" t="s">
        <v>702</v>
      </c>
      <c r="F13" s="572">
        <v>1210</v>
      </c>
      <c r="G13" s="562"/>
      <c r="H13" s="563" t="s">
        <v>702</v>
      </c>
      <c r="I13" s="562" t="s">
        <v>1152</v>
      </c>
      <c r="J13" s="565"/>
      <c r="K13" s="567">
        <v>5000</v>
      </c>
      <c r="L13" s="566" t="s">
        <v>1153</v>
      </c>
    </row>
    <row r="14" spans="1:12" ht="51.75" customHeight="1" x14ac:dyDescent="0.2">
      <c r="A14" s="733">
        <v>5</v>
      </c>
      <c r="B14" s="487" t="s">
        <v>1149</v>
      </c>
      <c r="C14" s="562" t="s">
        <v>1157</v>
      </c>
      <c r="D14" s="562">
        <v>226112471</v>
      </c>
      <c r="E14" s="563" t="s">
        <v>702</v>
      </c>
      <c r="F14" s="572">
        <v>1200</v>
      </c>
      <c r="G14" s="562"/>
      <c r="H14" s="563" t="s">
        <v>702</v>
      </c>
      <c r="I14" s="562" t="s">
        <v>1152</v>
      </c>
      <c r="J14" s="565"/>
      <c r="K14" s="567">
        <v>5000</v>
      </c>
      <c r="L14" s="566" t="s">
        <v>1153</v>
      </c>
    </row>
    <row r="15" spans="1:12" ht="51.75" customHeight="1" x14ac:dyDescent="0.2">
      <c r="A15" s="734">
        <v>6</v>
      </c>
      <c r="B15" s="487" t="s">
        <v>1149</v>
      </c>
      <c r="C15" s="562" t="s">
        <v>1158</v>
      </c>
      <c r="D15" s="562">
        <v>437065916</v>
      </c>
      <c r="E15" s="563" t="s">
        <v>702</v>
      </c>
      <c r="F15" s="572">
        <v>1202</v>
      </c>
      <c r="G15" s="562"/>
      <c r="H15" s="563" t="s">
        <v>702</v>
      </c>
      <c r="I15" s="562" t="s">
        <v>1152</v>
      </c>
      <c r="J15" s="565"/>
      <c r="K15" s="567">
        <v>5000.32</v>
      </c>
      <c r="L15" s="566" t="s">
        <v>1153</v>
      </c>
    </row>
    <row r="16" spans="1:12" ht="51.75" customHeight="1" x14ac:dyDescent="0.2">
      <c r="A16" s="733">
        <v>7</v>
      </c>
      <c r="B16" s="487" t="s">
        <v>1149</v>
      </c>
      <c r="C16" s="562" t="s">
        <v>1159</v>
      </c>
      <c r="D16" s="562">
        <v>243861111</v>
      </c>
      <c r="E16" s="563" t="s">
        <v>702</v>
      </c>
      <c r="F16" s="572">
        <v>560</v>
      </c>
      <c r="G16" s="562"/>
      <c r="H16" s="563" t="s">
        <v>702</v>
      </c>
      <c r="I16" s="562" t="s">
        <v>1152</v>
      </c>
      <c r="J16" s="565"/>
      <c r="K16" s="567">
        <v>7600</v>
      </c>
      <c r="L16" s="566" t="s">
        <v>1153</v>
      </c>
    </row>
    <row r="17" spans="1:12" ht="51.75" customHeight="1" x14ac:dyDescent="0.2">
      <c r="A17" s="734">
        <v>8</v>
      </c>
      <c r="B17" s="487" t="s">
        <v>1149</v>
      </c>
      <c r="C17" s="562" t="s">
        <v>1160</v>
      </c>
      <c r="D17" s="562">
        <v>215599323</v>
      </c>
      <c r="E17" s="563" t="s">
        <v>702</v>
      </c>
      <c r="F17" s="572">
        <v>2400</v>
      </c>
      <c r="G17" s="562"/>
      <c r="H17" s="563" t="s">
        <v>702</v>
      </c>
      <c r="I17" s="562" t="s">
        <v>1152</v>
      </c>
      <c r="J17" s="565"/>
      <c r="K17" s="567">
        <v>10000</v>
      </c>
      <c r="L17" s="566" t="s">
        <v>1153</v>
      </c>
    </row>
    <row r="18" spans="1:12" ht="51.75" customHeight="1" x14ac:dyDescent="0.2">
      <c r="A18" s="733">
        <v>9</v>
      </c>
      <c r="B18" s="487" t="s">
        <v>1149</v>
      </c>
      <c r="C18" s="562" t="s">
        <v>1161</v>
      </c>
      <c r="D18" s="562">
        <v>219995600</v>
      </c>
      <c r="E18" s="563" t="s">
        <v>702</v>
      </c>
      <c r="F18" s="572">
        <v>780</v>
      </c>
      <c r="G18" s="562"/>
      <c r="H18" s="563" t="s">
        <v>702</v>
      </c>
      <c r="I18" s="562" t="s">
        <v>1152</v>
      </c>
      <c r="J18" s="565"/>
      <c r="K18" s="567">
        <v>10020</v>
      </c>
      <c r="L18" s="566" t="s">
        <v>1153</v>
      </c>
    </row>
    <row r="19" spans="1:12" ht="51.75" customHeight="1" x14ac:dyDescent="0.2">
      <c r="A19" s="734">
        <v>10</v>
      </c>
      <c r="B19" s="487" t="s">
        <v>1149</v>
      </c>
      <c r="C19" s="562" t="s">
        <v>1162</v>
      </c>
      <c r="D19" s="562">
        <v>231191974</v>
      </c>
      <c r="E19" s="563" t="s">
        <v>702</v>
      </c>
      <c r="F19" s="572">
        <v>1330</v>
      </c>
      <c r="G19" s="562"/>
      <c r="H19" s="563" t="s">
        <v>702</v>
      </c>
      <c r="I19" s="562" t="s">
        <v>1152</v>
      </c>
      <c r="J19" s="565"/>
      <c r="K19" s="567">
        <v>9975</v>
      </c>
      <c r="L19" s="566" t="s">
        <v>1153</v>
      </c>
    </row>
    <row r="20" spans="1:12" ht="51.75" customHeight="1" x14ac:dyDescent="0.2">
      <c r="A20" s="733">
        <v>11</v>
      </c>
      <c r="B20" s="487" t="s">
        <v>1149</v>
      </c>
      <c r="C20" s="562" t="s">
        <v>1163</v>
      </c>
      <c r="D20" s="562">
        <v>227717307</v>
      </c>
      <c r="E20" s="563" t="s">
        <v>702</v>
      </c>
      <c r="F20" s="572">
        <v>740</v>
      </c>
      <c r="G20" s="562"/>
      <c r="H20" s="563" t="s">
        <v>702</v>
      </c>
      <c r="I20" s="562" t="s">
        <v>1152</v>
      </c>
      <c r="J20" s="565"/>
      <c r="K20" s="567">
        <v>9916</v>
      </c>
      <c r="L20" s="566" t="s">
        <v>1153</v>
      </c>
    </row>
    <row r="21" spans="1:12" ht="51.75" customHeight="1" x14ac:dyDescent="0.2">
      <c r="A21" s="734">
        <v>12</v>
      </c>
      <c r="B21" s="487" t="s">
        <v>1149</v>
      </c>
      <c r="C21" s="562" t="s">
        <v>1164</v>
      </c>
      <c r="D21" s="562">
        <v>203842823</v>
      </c>
      <c r="E21" s="563" t="s">
        <v>702</v>
      </c>
      <c r="F21" s="572">
        <v>280</v>
      </c>
      <c r="G21" s="562"/>
      <c r="H21" s="563" t="s">
        <v>702</v>
      </c>
      <c r="I21" s="562" t="s">
        <v>1152</v>
      </c>
      <c r="J21" s="565"/>
      <c r="K21" s="567">
        <f>9980-35</f>
        <v>9945</v>
      </c>
      <c r="L21" s="566" t="s">
        <v>1153</v>
      </c>
    </row>
    <row r="22" spans="1:12" ht="51.75" customHeight="1" x14ac:dyDescent="0.2">
      <c r="A22" s="733">
        <v>13</v>
      </c>
      <c r="B22" s="487" t="s">
        <v>1149</v>
      </c>
      <c r="C22" s="562" t="s">
        <v>1165</v>
      </c>
      <c r="D22" s="562">
        <v>245414680</v>
      </c>
      <c r="E22" s="563" t="s">
        <v>702</v>
      </c>
      <c r="F22" s="572">
        <v>820</v>
      </c>
      <c r="G22" s="562"/>
      <c r="H22" s="563" t="s">
        <v>702</v>
      </c>
      <c r="I22" s="562" t="s">
        <v>1152</v>
      </c>
      <c r="J22" s="565"/>
      <c r="K22" s="567">
        <v>9840</v>
      </c>
      <c r="L22" s="566" t="s">
        <v>1153</v>
      </c>
    </row>
    <row r="23" spans="1:12" ht="51.75" customHeight="1" x14ac:dyDescent="0.2">
      <c r="A23" s="734">
        <v>14</v>
      </c>
      <c r="B23" s="487" t="s">
        <v>1149</v>
      </c>
      <c r="C23" s="562" t="s">
        <v>1166</v>
      </c>
      <c r="D23" s="562">
        <v>204405811</v>
      </c>
      <c r="E23" s="563" t="s">
        <v>702</v>
      </c>
      <c r="F23" s="572">
        <v>2000</v>
      </c>
      <c r="G23" s="562"/>
      <c r="H23" s="563" t="s">
        <v>702</v>
      </c>
      <c r="I23" s="562" t="s">
        <v>1152</v>
      </c>
      <c r="J23" s="565"/>
      <c r="K23" s="567">
        <v>10000</v>
      </c>
      <c r="L23" s="566" t="s">
        <v>1153</v>
      </c>
    </row>
    <row r="24" spans="1:12" ht="51.75" customHeight="1" x14ac:dyDescent="0.2">
      <c r="A24" s="733">
        <v>15</v>
      </c>
      <c r="B24" s="487" t="s">
        <v>1149</v>
      </c>
      <c r="C24" s="562" t="s">
        <v>1167</v>
      </c>
      <c r="D24" s="562">
        <v>212678093</v>
      </c>
      <c r="E24" s="563" t="s">
        <v>702</v>
      </c>
      <c r="F24" s="572">
        <v>640</v>
      </c>
      <c r="G24" s="562"/>
      <c r="H24" s="563" t="s">
        <v>702</v>
      </c>
      <c r="I24" s="562" t="s">
        <v>1152</v>
      </c>
      <c r="J24" s="565"/>
      <c r="K24" s="567">
        <v>10069.32</v>
      </c>
      <c r="L24" s="566" t="s">
        <v>1153</v>
      </c>
    </row>
    <row r="25" spans="1:12" ht="32.25" customHeight="1" x14ac:dyDescent="0.2">
      <c r="A25" s="734">
        <v>16</v>
      </c>
      <c r="B25" s="487" t="s">
        <v>701</v>
      </c>
      <c r="C25" s="562" t="s">
        <v>1018</v>
      </c>
      <c r="D25" s="562">
        <v>20001030381</v>
      </c>
      <c r="E25" s="563" t="s">
        <v>702</v>
      </c>
      <c r="F25" s="572">
        <v>5000</v>
      </c>
      <c r="G25" s="562"/>
      <c r="H25" s="562" t="s">
        <v>703</v>
      </c>
      <c r="I25" s="562" t="s">
        <v>704</v>
      </c>
      <c r="J25" s="564">
        <v>7.6999999999999999E-2</v>
      </c>
      <c r="K25" s="567">
        <v>385</v>
      </c>
      <c r="L25" s="562" t="s">
        <v>1148</v>
      </c>
    </row>
    <row r="26" spans="1:12" ht="32.25" customHeight="1" x14ac:dyDescent="0.2">
      <c r="A26" s="733">
        <v>17</v>
      </c>
      <c r="B26" s="487" t="s">
        <v>701</v>
      </c>
      <c r="C26" s="562" t="s">
        <v>1147</v>
      </c>
      <c r="D26" s="562">
        <v>204891215</v>
      </c>
      <c r="E26" s="563" t="s">
        <v>702</v>
      </c>
      <c r="F26" s="572">
        <v>4000</v>
      </c>
      <c r="G26" s="562"/>
      <c r="H26" s="563" t="s">
        <v>816</v>
      </c>
      <c r="I26" s="562" t="s">
        <v>704</v>
      </c>
      <c r="J26" s="564">
        <v>7.0000000000000007E-2</v>
      </c>
      <c r="K26" s="567">
        <v>280</v>
      </c>
      <c r="L26" s="562" t="s">
        <v>1148</v>
      </c>
    </row>
    <row r="27" spans="1:12" ht="32.25" customHeight="1" x14ac:dyDescent="0.2">
      <c r="A27" s="734">
        <v>18</v>
      </c>
      <c r="B27" s="487" t="s">
        <v>701</v>
      </c>
      <c r="C27" s="562" t="s">
        <v>1018</v>
      </c>
      <c r="D27" s="562">
        <v>20001030381</v>
      </c>
      <c r="E27" s="563" t="s">
        <v>702</v>
      </c>
      <c r="F27" s="572">
        <v>10000</v>
      </c>
      <c r="G27" s="562"/>
      <c r="H27" s="563" t="s">
        <v>816</v>
      </c>
      <c r="I27" s="562" t="s">
        <v>704</v>
      </c>
      <c r="J27" s="564">
        <v>7.6999999999999999E-2</v>
      </c>
      <c r="K27" s="567">
        <v>770</v>
      </c>
      <c r="L27" s="562" t="s">
        <v>1148</v>
      </c>
    </row>
    <row r="28" spans="1:12" ht="32.25" customHeight="1" x14ac:dyDescent="0.2">
      <c r="A28" s="733">
        <v>19</v>
      </c>
      <c r="B28" s="487" t="s">
        <v>701</v>
      </c>
      <c r="C28" s="562" t="s">
        <v>1018</v>
      </c>
      <c r="D28" s="562">
        <v>20001030381</v>
      </c>
      <c r="E28" s="563" t="s">
        <v>702</v>
      </c>
      <c r="F28" s="572">
        <v>5000</v>
      </c>
      <c r="G28" s="562"/>
      <c r="H28" s="562" t="s">
        <v>703</v>
      </c>
      <c r="I28" s="562" t="s">
        <v>704</v>
      </c>
      <c r="J28" s="564">
        <v>7.6999999999999999E-2</v>
      </c>
      <c r="K28" s="567">
        <v>385</v>
      </c>
      <c r="L28" s="562" t="s">
        <v>1148</v>
      </c>
    </row>
    <row r="29" spans="1:12" ht="32.25" customHeight="1" x14ac:dyDescent="0.2">
      <c r="A29" s="734">
        <v>20</v>
      </c>
      <c r="B29" s="487" t="s">
        <v>701</v>
      </c>
      <c r="C29" s="562" t="s">
        <v>1018</v>
      </c>
      <c r="D29" s="562">
        <v>20001030381</v>
      </c>
      <c r="E29" s="563" t="s">
        <v>702</v>
      </c>
      <c r="F29" s="572">
        <v>5000</v>
      </c>
      <c r="G29" s="562"/>
      <c r="H29" s="562" t="s">
        <v>703</v>
      </c>
      <c r="I29" s="562" t="s">
        <v>704</v>
      </c>
      <c r="J29" s="564">
        <v>7.6999999999999999E-2</v>
      </c>
      <c r="K29" s="567">
        <v>385</v>
      </c>
      <c r="L29" s="562" t="s">
        <v>1148</v>
      </c>
    </row>
    <row r="30" spans="1:12" ht="32.25" customHeight="1" x14ac:dyDescent="0.2">
      <c r="A30" s="733">
        <v>21</v>
      </c>
      <c r="B30" s="487" t="s">
        <v>1149</v>
      </c>
      <c r="C30" s="562" t="s">
        <v>1018</v>
      </c>
      <c r="D30" s="562">
        <v>20001030381</v>
      </c>
      <c r="E30" s="563" t="s">
        <v>702</v>
      </c>
      <c r="F30" s="572">
        <v>1000</v>
      </c>
      <c r="G30" s="562"/>
      <c r="H30" s="562" t="s">
        <v>703</v>
      </c>
      <c r="I30" s="562" t="s">
        <v>704</v>
      </c>
      <c r="J30" s="564">
        <v>0.73</v>
      </c>
      <c r="K30" s="567">
        <v>730</v>
      </c>
      <c r="L30" s="562" t="s">
        <v>1150</v>
      </c>
    </row>
    <row r="31" spans="1:12" ht="36" customHeight="1" x14ac:dyDescent="0.2">
      <c r="A31" s="734">
        <v>22</v>
      </c>
      <c r="B31" s="487" t="s">
        <v>701</v>
      </c>
      <c r="C31" s="482" t="s">
        <v>1018</v>
      </c>
      <c r="D31" s="482">
        <v>20001030381</v>
      </c>
      <c r="E31" s="481" t="s">
        <v>702</v>
      </c>
      <c r="F31" s="492">
        <v>40</v>
      </c>
      <c r="G31" s="482"/>
      <c r="H31" s="282" t="s">
        <v>702</v>
      </c>
      <c r="I31" s="482" t="s">
        <v>704</v>
      </c>
      <c r="J31" s="568">
        <v>1</v>
      </c>
      <c r="K31" s="578">
        <v>40</v>
      </c>
      <c r="L31" s="482" t="s">
        <v>1019</v>
      </c>
    </row>
    <row r="32" spans="1:12" ht="36" customHeight="1" x14ac:dyDescent="0.2">
      <c r="A32" s="733">
        <v>23</v>
      </c>
      <c r="B32" s="487" t="s">
        <v>701</v>
      </c>
      <c r="C32" s="482" t="s">
        <v>1018</v>
      </c>
      <c r="D32" s="482">
        <v>20001030381</v>
      </c>
      <c r="E32" s="481" t="s">
        <v>702</v>
      </c>
      <c r="F32" s="492">
        <v>50</v>
      </c>
      <c r="G32" s="482"/>
      <c r="H32" s="282" t="s">
        <v>702</v>
      </c>
      <c r="I32" s="482" t="s">
        <v>704</v>
      </c>
      <c r="J32" s="568">
        <v>20</v>
      </c>
      <c r="K32" s="578">
        <v>1000</v>
      </c>
      <c r="L32" s="482" t="s">
        <v>1019</v>
      </c>
    </row>
    <row r="33" spans="1:12" ht="36" customHeight="1" x14ac:dyDescent="0.2">
      <c r="A33" s="734">
        <v>24</v>
      </c>
      <c r="B33" s="487" t="s">
        <v>701</v>
      </c>
      <c r="C33" s="80" t="s">
        <v>884</v>
      </c>
      <c r="D33" s="80">
        <v>200179145</v>
      </c>
      <c r="E33" s="273" t="s">
        <v>702</v>
      </c>
      <c r="F33" s="281">
        <v>15000</v>
      </c>
      <c r="G33" s="80"/>
      <c r="H33" s="282" t="s">
        <v>702</v>
      </c>
      <c r="I33" s="80" t="s">
        <v>704</v>
      </c>
      <c r="J33" s="488">
        <v>0.03</v>
      </c>
      <c r="K33" s="277">
        <v>450</v>
      </c>
      <c r="L33" s="80" t="s">
        <v>885</v>
      </c>
    </row>
    <row r="34" spans="1:12" ht="42.75" customHeight="1" x14ac:dyDescent="0.2">
      <c r="A34" s="733">
        <v>25</v>
      </c>
      <c r="B34" s="487" t="s">
        <v>701</v>
      </c>
      <c r="C34" s="80" t="s">
        <v>886</v>
      </c>
      <c r="D34" s="80">
        <v>400036527</v>
      </c>
      <c r="E34" s="273" t="s">
        <v>702</v>
      </c>
      <c r="F34" s="281">
        <v>10000</v>
      </c>
      <c r="G34" s="80"/>
      <c r="H34" s="282" t="s">
        <v>702</v>
      </c>
      <c r="I34" s="80" t="s">
        <v>704</v>
      </c>
      <c r="J34" s="488">
        <v>0.04</v>
      </c>
      <c r="K34" s="277">
        <v>400</v>
      </c>
      <c r="L34" s="80" t="s">
        <v>885</v>
      </c>
    </row>
    <row r="35" spans="1:12" ht="42.75" customHeight="1" x14ac:dyDescent="0.2">
      <c r="A35" s="734">
        <v>26</v>
      </c>
      <c r="B35" s="487" t="s">
        <v>701</v>
      </c>
      <c r="C35" s="80" t="s">
        <v>886</v>
      </c>
      <c r="D35" s="80">
        <v>400036527</v>
      </c>
      <c r="E35" s="273" t="s">
        <v>702</v>
      </c>
      <c r="F35" s="281">
        <v>200000</v>
      </c>
      <c r="G35" s="80"/>
      <c r="H35" s="282" t="s">
        <v>702</v>
      </c>
      <c r="I35" s="80" t="s">
        <v>704</v>
      </c>
      <c r="J35" s="488">
        <v>0.04</v>
      </c>
      <c r="K35" s="277">
        <v>8000</v>
      </c>
      <c r="L35" s="80" t="s">
        <v>885</v>
      </c>
    </row>
    <row r="36" spans="1:12" ht="27.75" customHeight="1" x14ac:dyDescent="0.2">
      <c r="A36" s="733">
        <v>27</v>
      </c>
      <c r="B36" s="487" t="s">
        <v>343</v>
      </c>
      <c r="C36" s="80" t="s">
        <v>887</v>
      </c>
      <c r="D36" s="80">
        <v>205256907</v>
      </c>
      <c r="E36" s="273" t="s">
        <v>702</v>
      </c>
      <c r="F36" s="69">
        <v>128000</v>
      </c>
      <c r="G36" s="69"/>
      <c r="H36" s="282" t="s">
        <v>702</v>
      </c>
      <c r="I36" s="80" t="s">
        <v>704</v>
      </c>
      <c r="J36" s="488">
        <v>4.8000000000000001E-2</v>
      </c>
      <c r="K36" s="277">
        <v>6144</v>
      </c>
      <c r="L36" s="80" t="s">
        <v>888</v>
      </c>
    </row>
    <row r="37" spans="1:12" ht="27.75" customHeight="1" x14ac:dyDescent="0.2">
      <c r="A37" s="734">
        <v>28</v>
      </c>
      <c r="B37" s="487" t="s">
        <v>343</v>
      </c>
      <c r="C37" s="80" t="s">
        <v>887</v>
      </c>
      <c r="D37" s="80">
        <v>205256907</v>
      </c>
      <c r="E37" s="273" t="s">
        <v>702</v>
      </c>
      <c r="F37" s="69">
        <v>3125</v>
      </c>
      <c r="G37" s="69"/>
      <c r="H37" s="282" t="s">
        <v>890</v>
      </c>
      <c r="I37" s="80" t="s">
        <v>704</v>
      </c>
      <c r="J37" s="488">
        <v>3.3000000000000002E-2</v>
      </c>
      <c r="K37" s="277">
        <f>J37*F37</f>
        <v>103.125</v>
      </c>
      <c r="L37" s="80" t="s">
        <v>889</v>
      </c>
    </row>
    <row r="38" spans="1:12" ht="27.75" customHeight="1" x14ac:dyDescent="0.2">
      <c r="A38" s="733">
        <v>29</v>
      </c>
      <c r="B38" s="487" t="s">
        <v>343</v>
      </c>
      <c r="C38" s="80" t="s">
        <v>887</v>
      </c>
      <c r="D38" s="80">
        <v>205256907</v>
      </c>
      <c r="E38" s="273" t="s">
        <v>702</v>
      </c>
      <c r="F38" s="69">
        <v>3375</v>
      </c>
      <c r="G38" s="69"/>
      <c r="H38" s="282" t="s">
        <v>891</v>
      </c>
      <c r="I38" s="80" t="s">
        <v>704</v>
      </c>
      <c r="J38" s="488">
        <v>3.3000000000000002E-2</v>
      </c>
      <c r="K38" s="277">
        <f t="shared" ref="K38:K52" si="0">J38*F38</f>
        <v>111.375</v>
      </c>
      <c r="L38" s="80" t="s">
        <v>889</v>
      </c>
    </row>
    <row r="39" spans="1:12" ht="27.75" customHeight="1" x14ac:dyDescent="0.2">
      <c r="A39" s="734">
        <v>30</v>
      </c>
      <c r="B39" s="487" t="s">
        <v>343</v>
      </c>
      <c r="C39" s="80" t="s">
        <v>887</v>
      </c>
      <c r="D39" s="80">
        <v>205256907</v>
      </c>
      <c r="E39" s="273" t="s">
        <v>702</v>
      </c>
      <c r="F39" s="69">
        <v>3125</v>
      </c>
      <c r="G39" s="69"/>
      <c r="H39" s="282" t="s">
        <v>892</v>
      </c>
      <c r="I39" s="80" t="s">
        <v>704</v>
      </c>
      <c r="J39" s="488">
        <v>3.3000000000000002E-2</v>
      </c>
      <c r="K39" s="277">
        <f t="shared" si="0"/>
        <v>103.125</v>
      </c>
      <c r="L39" s="80" t="s">
        <v>889</v>
      </c>
    </row>
    <row r="40" spans="1:12" ht="27.75" customHeight="1" x14ac:dyDescent="0.2">
      <c r="A40" s="733">
        <v>31</v>
      </c>
      <c r="B40" s="487" t="s">
        <v>343</v>
      </c>
      <c r="C40" s="80" t="s">
        <v>887</v>
      </c>
      <c r="D40" s="80">
        <v>205256907</v>
      </c>
      <c r="E40" s="273" t="s">
        <v>702</v>
      </c>
      <c r="F40" s="69">
        <v>3125</v>
      </c>
      <c r="G40" s="69"/>
      <c r="H40" s="282" t="s">
        <v>856</v>
      </c>
      <c r="I40" s="80" t="s">
        <v>704</v>
      </c>
      <c r="J40" s="488">
        <v>3.3000000000000002E-2</v>
      </c>
      <c r="K40" s="277">
        <f>F40*J40</f>
        <v>103.125</v>
      </c>
      <c r="L40" s="80" t="s">
        <v>889</v>
      </c>
    </row>
    <row r="41" spans="1:12" ht="27.75" customHeight="1" x14ac:dyDescent="0.2">
      <c r="A41" s="734">
        <v>32</v>
      </c>
      <c r="B41" s="487" t="s">
        <v>343</v>
      </c>
      <c r="C41" s="80" t="s">
        <v>887</v>
      </c>
      <c r="D41" s="80">
        <v>205256907</v>
      </c>
      <c r="E41" s="273" t="s">
        <v>702</v>
      </c>
      <c r="F41" s="69">
        <v>3125</v>
      </c>
      <c r="G41" s="69"/>
      <c r="H41" s="282" t="s">
        <v>893</v>
      </c>
      <c r="I41" s="80" t="s">
        <v>704</v>
      </c>
      <c r="J41" s="488">
        <v>3.3000000000000002E-2</v>
      </c>
      <c r="K41" s="277">
        <f t="shared" si="0"/>
        <v>103.125</v>
      </c>
      <c r="L41" s="80" t="s">
        <v>889</v>
      </c>
    </row>
    <row r="42" spans="1:12" ht="27.75" customHeight="1" x14ac:dyDescent="0.2">
      <c r="A42" s="733">
        <v>33</v>
      </c>
      <c r="B42" s="487" t="s">
        <v>343</v>
      </c>
      <c r="C42" s="80" t="s">
        <v>887</v>
      </c>
      <c r="D42" s="80">
        <v>205256907</v>
      </c>
      <c r="E42" s="273" t="s">
        <v>702</v>
      </c>
      <c r="F42" s="69">
        <v>3125</v>
      </c>
      <c r="G42" s="69"/>
      <c r="H42" s="282" t="s">
        <v>894</v>
      </c>
      <c r="I42" s="80" t="s">
        <v>704</v>
      </c>
      <c r="J42" s="488">
        <v>3.3000000000000002E-2</v>
      </c>
      <c r="K42" s="277">
        <f t="shared" si="0"/>
        <v>103.125</v>
      </c>
      <c r="L42" s="80" t="s">
        <v>889</v>
      </c>
    </row>
    <row r="43" spans="1:12" ht="27.75" customHeight="1" x14ac:dyDescent="0.2">
      <c r="A43" s="734">
        <v>34</v>
      </c>
      <c r="B43" s="487" t="s">
        <v>343</v>
      </c>
      <c r="C43" s="80" t="s">
        <v>887</v>
      </c>
      <c r="D43" s="80">
        <v>205256907</v>
      </c>
      <c r="E43" s="273" t="s">
        <v>702</v>
      </c>
      <c r="F43" s="69">
        <v>3125</v>
      </c>
      <c r="G43" s="69"/>
      <c r="H43" s="282" t="s">
        <v>895</v>
      </c>
      <c r="I43" s="80" t="s">
        <v>704</v>
      </c>
      <c r="J43" s="488">
        <v>3.3000000000000002E-2</v>
      </c>
      <c r="K43" s="277">
        <f t="shared" si="0"/>
        <v>103.125</v>
      </c>
      <c r="L43" s="80" t="s">
        <v>889</v>
      </c>
    </row>
    <row r="44" spans="1:12" ht="27.75" customHeight="1" x14ac:dyDescent="0.2">
      <c r="A44" s="733">
        <v>35</v>
      </c>
      <c r="B44" s="487" t="s">
        <v>343</v>
      </c>
      <c r="C44" s="80" t="s">
        <v>887</v>
      </c>
      <c r="D44" s="80">
        <v>205256907</v>
      </c>
      <c r="E44" s="273" t="s">
        <v>702</v>
      </c>
      <c r="F44" s="69">
        <v>3125</v>
      </c>
      <c r="G44" s="69"/>
      <c r="H44" s="282" t="s">
        <v>896</v>
      </c>
      <c r="I44" s="80" t="s">
        <v>704</v>
      </c>
      <c r="J44" s="488">
        <v>3.3000000000000002E-2</v>
      </c>
      <c r="K44" s="277">
        <f t="shared" si="0"/>
        <v>103.125</v>
      </c>
      <c r="L44" s="80" t="s">
        <v>889</v>
      </c>
    </row>
    <row r="45" spans="1:12" ht="27.75" customHeight="1" x14ac:dyDescent="0.2">
      <c r="A45" s="734">
        <v>36</v>
      </c>
      <c r="B45" s="487" t="s">
        <v>343</v>
      </c>
      <c r="C45" s="80" t="s">
        <v>887</v>
      </c>
      <c r="D45" s="80">
        <v>205256907</v>
      </c>
      <c r="E45" s="273" t="s">
        <v>702</v>
      </c>
      <c r="F45" s="69">
        <v>3125</v>
      </c>
      <c r="G45" s="69"/>
      <c r="H45" s="282" t="s">
        <v>897</v>
      </c>
      <c r="I45" s="80" t="s">
        <v>704</v>
      </c>
      <c r="J45" s="488">
        <v>3.3000000000000002E-2</v>
      </c>
      <c r="K45" s="277">
        <f t="shared" si="0"/>
        <v>103.125</v>
      </c>
      <c r="L45" s="80" t="s">
        <v>889</v>
      </c>
    </row>
    <row r="46" spans="1:12" ht="27.75" customHeight="1" x14ac:dyDescent="0.2">
      <c r="A46" s="733">
        <v>37</v>
      </c>
      <c r="B46" s="487" t="s">
        <v>343</v>
      </c>
      <c r="C46" s="80" t="s">
        <v>887</v>
      </c>
      <c r="D46" s="80">
        <v>205256907</v>
      </c>
      <c r="E46" s="273" t="s">
        <v>702</v>
      </c>
      <c r="F46" s="69">
        <v>3125</v>
      </c>
      <c r="G46" s="69"/>
      <c r="H46" s="282" t="s">
        <v>898</v>
      </c>
      <c r="I46" s="80" t="s">
        <v>704</v>
      </c>
      <c r="J46" s="488">
        <v>3.3000000000000002E-2</v>
      </c>
      <c r="K46" s="277">
        <f t="shared" si="0"/>
        <v>103.125</v>
      </c>
      <c r="L46" s="80" t="s">
        <v>889</v>
      </c>
    </row>
    <row r="47" spans="1:12" ht="27.75" customHeight="1" x14ac:dyDescent="0.2">
      <c r="A47" s="734">
        <v>38</v>
      </c>
      <c r="B47" s="487" t="s">
        <v>343</v>
      </c>
      <c r="C47" s="80" t="s">
        <v>887</v>
      </c>
      <c r="D47" s="80">
        <v>205256907</v>
      </c>
      <c r="E47" s="273" t="s">
        <v>702</v>
      </c>
      <c r="F47" s="69">
        <v>3125</v>
      </c>
      <c r="G47" s="69"/>
      <c r="H47" s="282" t="s">
        <v>990</v>
      </c>
      <c r="I47" s="80" t="s">
        <v>704</v>
      </c>
      <c r="J47" s="488">
        <v>3.3000000000000002E-2</v>
      </c>
      <c r="K47" s="277">
        <f t="shared" si="0"/>
        <v>103.125</v>
      </c>
      <c r="L47" s="80" t="s">
        <v>889</v>
      </c>
    </row>
    <row r="48" spans="1:12" ht="27.75" customHeight="1" x14ac:dyDescent="0.2">
      <c r="A48" s="733">
        <v>39</v>
      </c>
      <c r="B48" s="487" t="s">
        <v>343</v>
      </c>
      <c r="C48" s="80" t="s">
        <v>887</v>
      </c>
      <c r="D48" s="80">
        <v>205256907</v>
      </c>
      <c r="E48" s="273" t="s">
        <v>702</v>
      </c>
      <c r="F48" s="69">
        <v>3125</v>
      </c>
      <c r="G48" s="69"/>
      <c r="H48" s="282" t="s">
        <v>900</v>
      </c>
      <c r="I48" s="80" t="s">
        <v>704</v>
      </c>
      <c r="J48" s="488">
        <v>3.3000000000000002E-2</v>
      </c>
      <c r="K48" s="277">
        <f t="shared" si="0"/>
        <v>103.125</v>
      </c>
      <c r="L48" s="80" t="s">
        <v>889</v>
      </c>
    </row>
    <row r="49" spans="1:12" ht="27.75" customHeight="1" x14ac:dyDescent="0.2">
      <c r="A49" s="734">
        <v>40</v>
      </c>
      <c r="B49" s="487" t="s">
        <v>343</v>
      </c>
      <c r="C49" s="80" t="s">
        <v>887</v>
      </c>
      <c r="D49" s="80">
        <v>205256907</v>
      </c>
      <c r="E49" s="273" t="s">
        <v>702</v>
      </c>
      <c r="F49" s="69">
        <v>3125</v>
      </c>
      <c r="G49" s="69"/>
      <c r="H49" s="282" t="s">
        <v>901</v>
      </c>
      <c r="I49" s="80" t="s">
        <v>704</v>
      </c>
      <c r="J49" s="488">
        <v>3.3000000000000002E-2</v>
      </c>
      <c r="K49" s="277">
        <f t="shared" si="0"/>
        <v>103.125</v>
      </c>
      <c r="L49" s="80" t="s">
        <v>889</v>
      </c>
    </row>
    <row r="50" spans="1:12" ht="27.75" customHeight="1" x14ac:dyDescent="0.2">
      <c r="A50" s="733">
        <v>41</v>
      </c>
      <c r="B50" s="487" t="s">
        <v>343</v>
      </c>
      <c r="C50" s="80" t="s">
        <v>887</v>
      </c>
      <c r="D50" s="80">
        <v>205256907</v>
      </c>
      <c r="E50" s="273" t="s">
        <v>702</v>
      </c>
      <c r="F50" s="69">
        <v>3125</v>
      </c>
      <c r="G50" s="69"/>
      <c r="H50" s="282" t="s">
        <v>902</v>
      </c>
      <c r="I50" s="80" t="s">
        <v>704</v>
      </c>
      <c r="J50" s="488">
        <v>3.3000000000000002E-2</v>
      </c>
      <c r="K50" s="277">
        <f>F50*J50</f>
        <v>103.125</v>
      </c>
      <c r="L50" s="80" t="s">
        <v>889</v>
      </c>
    </row>
    <row r="51" spans="1:12" ht="27.75" customHeight="1" x14ac:dyDescent="0.2">
      <c r="A51" s="734">
        <v>42</v>
      </c>
      <c r="B51" s="487" t="s">
        <v>343</v>
      </c>
      <c r="C51" s="80" t="s">
        <v>887</v>
      </c>
      <c r="D51" s="80">
        <v>205256907</v>
      </c>
      <c r="E51" s="273" t="s">
        <v>702</v>
      </c>
      <c r="F51" s="69">
        <v>3125</v>
      </c>
      <c r="G51" s="69"/>
      <c r="H51" s="282" t="s">
        <v>903</v>
      </c>
      <c r="I51" s="80" t="s">
        <v>704</v>
      </c>
      <c r="J51" s="488">
        <v>3.3000000000000002E-2</v>
      </c>
      <c r="K51" s="277">
        <f t="shared" si="0"/>
        <v>103.125</v>
      </c>
      <c r="L51" s="80" t="s">
        <v>889</v>
      </c>
    </row>
    <row r="52" spans="1:12" ht="27.75" customHeight="1" x14ac:dyDescent="0.2">
      <c r="A52" s="733">
        <v>43</v>
      </c>
      <c r="B52" s="487" t="s">
        <v>343</v>
      </c>
      <c r="C52" s="80" t="s">
        <v>887</v>
      </c>
      <c r="D52" s="80">
        <v>205256907</v>
      </c>
      <c r="E52" s="273" t="s">
        <v>702</v>
      </c>
      <c r="F52" s="69">
        <v>3125</v>
      </c>
      <c r="G52" s="69"/>
      <c r="H52" s="282" t="s">
        <v>904</v>
      </c>
      <c r="I52" s="80" t="s">
        <v>704</v>
      </c>
      <c r="J52" s="488">
        <v>3.3000000000000002E-2</v>
      </c>
      <c r="K52" s="277">
        <f t="shared" si="0"/>
        <v>103.125</v>
      </c>
      <c r="L52" s="80" t="s">
        <v>889</v>
      </c>
    </row>
    <row r="53" spans="1:12" ht="27.75" customHeight="1" x14ac:dyDescent="0.2">
      <c r="A53" s="734">
        <v>44</v>
      </c>
      <c r="B53" s="487" t="s">
        <v>343</v>
      </c>
      <c r="C53" s="80" t="s">
        <v>887</v>
      </c>
      <c r="D53" s="80">
        <v>205256907</v>
      </c>
      <c r="E53" s="273" t="s">
        <v>702</v>
      </c>
      <c r="F53" s="69">
        <v>4125</v>
      </c>
      <c r="G53" s="69"/>
      <c r="H53" s="282" t="s">
        <v>905</v>
      </c>
      <c r="I53" s="80" t="s">
        <v>704</v>
      </c>
      <c r="J53" s="488">
        <v>3.3000000000000002E-2</v>
      </c>
      <c r="K53" s="277">
        <f>F53*J53</f>
        <v>136.125</v>
      </c>
      <c r="L53" s="80" t="s">
        <v>889</v>
      </c>
    </row>
    <row r="54" spans="1:12" ht="27.75" customHeight="1" x14ac:dyDescent="0.2">
      <c r="A54" s="733">
        <v>45</v>
      </c>
      <c r="B54" s="487" t="s">
        <v>343</v>
      </c>
      <c r="C54" s="80" t="s">
        <v>887</v>
      </c>
      <c r="D54" s="80">
        <v>205256907</v>
      </c>
      <c r="E54" s="273" t="s">
        <v>702</v>
      </c>
      <c r="F54" s="69">
        <v>3125</v>
      </c>
      <c r="G54" s="69"/>
      <c r="H54" s="282" t="s">
        <v>991</v>
      </c>
      <c r="I54" s="80" t="s">
        <v>704</v>
      </c>
      <c r="J54" s="488">
        <v>3.3000000000000002E-2</v>
      </c>
      <c r="K54" s="277">
        <f>F54*J54</f>
        <v>103.125</v>
      </c>
      <c r="L54" s="80" t="s">
        <v>889</v>
      </c>
    </row>
    <row r="55" spans="1:12" ht="27.75" customHeight="1" x14ac:dyDescent="0.2">
      <c r="A55" s="734">
        <v>46</v>
      </c>
      <c r="B55" s="487" t="s">
        <v>343</v>
      </c>
      <c r="C55" s="80" t="s">
        <v>887</v>
      </c>
      <c r="D55" s="80">
        <v>205256907</v>
      </c>
      <c r="E55" s="273" t="s">
        <v>702</v>
      </c>
      <c r="F55" s="69">
        <v>3125</v>
      </c>
      <c r="G55" s="69"/>
      <c r="H55" s="282" t="s">
        <v>906</v>
      </c>
      <c r="I55" s="80" t="s">
        <v>704</v>
      </c>
      <c r="J55" s="488">
        <v>3.3000000000000002E-2</v>
      </c>
      <c r="K55" s="277">
        <f t="shared" ref="K55:K64" si="1">J55*F55</f>
        <v>103.125</v>
      </c>
      <c r="L55" s="80" t="s">
        <v>889</v>
      </c>
    </row>
    <row r="56" spans="1:12" ht="27.75" customHeight="1" x14ac:dyDescent="0.2">
      <c r="A56" s="733">
        <v>47</v>
      </c>
      <c r="B56" s="487" t="s">
        <v>343</v>
      </c>
      <c r="C56" s="80" t="s">
        <v>887</v>
      </c>
      <c r="D56" s="80">
        <v>205256907</v>
      </c>
      <c r="E56" s="273" t="s">
        <v>702</v>
      </c>
      <c r="F56" s="69">
        <v>3125</v>
      </c>
      <c r="G56" s="69"/>
      <c r="H56" s="282" t="s">
        <v>816</v>
      </c>
      <c r="I56" s="80" t="s">
        <v>704</v>
      </c>
      <c r="J56" s="488">
        <v>3.3000000000000002E-2</v>
      </c>
      <c r="K56" s="277">
        <f t="shared" si="1"/>
        <v>103.125</v>
      </c>
      <c r="L56" s="80" t="s">
        <v>889</v>
      </c>
    </row>
    <row r="57" spans="1:12" ht="27.75" customHeight="1" x14ac:dyDescent="0.2">
      <c r="A57" s="734">
        <v>48</v>
      </c>
      <c r="B57" s="487" t="s">
        <v>343</v>
      </c>
      <c r="C57" s="80" t="s">
        <v>887</v>
      </c>
      <c r="D57" s="80">
        <v>205256907</v>
      </c>
      <c r="E57" s="273" t="s">
        <v>702</v>
      </c>
      <c r="F57" s="69">
        <v>3125</v>
      </c>
      <c r="G57" s="69"/>
      <c r="H57" s="282" t="s">
        <v>907</v>
      </c>
      <c r="I57" s="80" t="s">
        <v>704</v>
      </c>
      <c r="J57" s="488">
        <v>3.3000000000000002E-2</v>
      </c>
      <c r="K57" s="277">
        <f t="shared" si="1"/>
        <v>103.125</v>
      </c>
      <c r="L57" s="80" t="s">
        <v>889</v>
      </c>
    </row>
    <row r="58" spans="1:12" ht="27.75" customHeight="1" x14ac:dyDescent="0.2">
      <c r="A58" s="733">
        <v>49</v>
      </c>
      <c r="B58" s="487" t="s">
        <v>343</v>
      </c>
      <c r="C58" s="80" t="s">
        <v>887</v>
      </c>
      <c r="D58" s="80">
        <v>205256907</v>
      </c>
      <c r="E58" s="273" t="s">
        <v>702</v>
      </c>
      <c r="F58" s="69">
        <v>3125</v>
      </c>
      <c r="G58" s="69"/>
      <c r="H58" s="282" t="s">
        <v>908</v>
      </c>
      <c r="I58" s="80" t="s">
        <v>704</v>
      </c>
      <c r="J58" s="488">
        <v>3.3000000000000002E-2</v>
      </c>
      <c r="K58" s="277">
        <f t="shared" si="1"/>
        <v>103.125</v>
      </c>
      <c r="L58" s="80" t="s">
        <v>889</v>
      </c>
    </row>
    <row r="59" spans="1:12" ht="27.75" customHeight="1" x14ac:dyDescent="0.2">
      <c r="A59" s="734">
        <v>50</v>
      </c>
      <c r="B59" s="487" t="s">
        <v>343</v>
      </c>
      <c r="C59" s="80" t="s">
        <v>887</v>
      </c>
      <c r="D59" s="80">
        <v>205256907</v>
      </c>
      <c r="E59" s="273" t="s">
        <v>702</v>
      </c>
      <c r="F59" s="69">
        <v>3125</v>
      </c>
      <c r="G59" s="69"/>
      <c r="H59" s="282" t="s">
        <v>703</v>
      </c>
      <c r="I59" s="80" t="s">
        <v>704</v>
      </c>
      <c r="J59" s="488">
        <v>3.3000000000000002E-2</v>
      </c>
      <c r="K59" s="277">
        <f t="shared" si="1"/>
        <v>103.125</v>
      </c>
      <c r="L59" s="80" t="s">
        <v>889</v>
      </c>
    </row>
    <row r="60" spans="1:12" ht="27.75" customHeight="1" x14ac:dyDescent="0.2">
      <c r="A60" s="733">
        <v>51</v>
      </c>
      <c r="B60" s="487" t="s">
        <v>343</v>
      </c>
      <c r="C60" s="80" t="s">
        <v>887</v>
      </c>
      <c r="D60" s="80">
        <v>205256907</v>
      </c>
      <c r="E60" s="273" t="s">
        <v>702</v>
      </c>
      <c r="F60" s="69">
        <v>3125</v>
      </c>
      <c r="G60" s="69"/>
      <c r="H60" s="282" t="s">
        <v>909</v>
      </c>
      <c r="I60" s="80" t="s">
        <v>704</v>
      </c>
      <c r="J60" s="488">
        <v>3.3000000000000002E-2</v>
      </c>
      <c r="K60" s="277">
        <f t="shared" si="1"/>
        <v>103.125</v>
      </c>
      <c r="L60" s="80" t="s">
        <v>889</v>
      </c>
    </row>
    <row r="61" spans="1:12" ht="27.75" customHeight="1" x14ac:dyDescent="0.2">
      <c r="A61" s="734">
        <v>52</v>
      </c>
      <c r="B61" s="487" t="s">
        <v>343</v>
      </c>
      <c r="C61" s="80" t="s">
        <v>887</v>
      </c>
      <c r="D61" s="80">
        <v>205256907</v>
      </c>
      <c r="E61" s="273" t="s">
        <v>702</v>
      </c>
      <c r="F61" s="69">
        <v>3125</v>
      </c>
      <c r="G61" s="69"/>
      <c r="H61" s="282" t="s">
        <v>910</v>
      </c>
      <c r="I61" s="80" t="s">
        <v>704</v>
      </c>
      <c r="J61" s="488">
        <v>3.3000000000000002E-2</v>
      </c>
      <c r="K61" s="277">
        <f t="shared" si="1"/>
        <v>103.125</v>
      </c>
      <c r="L61" s="80" t="s">
        <v>889</v>
      </c>
    </row>
    <row r="62" spans="1:12" ht="27.75" customHeight="1" x14ac:dyDescent="0.2">
      <c r="A62" s="733">
        <v>53</v>
      </c>
      <c r="B62" s="487" t="s">
        <v>343</v>
      </c>
      <c r="C62" s="80" t="s">
        <v>887</v>
      </c>
      <c r="D62" s="80">
        <v>205256907</v>
      </c>
      <c r="E62" s="273" t="s">
        <v>702</v>
      </c>
      <c r="F62" s="69">
        <v>3125</v>
      </c>
      <c r="G62" s="69"/>
      <c r="H62" s="282" t="s">
        <v>911</v>
      </c>
      <c r="I62" s="80" t="s">
        <v>704</v>
      </c>
      <c r="J62" s="488">
        <v>3.3000000000000002E-2</v>
      </c>
      <c r="K62" s="277">
        <f t="shared" si="1"/>
        <v>103.125</v>
      </c>
      <c r="L62" s="80" t="s">
        <v>889</v>
      </c>
    </row>
    <row r="63" spans="1:12" ht="27.75" customHeight="1" x14ac:dyDescent="0.2">
      <c r="A63" s="734">
        <v>54</v>
      </c>
      <c r="B63" s="487" t="s">
        <v>343</v>
      </c>
      <c r="C63" s="80" t="s">
        <v>887</v>
      </c>
      <c r="D63" s="80">
        <v>205256907</v>
      </c>
      <c r="E63" s="273" t="s">
        <v>702</v>
      </c>
      <c r="F63" s="69">
        <v>3125</v>
      </c>
      <c r="G63" s="69"/>
      <c r="H63" s="282" t="s">
        <v>912</v>
      </c>
      <c r="I63" s="80" t="s">
        <v>704</v>
      </c>
      <c r="J63" s="488">
        <v>3.3000000000000002E-2</v>
      </c>
      <c r="K63" s="277">
        <f t="shared" si="1"/>
        <v>103.125</v>
      </c>
      <c r="L63" s="80" t="s">
        <v>889</v>
      </c>
    </row>
    <row r="64" spans="1:12" ht="27.75" customHeight="1" x14ac:dyDescent="0.2">
      <c r="A64" s="733">
        <v>55</v>
      </c>
      <c r="B64" s="487" t="s">
        <v>343</v>
      </c>
      <c r="C64" s="80" t="s">
        <v>887</v>
      </c>
      <c r="D64" s="80">
        <v>205256907</v>
      </c>
      <c r="E64" s="273" t="s">
        <v>702</v>
      </c>
      <c r="F64" s="69">
        <v>3125</v>
      </c>
      <c r="G64" s="69"/>
      <c r="H64" s="282" t="s">
        <v>913</v>
      </c>
      <c r="I64" s="80" t="s">
        <v>704</v>
      </c>
      <c r="J64" s="488">
        <v>3.3000000000000002E-2</v>
      </c>
      <c r="K64" s="277">
        <f t="shared" si="1"/>
        <v>103.125</v>
      </c>
      <c r="L64" s="80" t="s">
        <v>889</v>
      </c>
    </row>
    <row r="65" spans="1:12" ht="27.75" customHeight="1" x14ac:dyDescent="0.2">
      <c r="A65" s="734">
        <v>56</v>
      </c>
      <c r="B65" s="487" t="s">
        <v>343</v>
      </c>
      <c r="C65" s="80" t="s">
        <v>887</v>
      </c>
      <c r="D65" s="80">
        <v>205256907</v>
      </c>
      <c r="E65" s="273" t="s">
        <v>702</v>
      </c>
      <c r="F65" s="69">
        <v>3125</v>
      </c>
      <c r="G65" s="452"/>
      <c r="H65" s="282" t="s">
        <v>914</v>
      </c>
      <c r="I65" s="80" t="s">
        <v>704</v>
      </c>
      <c r="J65" s="488">
        <v>3.3000000000000002E-2</v>
      </c>
      <c r="K65" s="277">
        <f t="shared" ref="K65:K84" si="2">J65*F65</f>
        <v>103.125</v>
      </c>
      <c r="L65" s="80" t="s">
        <v>889</v>
      </c>
    </row>
    <row r="66" spans="1:12" ht="27.75" customHeight="1" x14ac:dyDescent="0.2">
      <c r="A66" s="733">
        <v>57</v>
      </c>
      <c r="B66" s="487" t="s">
        <v>343</v>
      </c>
      <c r="C66" s="80" t="s">
        <v>887</v>
      </c>
      <c r="D66" s="80">
        <v>205256907</v>
      </c>
      <c r="E66" s="273" t="s">
        <v>702</v>
      </c>
      <c r="F66" s="69">
        <v>3125</v>
      </c>
      <c r="G66" s="452"/>
      <c r="H66" s="282" t="s">
        <v>915</v>
      </c>
      <c r="I66" s="80" t="s">
        <v>704</v>
      </c>
      <c r="J66" s="488">
        <v>3.3000000000000002E-2</v>
      </c>
      <c r="K66" s="277">
        <f t="shared" si="2"/>
        <v>103.125</v>
      </c>
      <c r="L66" s="80" t="s">
        <v>889</v>
      </c>
    </row>
    <row r="67" spans="1:12" ht="27.75" customHeight="1" x14ac:dyDescent="0.2">
      <c r="A67" s="734">
        <v>58</v>
      </c>
      <c r="B67" s="487" t="s">
        <v>343</v>
      </c>
      <c r="C67" s="80" t="s">
        <v>887</v>
      </c>
      <c r="D67" s="80">
        <v>205256907</v>
      </c>
      <c r="E67" s="273" t="s">
        <v>702</v>
      </c>
      <c r="F67" s="69">
        <v>3125</v>
      </c>
      <c r="G67" s="452"/>
      <c r="H67" s="282" t="s">
        <v>916</v>
      </c>
      <c r="I67" s="80" t="s">
        <v>704</v>
      </c>
      <c r="J67" s="488">
        <v>3.3000000000000002E-2</v>
      </c>
      <c r="K67" s="277">
        <f t="shared" si="2"/>
        <v>103.125</v>
      </c>
      <c r="L67" s="80" t="s">
        <v>889</v>
      </c>
    </row>
    <row r="68" spans="1:12" ht="27.75" customHeight="1" x14ac:dyDescent="0.2">
      <c r="A68" s="733">
        <v>59</v>
      </c>
      <c r="B68" s="487" t="s">
        <v>343</v>
      </c>
      <c r="C68" s="80" t="s">
        <v>887</v>
      </c>
      <c r="D68" s="80">
        <v>205256907</v>
      </c>
      <c r="E68" s="273" t="s">
        <v>702</v>
      </c>
      <c r="F68" s="69">
        <v>3125</v>
      </c>
      <c r="G68" s="452"/>
      <c r="H68" s="350" t="s">
        <v>917</v>
      </c>
      <c r="I68" s="80" t="s">
        <v>704</v>
      </c>
      <c r="J68" s="488">
        <v>3.3000000000000002E-2</v>
      </c>
      <c r="K68" s="277">
        <f t="shared" si="2"/>
        <v>103.125</v>
      </c>
      <c r="L68" s="80" t="s">
        <v>889</v>
      </c>
    </row>
    <row r="69" spans="1:12" ht="27.75" customHeight="1" x14ac:dyDescent="0.2">
      <c r="A69" s="734">
        <v>60</v>
      </c>
      <c r="B69" s="487" t="s">
        <v>343</v>
      </c>
      <c r="C69" s="80" t="s">
        <v>887</v>
      </c>
      <c r="D69" s="80">
        <v>205256907</v>
      </c>
      <c r="E69" s="273" t="s">
        <v>702</v>
      </c>
      <c r="F69" s="69">
        <v>3125</v>
      </c>
      <c r="G69" s="452"/>
      <c r="H69" s="350" t="s">
        <v>918</v>
      </c>
      <c r="I69" s="80" t="s">
        <v>704</v>
      </c>
      <c r="J69" s="488">
        <v>3.3000000000000002E-2</v>
      </c>
      <c r="K69" s="277">
        <f t="shared" si="2"/>
        <v>103.125</v>
      </c>
      <c r="L69" s="80" t="s">
        <v>889</v>
      </c>
    </row>
    <row r="70" spans="1:12" ht="27.75" customHeight="1" x14ac:dyDescent="0.2">
      <c r="A70" s="733">
        <v>61</v>
      </c>
      <c r="B70" s="487" t="s">
        <v>343</v>
      </c>
      <c r="C70" s="80" t="s">
        <v>887</v>
      </c>
      <c r="D70" s="80">
        <v>205256907</v>
      </c>
      <c r="E70" s="273" t="s">
        <v>702</v>
      </c>
      <c r="F70" s="69">
        <v>3125</v>
      </c>
      <c r="G70" s="452"/>
      <c r="H70" s="350" t="s">
        <v>919</v>
      </c>
      <c r="I70" s="80" t="s">
        <v>704</v>
      </c>
      <c r="J70" s="488">
        <v>3.3000000000000002E-2</v>
      </c>
      <c r="K70" s="277">
        <f t="shared" si="2"/>
        <v>103.125</v>
      </c>
      <c r="L70" s="80" t="s">
        <v>889</v>
      </c>
    </row>
    <row r="71" spans="1:12" ht="27.75" customHeight="1" x14ac:dyDescent="0.2">
      <c r="A71" s="734">
        <v>62</v>
      </c>
      <c r="B71" s="487" t="s">
        <v>343</v>
      </c>
      <c r="C71" s="80" t="s">
        <v>887</v>
      </c>
      <c r="D71" s="80">
        <v>205256907</v>
      </c>
      <c r="E71" s="273" t="s">
        <v>702</v>
      </c>
      <c r="F71" s="69">
        <v>3125</v>
      </c>
      <c r="G71" s="452"/>
      <c r="H71" s="350" t="s">
        <v>920</v>
      </c>
      <c r="I71" s="80" t="s">
        <v>704</v>
      </c>
      <c r="J71" s="488">
        <v>3.3000000000000002E-2</v>
      </c>
      <c r="K71" s="277">
        <f t="shared" si="2"/>
        <v>103.125</v>
      </c>
      <c r="L71" s="80" t="s">
        <v>889</v>
      </c>
    </row>
    <row r="72" spans="1:12" ht="27.75" customHeight="1" x14ac:dyDescent="0.2">
      <c r="A72" s="733">
        <v>63</v>
      </c>
      <c r="B72" s="487" t="s">
        <v>343</v>
      </c>
      <c r="C72" s="80" t="s">
        <v>887</v>
      </c>
      <c r="D72" s="80">
        <v>205256907</v>
      </c>
      <c r="E72" s="273" t="s">
        <v>702</v>
      </c>
      <c r="F72" s="69">
        <v>3125</v>
      </c>
      <c r="G72" s="452"/>
      <c r="H72" s="350" t="s">
        <v>921</v>
      </c>
      <c r="I72" s="80" t="s">
        <v>704</v>
      </c>
      <c r="J72" s="488">
        <v>3.3000000000000002E-2</v>
      </c>
      <c r="K72" s="277">
        <f t="shared" si="2"/>
        <v>103.125</v>
      </c>
      <c r="L72" s="80" t="s">
        <v>889</v>
      </c>
    </row>
    <row r="73" spans="1:12" ht="27.75" customHeight="1" x14ac:dyDescent="0.2">
      <c r="A73" s="734">
        <v>64</v>
      </c>
      <c r="B73" s="487" t="s">
        <v>343</v>
      </c>
      <c r="C73" s="80" t="s">
        <v>887</v>
      </c>
      <c r="D73" s="80">
        <v>205256907</v>
      </c>
      <c r="E73" s="273" t="s">
        <v>702</v>
      </c>
      <c r="F73" s="69">
        <v>3125</v>
      </c>
      <c r="G73" s="452"/>
      <c r="H73" s="350" t="s">
        <v>922</v>
      </c>
      <c r="I73" s="80" t="s">
        <v>704</v>
      </c>
      <c r="J73" s="488">
        <v>3.3000000000000002E-2</v>
      </c>
      <c r="K73" s="277">
        <f t="shared" si="2"/>
        <v>103.125</v>
      </c>
      <c r="L73" s="80" t="s">
        <v>889</v>
      </c>
    </row>
    <row r="74" spans="1:12" ht="27.75" customHeight="1" x14ac:dyDescent="0.2">
      <c r="A74" s="733">
        <v>65</v>
      </c>
      <c r="B74" s="487" t="s">
        <v>343</v>
      </c>
      <c r="C74" s="80" t="s">
        <v>887</v>
      </c>
      <c r="D74" s="80">
        <v>205256907</v>
      </c>
      <c r="E74" s="273" t="s">
        <v>702</v>
      </c>
      <c r="F74" s="69">
        <v>5000</v>
      </c>
      <c r="G74" s="452"/>
      <c r="H74" s="350" t="s">
        <v>923</v>
      </c>
      <c r="I74" s="80" t="s">
        <v>704</v>
      </c>
      <c r="J74" s="488">
        <v>3.3000000000000002E-2</v>
      </c>
      <c r="K74" s="277">
        <f>F74*J74</f>
        <v>165</v>
      </c>
      <c r="L74" s="80" t="s">
        <v>889</v>
      </c>
    </row>
    <row r="75" spans="1:12" ht="27.75" customHeight="1" x14ac:dyDescent="0.2">
      <c r="A75" s="734">
        <v>66</v>
      </c>
      <c r="B75" s="487" t="s">
        <v>343</v>
      </c>
      <c r="C75" s="80" t="s">
        <v>887</v>
      </c>
      <c r="D75" s="80">
        <v>205256907</v>
      </c>
      <c r="E75" s="273" t="s">
        <v>702</v>
      </c>
      <c r="F75" s="69">
        <v>3125</v>
      </c>
      <c r="G75" s="452"/>
      <c r="H75" s="350" t="s">
        <v>924</v>
      </c>
      <c r="I75" s="80" t="s">
        <v>704</v>
      </c>
      <c r="J75" s="488">
        <v>3.3000000000000002E-2</v>
      </c>
      <c r="K75" s="277">
        <f t="shared" si="2"/>
        <v>103.125</v>
      </c>
      <c r="L75" s="80" t="s">
        <v>889</v>
      </c>
    </row>
    <row r="76" spans="1:12" ht="27.75" customHeight="1" x14ac:dyDescent="0.2">
      <c r="A76" s="733">
        <v>67</v>
      </c>
      <c r="B76" s="487" t="s">
        <v>343</v>
      </c>
      <c r="C76" s="80" t="s">
        <v>887</v>
      </c>
      <c r="D76" s="80">
        <v>205256907</v>
      </c>
      <c r="E76" s="273" t="s">
        <v>702</v>
      </c>
      <c r="F76" s="69">
        <v>3125</v>
      </c>
      <c r="G76" s="452"/>
      <c r="H76" s="350" t="s">
        <v>925</v>
      </c>
      <c r="I76" s="80" t="s">
        <v>704</v>
      </c>
      <c r="J76" s="488">
        <v>3.3000000000000002E-2</v>
      </c>
      <c r="K76" s="277">
        <f t="shared" si="2"/>
        <v>103.125</v>
      </c>
      <c r="L76" s="80" t="s">
        <v>889</v>
      </c>
    </row>
    <row r="77" spans="1:12" ht="27.75" customHeight="1" x14ac:dyDescent="0.2">
      <c r="A77" s="734">
        <v>68</v>
      </c>
      <c r="B77" s="487" t="s">
        <v>343</v>
      </c>
      <c r="C77" s="80" t="s">
        <v>887</v>
      </c>
      <c r="D77" s="80">
        <v>205256907</v>
      </c>
      <c r="E77" s="273" t="s">
        <v>702</v>
      </c>
      <c r="F77" s="69">
        <v>3125</v>
      </c>
      <c r="G77" s="452"/>
      <c r="H77" s="350" t="s">
        <v>926</v>
      </c>
      <c r="I77" s="80" t="s">
        <v>704</v>
      </c>
      <c r="J77" s="488">
        <v>3.3000000000000002E-2</v>
      </c>
      <c r="K77" s="277">
        <f t="shared" si="2"/>
        <v>103.125</v>
      </c>
      <c r="L77" s="80" t="s">
        <v>889</v>
      </c>
    </row>
    <row r="78" spans="1:12" ht="27.75" customHeight="1" x14ac:dyDescent="0.2">
      <c r="A78" s="733">
        <v>69</v>
      </c>
      <c r="B78" s="487" t="s">
        <v>343</v>
      </c>
      <c r="C78" s="80" t="s">
        <v>887</v>
      </c>
      <c r="D78" s="80">
        <v>205256907</v>
      </c>
      <c r="E78" s="273" t="s">
        <v>702</v>
      </c>
      <c r="F78" s="69">
        <v>3125</v>
      </c>
      <c r="G78" s="452"/>
      <c r="H78" s="350" t="s">
        <v>927</v>
      </c>
      <c r="I78" s="80" t="s">
        <v>704</v>
      </c>
      <c r="J78" s="488">
        <v>3.3000000000000002E-2</v>
      </c>
      <c r="K78" s="277">
        <f t="shared" si="2"/>
        <v>103.125</v>
      </c>
      <c r="L78" s="80" t="s">
        <v>889</v>
      </c>
    </row>
    <row r="79" spans="1:12" ht="27.75" customHeight="1" x14ac:dyDescent="0.2">
      <c r="A79" s="734">
        <v>70</v>
      </c>
      <c r="B79" s="487" t="s">
        <v>343</v>
      </c>
      <c r="C79" s="80" t="s">
        <v>887</v>
      </c>
      <c r="D79" s="80">
        <v>205256907</v>
      </c>
      <c r="E79" s="273" t="s">
        <v>702</v>
      </c>
      <c r="F79" s="69">
        <v>3125</v>
      </c>
      <c r="G79" s="452"/>
      <c r="H79" s="350" t="s">
        <v>928</v>
      </c>
      <c r="I79" s="80" t="s">
        <v>704</v>
      </c>
      <c r="J79" s="488">
        <v>3.3000000000000002E-2</v>
      </c>
      <c r="K79" s="277">
        <f t="shared" si="2"/>
        <v>103.125</v>
      </c>
      <c r="L79" s="80" t="s">
        <v>889</v>
      </c>
    </row>
    <row r="80" spans="1:12" ht="27.75" customHeight="1" x14ac:dyDescent="0.2">
      <c r="A80" s="733">
        <v>71</v>
      </c>
      <c r="B80" s="487" t="s">
        <v>343</v>
      </c>
      <c r="C80" s="80" t="s">
        <v>887</v>
      </c>
      <c r="D80" s="80">
        <v>205256907</v>
      </c>
      <c r="E80" s="273" t="s">
        <v>702</v>
      </c>
      <c r="F80" s="69">
        <v>3125</v>
      </c>
      <c r="G80" s="452"/>
      <c r="H80" s="350" t="s">
        <v>929</v>
      </c>
      <c r="I80" s="80" t="s">
        <v>704</v>
      </c>
      <c r="J80" s="488">
        <v>3.3000000000000002E-2</v>
      </c>
      <c r="K80" s="277">
        <f t="shared" si="2"/>
        <v>103.125</v>
      </c>
      <c r="L80" s="80" t="s">
        <v>889</v>
      </c>
    </row>
    <row r="81" spans="1:12" ht="27.75" customHeight="1" x14ac:dyDescent="0.2">
      <c r="A81" s="734">
        <v>72</v>
      </c>
      <c r="B81" s="487" t="s">
        <v>343</v>
      </c>
      <c r="C81" s="80" t="s">
        <v>887</v>
      </c>
      <c r="D81" s="80">
        <v>205256907</v>
      </c>
      <c r="E81" s="273" t="s">
        <v>702</v>
      </c>
      <c r="F81" s="69">
        <v>3125</v>
      </c>
      <c r="G81" s="452"/>
      <c r="H81" s="350" t="s">
        <v>930</v>
      </c>
      <c r="I81" s="80" t="s">
        <v>704</v>
      </c>
      <c r="J81" s="488">
        <v>3.3000000000000002E-2</v>
      </c>
      <c r="K81" s="277">
        <f t="shared" si="2"/>
        <v>103.125</v>
      </c>
      <c r="L81" s="80" t="s">
        <v>889</v>
      </c>
    </row>
    <row r="82" spans="1:12" ht="27.75" customHeight="1" x14ac:dyDescent="0.2">
      <c r="A82" s="733">
        <v>73</v>
      </c>
      <c r="B82" s="487" t="s">
        <v>343</v>
      </c>
      <c r="C82" s="80" t="s">
        <v>887</v>
      </c>
      <c r="D82" s="80">
        <v>205256907</v>
      </c>
      <c r="E82" s="273" t="s">
        <v>702</v>
      </c>
      <c r="F82" s="69">
        <v>3125</v>
      </c>
      <c r="G82" s="452"/>
      <c r="H82" s="350" t="s">
        <v>931</v>
      </c>
      <c r="I82" s="80" t="s">
        <v>704</v>
      </c>
      <c r="J82" s="488">
        <v>3.3000000000000002E-2</v>
      </c>
      <c r="K82" s="277">
        <f t="shared" si="2"/>
        <v>103.125</v>
      </c>
      <c r="L82" s="80" t="s">
        <v>889</v>
      </c>
    </row>
    <row r="83" spans="1:12" ht="27.75" customHeight="1" x14ac:dyDescent="0.2">
      <c r="A83" s="734">
        <v>74</v>
      </c>
      <c r="B83" s="487" t="s">
        <v>343</v>
      </c>
      <c r="C83" s="80" t="s">
        <v>887</v>
      </c>
      <c r="D83" s="80">
        <v>205256907</v>
      </c>
      <c r="E83" s="273" t="s">
        <v>702</v>
      </c>
      <c r="F83" s="69">
        <v>3125</v>
      </c>
      <c r="G83" s="452"/>
      <c r="H83" s="350" t="s">
        <v>932</v>
      </c>
      <c r="I83" s="80" t="s">
        <v>704</v>
      </c>
      <c r="J83" s="488">
        <v>3.3000000000000002E-2</v>
      </c>
      <c r="K83" s="277">
        <f t="shared" si="2"/>
        <v>103.125</v>
      </c>
      <c r="L83" s="80" t="s">
        <v>889</v>
      </c>
    </row>
    <row r="84" spans="1:12" ht="27.75" customHeight="1" x14ac:dyDescent="0.2">
      <c r="A84" s="733">
        <v>75</v>
      </c>
      <c r="B84" s="487" t="s">
        <v>343</v>
      </c>
      <c r="C84" s="80" t="s">
        <v>887</v>
      </c>
      <c r="D84" s="80">
        <v>205256907</v>
      </c>
      <c r="E84" s="273" t="s">
        <v>702</v>
      </c>
      <c r="F84" s="69">
        <v>3125</v>
      </c>
      <c r="G84" s="452"/>
      <c r="H84" s="350" t="s">
        <v>933</v>
      </c>
      <c r="I84" s="80" t="s">
        <v>704</v>
      </c>
      <c r="J84" s="488">
        <v>3.3000000000000002E-2</v>
      </c>
      <c r="K84" s="277">
        <f t="shared" si="2"/>
        <v>103.125</v>
      </c>
      <c r="L84" s="80" t="s">
        <v>889</v>
      </c>
    </row>
    <row r="85" spans="1:12" ht="27.75" customHeight="1" x14ac:dyDescent="0.2">
      <c r="A85" s="734">
        <v>76</v>
      </c>
      <c r="B85" s="487" t="s">
        <v>343</v>
      </c>
      <c r="C85" s="80" t="s">
        <v>887</v>
      </c>
      <c r="D85" s="80">
        <v>205256907</v>
      </c>
      <c r="E85" s="273" t="s">
        <v>702</v>
      </c>
      <c r="F85" s="69">
        <v>3125</v>
      </c>
      <c r="G85" s="452"/>
      <c r="H85" s="350" t="s">
        <v>934</v>
      </c>
      <c r="I85" s="80" t="s">
        <v>704</v>
      </c>
      <c r="J85" s="488">
        <v>3.3000000000000002E-2</v>
      </c>
      <c r="K85" s="277">
        <f t="shared" ref="K85:K96" si="3">J85*F85</f>
        <v>103.125</v>
      </c>
      <c r="L85" s="80" t="s">
        <v>889</v>
      </c>
    </row>
    <row r="86" spans="1:12" ht="27.75" customHeight="1" x14ac:dyDescent="0.2">
      <c r="A86" s="733">
        <v>77</v>
      </c>
      <c r="B86" s="487" t="s">
        <v>343</v>
      </c>
      <c r="C86" s="80" t="s">
        <v>887</v>
      </c>
      <c r="D86" s="80">
        <v>205256907</v>
      </c>
      <c r="E86" s="273" t="s">
        <v>702</v>
      </c>
      <c r="F86" s="69">
        <v>3125</v>
      </c>
      <c r="G86" s="452"/>
      <c r="H86" s="350" t="s">
        <v>981</v>
      </c>
      <c r="I86" s="80" t="s">
        <v>704</v>
      </c>
      <c r="J86" s="488">
        <v>3.3000000000000002E-2</v>
      </c>
      <c r="K86" s="277">
        <f t="shared" ref="K86" si="4">J86*F86</f>
        <v>103.125</v>
      </c>
      <c r="L86" s="80" t="s">
        <v>889</v>
      </c>
    </row>
    <row r="87" spans="1:12" ht="27.75" customHeight="1" x14ac:dyDescent="0.2">
      <c r="A87" s="734">
        <v>78</v>
      </c>
      <c r="B87" s="487" t="s">
        <v>343</v>
      </c>
      <c r="C87" s="80" t="s">
        <v>887</v>
      </c>
      <c r="D87" s="80">
        <v>205256907</v>
      </c>
      <c r="E87" s="273" t="s">
        <v>702</v>
      </c>
      <c r="F87" s="69">
        <v>3125</v>
      </c>
      <c r="G87" s="452"/>
      <c r="H87" s="350" t="s">
        <v>935</v>
      </c>
      <c r="I87" s="80" t="s">
        <v>704</v>
      </c>
      <c r="J87" s="488">
        <v>3.3000000000000002E-2</v>
      </c>
      <c r="K87" s="277">
        <f t="shared" si="3"/>
        <v>103.125</v>
      </c>
      <c r="L87" s="80" t="s">
        <v>889</v>
      </c>
    </row>
    <row r="88" spans="1:12" ht="27.75" customHeight="1" x14ac:dyDescent="0.2">
      <c r="A88" s="733">
        <v>79</v>
      </c>
      <c r="B88" s="487" t="s">
        <v>343</v>
      </c>
      <c r="C88" s="80" t="s">
        <v>887</v>
      </c>
      <c r="D88" s="80">
        <v>205256907</v>
      </c>
      <c r="E88" s="273" t="s">
        <v>702</v>
      </c>
      <c r="F88" s="69">
        <v>3125</v>
      </c>
      <c r="G88" s="452"/>
      <c r="H88" s="350" t="s">
        <v>936</v>
      </c>
      <c r="I88" s="80" t="s">
        <v>704</v>
      </c>
      <c r="J88" s="488">
        <v>3.3000000000000002E-2</v>
      </c>
      <c r="K88" s="277">
        <f t="shared" si="3"/>
        <v>103.125</v>
      </c>
      <c r="L88" s="80" t="s">
        <v>889</v>
      </c>
    </row>
    <row r="89" spans="1:12" ht="27.75" customHeight="1" x14ac:dyDescent="0.2">
      <c r="A89" s="734">
        <v>80</v>
      </c>
      <c r="B89" s="487" t="s">
        <v>343</v>
      </c>
      <c r="C89" s="80" t="s">
        <v>887</v>
      </c>
      <c r="D89" s="80">
        <v>205256907</v>
      </c>
      <c r="E89" s="273" t="s">
        <v>702</v>
      </c>
      <c r="F89" s="69">
        <v>3125</v>
      </c>
      <c r="G89" s="452"/>
      <c r="H89" s="350" t="s">
        <v>937</v>
      </c>
      <c r="I89" s="80" t="s">
        <v>704</v>
      </c>
      <c r="J89" s="488">
        <v>3.3000000000000002E-2</v>
      </c>
      <c r="K89" s="277">
        <f t="shared" si="3"/>
        <v>103.125</v>
      </c>
      <c r="L89" s="80" t="s">
        <v>889</v>
      </c>
    </row>
    <row r="90" spans="1:12" ht="27.75" customHeight="1" x14ac:dyDescent="0.2">
      <c r="A90" s="733">
        <v>81</v>
      </c>
      <c r="B90" s="487" t="s">
        <v>343</v>
      </c>
      <c r="C90" s="80" t="s">
        <v>887</v>
      </c>
      <c r="D90" s="80">
        <v>205256907</v>
      </c>
      <c r="E90" s="273" t="s">
        <v>702</v>
      </c>
      <c r="F90" s="69">
        <v>3125</v>
      </c>
      <c r="G90" s="452"/>
      <c r="H90" s="350" t="s">
        <v>982</v>
      </c>
      <c r="I90" s="80" t="s">
        <v>704</v>
      </c>
      <c r="J90" s="488">
        <v>3.3000000000000002E-2</v>
      </c>
      <c r="K90" s="277">
        <f t="shared" si="3"/>
        <v>103.125</v>
      </c>
      <c r="L90" s="80" t="s">
        <v>889</v>
      </c>
    </row>
    <row r="91" spans="1:12" ht="27.75" customHeight="1" x14ac:dyDescent="0.2">
      <c r="A91" s="734">
        <v>82</v>
      </c>
      <c r="B91" s="487" t="s">
        <v>343</v>
      </c>
      <c r="C91" s="80" t="s">
        <v>887</v>
      </c>
      <c r="D91" s="80">
        <v>205256907</v>
      </c>
      <c r="E91" s="273" t="s">
        <v>702</v>
      </c>
      <c r="F91" s="69">
        <v>3125</v>
      </c>
      <c r="G91" s="452"/>
      <c r="H91" s="350" t="s">
        <v>938</v>
      </c>
      <c r="I91" s="80" t="s">
        <v>704</v>
      </c>
      <c r="J91" s="488">
        <v>3.3000000000000002E-2</v>
      </c>
      <c r="K91" s="277">
        <f t="shared" si="3"/>
        <v>103.125</v>
      </c>
      <c r="L91" s="80" t="s">
        <v>889</v>
      </c>
    </row>
    <row r="92" spans="1:12" ht="27.75" customHeight="1" x14ac:dyDescent="0.2">
      <c r="A92" s="733">
        <v>83</v>
      </c>
      <c r="B92" s="487" t="s">
        <v>343</v>
      </c>
      <c r="C92" s="80" t="s">
        <v>887</v>
      </c>
      <c r="D92" s="80">
        <v>205256907</v>
      </c>
      <c r="E92" s="273" t="s">
        <v>702</v>
      </c>
      <c r="F92" s="69">
        <v>3125</v>
      </c>
      <c r="G92" s="452"/>
      <c r="H92" s="350" t="s">
        <v>939</v>
      </c>
      <c r="I92" s="80" t="s">
        <v>704</v>
      </c>
      <c r="J92" s="488">
        <v>3.3000000000000002E-2</v>
      </c>
      <c r="K92" s="277">
        <f t="shared" si="3"/>
        <v>103.125</v>
      </c>
      <c r="L92" s="80" t="s">
        <v>889</v>
      </c>
    </row>
    <row r="93" spans="1:12" ht="27.75" customHeight="1" x14ac:dyDescent="0.2">
      <c r="A93" s="734">
        <v>84</v>
      </c>
      <c r="B93" s="487" t="s">
        <v>343</v>
      </c>
      <c r="C93" s="80" t="s">
        <v>887</v>
      </c>
      <c r="D93" s="80">
        <v>205256907</v>
      </c>
      <c r="E93" s="273" t="s">
        <v>702</v>
      </c>
      <c r="F93" s="69">
        <v>3125</v>
      </c>
      <c r="G93" s="452"/>
      <c r="H93" s="350" t="s">
        <v>847</v>
      </c>
      <c r="I93" s="80" t="s">
        <v>704</v>
      </c>
      <c r="J93" s="488">
        <v>3.3000000000000002E-2</v>
      </c>
      <c r="K93" s="277">
        <f t="shared" si="3"/>
        <v>103.125</v>
      </c>
      <c r="L93" s="80" t="s">
        <v>889</v>
      </c>
    </row>
    <row r="94" spans="1:12" ht="27.75" customHeight="1" x14ac:dyDescent="0.2">
      <c r="A94" s="733">
        <v>85</v>
      </c>
      <c r="B94" s="487" t="s">
        <v>343</v>
      </c>
      <c r="C94" s="80" t="s">
        <v>887</v>
      </c>
      <c r="D94" s="80">
        <v>205256907</v>
      </c>
      <c r="E94" s="273" t="s">
        <v>702</v>
      </c>
      <c r="F94" s="69">
        <v>3125</v>
      </c>
      <c r="G94" s="452"/>
      <c r="H94" s="350" t="s">
        <v>940</v>
      </c>
      <c r="I94" s="80" t="s">
        <v>704</v>
      </c>
      <c r="J94" s="488">
        <v>3.3000000000000002E-2</v>
      </c>
      <c r="K94" s="277">
        <f t="shared" si="3"/>
        <v>103.125</v>
      </c>
      <c r="L94" s="80" t="s">
        <v>889</v>
      </c>
    </row>
    <row r="95" spans="1:12" ht="27.75" customHeight="1" x14ac:dyDescent="0.2">
      <c r="A95" s="734">
        <v>86</v>
      </c>
      <c r="B95" s="487" t="s">
        <v>343</v>
      </c>
      <c r="C95" s="80" t="s">
        <v>887</v>
      </c>
      <c r="D95" s="80">
        <v>205256907</v>
      </c>
      <c r="E95" s="273" t="s">
        <v>702</v>
      </c>
      <c r="F95" s="69">
        <v>3125</v>
      </c>
      <c r="G95" s="452"/>
      <c r="H95" s="350" t="s">
        <v>941</v>
      </c>
      <c r="I95" s="80" t="s">
        <v>704</v>
      </c>
      <c r="J95" s="488">
        <v>3.3000000000000002E-2</v>
      </c>
      <c r="K95" s="277">
        <f t="shared" si="3"/>
        <v>103.125</v>
      </c>
      <c r="L95" s="80" t="s">
        <v>889</v>
      </c>
    </row>
    <row r="96" spans="1:12" ht="27.75" customHeight="1" x14ac:dyDescent="0.2">
      <c r="A96" s="733">
        <v>87</v>
      </c>
      <c r="B96" s="487" t="s">
        <v>343</v>
      </c>
      <c r="C96" s="80" t="s">
        <v>887</v>
      </c>
      <c r="D96" s="80">
        <v>205256907</v>
      </c>
      <c r="E96" s="273" t="s">
        <v>702</v>
      </c>
      <c r="F96" s="69">
        <v>3125</v>
      </c>
      <c r="G96" s="452"/>
      <c r="H96" s="350" t="s">
        <v>942</v>
      </c>
      <c r="I96" s="80" t="s">
        <v>704</v>
      </c>
      <c r="J96" s="488">
        <v>3.3000000000000002E-2</v>
      </c>
      <c r="K96" s="277">
        <f t="shared" si="3"/>
        <v>103.125</v>
      </c>
      <c r="L96" s="80" t="s">
        <v>889</v>
      </c>
    </row>
    <row r="97" spans="1:12" ht="27.75" customHeight="1" x14ac:dyDescent="0.2">
      <c r="A97" s="734">
        <v>88</v>
      </c>
      <c r="B97" s="487" t="s">
        <v>343</v>
      </c>
      <c r="C97" s="80" t="s">
        <v>887</v>
      </c>
      <c r="D97" s="80">
        <v>205256907</v>
      </c>
      <c r="E97" s="273" t="s">
        <v>702</v>
      </c>
      <c r="F97" s="69">
        <v>3125</v>
      </c>
      <c r="G97" s="452"/>
      <c r="H97" s="452" t="s">
        <v>943</v>
      </c>
      <c r="I97" s="80" t="s">
        <v>704</v>
      </c>
      <c r="J97" s="488">
        <v>3.3000000000000002E-2</v>
      </c>
      <c r="K97" s="277">
        <f t="shared" ref="K97:K99" si="5">J97*F97</f>
        <v>103.125</v>
      </c>
      <c r="L97" s="80" t="s">
        <v>889</v>
      </c>
    </row>
    <row r="98" spans="1:12" ht="27.75" customHeight="1" x14ac:dyDescent="0.2">
      <c r="A98" s="733">
        <v>89</v>
      </c>
      <c r="B98" s="487" t="s">
        <v>343</v>
      </c>
      <c r="C98" s="80" t="s">
        <v>887</v>
      </c>
      <c r="D98" s="80">
        <v>205256907</v>
      </c>
      <c r="E98" s="273" t="s">
        <v>702</v>
      </c>
      <c r="F98" s="69">
        <v>3125</v>
      </c>
      <c r="G98" s="452"/>
      <c r="H98" s="452" t="s">
        <v>944</v>
      </c>
      <c r="I98" s="80" t="s">
        <v>704</v>
      </c>
      <c r="J98" s="488">
        <v>3.3000000000000002E-2</v>
      </c>
      <c r="K98" s="277">
        <f t="shared" si="5"/>
        <v>103.125</v>
      </c>
      <c r="L98" s="80" t="s">
        <v>889</v>
      </c>
    </row>
    <row r="99" spans="1:12" ht="27.75" customHeight="1" x14ac:dyDescent="0.2">
      <c r="A99" s="734">
        <v>90</v>
      </c>
      <c r="B99" s="487" t="s">
        <v>343</v>
      </c>
      <c r="C99" s="80" t="s">
        <v>887</v>
      </c>
      <c r="D99" s="80">
        <v>205256907</v>
      </c>
      <c r="E99" s="273" t="s">
        <v>702</v>
      </c>
      <c r="F99" s="69">
        <v>3125</v>
      </c>
      <c r="G99" s="452"/>
      <c r="H99" s="452" t="s">
        <v>945</v>
      </c>
      <c r="I99" s="80" t="s">
        <v>704</v>
      </c>
      <c r="J99" s="488">
        <v>3.3000000000000002E-2</v>
      </c>
      <c r="K99" s="277">
        <f t="shared" si="5"/>
        <v>103.125</v>
      </c>
      <c r="L99" s="80" t="s">
        <v>889</v>
      </c>
    </row>
    <row r="100" spans="1:12" ht="27.75" customHeight="1" x14ac:dyDescent="0.2">
      <c r="A100" s="733">
        <v>91</v>
      </c>
      <c r="B100" s="487" t="s">
        <v>343</v>
      </c>
      <c r="C100" s="80" t="s">
        <v>887</v>
      </c>
      <c r="D100" s="80">
        <v>205256907</v>
      </c>
      <c r="E100" s="273" t="s">
        <v>702</v>
      </c>
      <c r="F100" s="69">
        <v>2750</v>
      </c>
      <c r="G100" s="69"/>
      <c r="H100" s="282" t="s">
        <v>856</v>
      </c>
      <c r="I100" s="80" t="s">
        <v>704</v>
      </c>
      <c r="J100" s="488">
        <v>0.08</v>
      </c>
      <c r="K100" s="277">
        <f>F100*J100</f>
        <v>220</v>
      </c>
      <c r="L100" s="80" t="s">
        <v>889</v>
      </c>
    </row>
    <row r="101" spans="1:12" ht="27.75" customHeight="1" x14ac:dyDescent="0.2">
      <c r="A101" s="734">
        <v>92</v>
      </c>
      <c r="B101" s="487" t="s">
        <v>343</v>
      </c>
      <c r="C101" s="80" t="s">
        <v>887</v>
      </c>
      <c r="D101" s="80">
        <v>205256907</v>
      </c>
      <c r="E101" s="273" t="s">
        <v>702</v>
      </c>
      <c r="F101" s="69">
        <v>2750</v>
      </c>
      <c r="G101" s="489"/>
      <c r="H101" s="282" t="s">
        <v>903</v>
      </c>
      <c r="I101" s="80" t="s">
        <v>704</v>
      </c>
      <c r="J101" s="488">
        <v>0.08</v>
      </c>
      <c r="K101" s="277">
        <f>F101*J101</f>
        <v>220</v>
      </c>
      <c r="L101" s="80" t="s">
        <v>889</v>
      </c>
    </row>
    <row r="102" spans="1:12" ht="27.75" customHeight="1" x14ac:dyDescent="0.2">
      <c r="A102" s="733">
        <v>93</v>
      </c>
      <c r="B102" s="487" t="s">
        <v>343</v>
      </c>
      <c r="C102" s="80" t="s">
        <v>887</v>
      </c>
      <c r="D102" s="80">
        <v>205256907</v>
      </c>
      <c r="E102" s="273" t="s">
        <v>702</v>
      </c>
      <c r="F102" s="69">
        <v>2750</v>
      </c>
      <c r="G102" s="69"/>
      <c r="H102" s="282" t="s">
        <v>906</v>
      </c>
      <c r="I102" s="80" t="s">
        <v>704</v>
      </c>
      <c r="J102" s="488">
        <v>0.08</v>
      </c>
      <c r="K102" s="277">
        <f>J102*F102</f>
        <v>220</v>
      </c>
      <c r="L102" s="80" t="s">
        <v>889</v>
      </c>
    </row>
    <row r="103" spans="1:12" ht="27.75" customHeight="1" x14ac:dyDescent="0.2">
      <c r="A103" s="734">
        <v>94</v>
      </c>
      <c r="B103" s="487" t="s">
        <v>343</v>
      </c>
      <c r="C103" s="80" t="s">
        <v>887</v>
      </c>
      <c r="D103" s="80">
        <v>205256907</v>
      </c>
      <c r="E103" s="273" t="s">
        <v>702</v>
      </c>
      <c r="F103" s="69">
        <v>2750</v>
      </c>
      <c r="G103" s="69"/>
      <c r="H103" s="282" t="s">
        <v>902</v>
      </c>
      <c r="I103" s="80" t="s">
        <v>704</v>
      </c>
      <c r="J103" s="488">
        <v>0.08</v>
      </c>
      <c r="K103" s="277">
        <f t="shared" ref="K103" si="6">J103*F103</f>
        <v>220</v>
      </c>
      <c r="L103" s="80" t="s">
        <v>889</v>
      </c>
    </row>
    <row r="104" spans="1:12" ht="27.75" customHeight="1" x14ac:dyDescent="0.2">
      <c r="A104" s="733">
        <v>95</v>
      </c>
      <c r="B104" s="487" t="s">
        <v>343</v>
      </c>
      <c r="C104" s="80" t="s">
        <v>887</v>
      </c>
      <c r="D104" s="80">
        <v>205256907</v>
      </c>
      <c r="E104" s="273" t="s">
        <v>702</v>
      </c>
      <c r="F104" s="69">
        <v>10000</v>
      </c>
      <c r="G104" s="69"/>
      <c r="H104" s="282" t="s">
        <v>893</v>
      </c>
      <c r="I104" s="80" t="s">
        <v>704</v>
      </c>
      <c r="J104" s="488">
        <v>4.8000000000000001E-2</v>
      </c>
      <c r="K104" s="277">
        <f t="shared" ref="K104:K105" si="7">J104*F104</f>
        <v>480</v>
      </c>
      <c r="L104" s="80" t="s">
        <v>889</v>
      </c>
    </row>
    <row r="105" spans="1:12" ht="27.75" customHeight="1" x14ac:dyDescent="0.2">
      <c r="A105" s="734">
        <v>96</v>
      </c>
      <c r="B105" s="487" t="s">
        <v>343</v>
      </c>
      <c r="C105" s="80" t="s">
        <v>887</v>
      </c>
      <c r="D105" s="80">
        <v>205256907</v>
      </c>
      <c r="E105" s="273" t="s">
        <v>702</v>
      </c>
      <c r="F105" s="69">
        <f>3125+6875</f>
        <v>10000</v>
      </c>
      <c r="G105" s="69"/>
      <c r="H105" s="282" t="s">
        <v>904</v>
      </c>
      <c r="I105" s="80" t="s">
        <v>704</v>
      </c>
      <c r="J105" s="488">
        <v>4.8000000000000001E-2</v>
      </c>
      <c r="K105" s="277">
        <f t="shared" si="7"/>
        <v>480</v>
      </c>
      <c r="L105" s="80" t="s">
        <v>889</v>
      </c>
    </row>
    <row r="106" spans="1:12" ht="27.75" customHeight="1" x14ac:dyDescent="0.2">
      <c r="A106" s="733">
        <v>97</v>
      </c>
      <c r="B106" s="487" t="s">
        <v>343</v>
      </c>
      <c r="C106" s="80" t="s">
        <v>887</v>
      </c>
      <c r="D106" s="80">
        <v>205256907</v>
      </c>
      <c r="E106" s="273" t="s">
        <v>702</v>
      </c>
      <c r="F106" s="69">
        <v>2000</v>
      </c>
      <c r="G106" s="69"/>
      <c r="H106" s="282" t="s">
        <v>890</v>
      </c>
      <c r="I106" s="80" t="s">
        <v>704</v>
      </c>
      <c r="J106" s="488">
        <v>9.8000000000000004E-2</v>
      </c>
      <c r="K106" s="277">
        <f>J106*F106</f>
        <v>196</v>
      </c>
      <c r="L106" s="80" t="s">
        <v>983</v>
      </c>
    </row>
    <row r="107" spans="1:12" ht="27.75" customHeight="1" x14ac:dyDescent="0.2">
      <c r="A107" s="734">
        <v>98</v>
      </c>
      <c r="B107" s="487" t="s">
        <v>343</v>
      </c>
      <c r="C107" s="80" t="s">
        <v>887</v>
      </c>
      <c r="D107" s="80">
        <v>205256907</v>
      </c>
      <c r="E107" s="273" t="s">
        <v>702</v>
      </c>
      <c r="F107" s="69">
        <v>3000</v>
      </c>
      <c r="G107" s="69"/>
      <c r="H107" s="282" t="s">
        <v>891</v>
      </c>
      <c r="I107" s="80" t="s">
        <v>704</v>
      </c>
      <c r="J107" s="488">
        <v>9.8000000000000004E-2</v>
      </c>
      <c r="K107" s="277">
        <f t="shared" ref="K107:K167" si="8">J107*F107</f>
        <v>294</v>
      </c>
      <c r="L107" s="80" t="s">
        <v>983</v>
      </c>
    </row>
    <row r="108" spans="1:12" ht="27.75" customHeight="1" x14ac:dyDescent="0.2">
      <c r="A108" s="733">
        <v>99</v>
      </c>
      <c r="B108" s="487" t="s">
        <v>343</v>
      </c>
      <c r="C108" s="80" t="s">
        <v>887</v>
      </c>
      <c r="D108" s="80">
        <v>205256907</v>
      </c>
      <c r="E108" s="273" t="s">
        <v>702</v>
      </c>
      <c r="F108" s="69">
        <v>2000</v>
      </c>
      <c r="G108" s="69"/>
      <c r="H108" s="282" t="s">
        <v>892</v>
      </c>
      <c r="I108" s="80" t="s">
        <v>704</v>
      </c>
      <c r="J108" s="488">
        <v>9.8000000000000004E-2</v>
      </c>
      <c r="K108" s="277">
        <f t="shared" si="8"/>
        <v>196</v>
      </c>
      <c r="L108" s="80" t="s">
        <v>983</v>
      </c>
    </row>
    <row r="109" spans="1:12" ht="27.75" customHeight="1" x14ac:dyDescent="0.2">
      <c r="A109" s="734">
        <v>100</v>
      </c>
      <c r="B109" s="487" t="s">
        <v>343</v>
      </c>
      <c r="C109" s="80" t="s">
        <v>887</v>
      </c>
      <c r="D109" s="80">
        <v>205256907</v>
      </c>
      <c r="E109" s="273" t="s">
        <v>702</v>
      </c>
      <c r="F109" s="69">
        <v>2000</v>
      </c>
      <c r="G109" s="69"/>
      <c r="H109" s="282" t="s">
        <v>856</v>
      </c>
      <c r="I109" s="80" t="s">
        <v>704</v>
      </c>
      <c r="J109" s="488">
        <v>9.8000000000000004E-2</v>
      </c>
      <c r="K109" s="277">
        <f t="shared" si="8"/>
        <v>196</v>
      </c>
      <c r="L109" s="80" t="s">
        <v>983</v>
      </c>
    </row>
    <row r="110" spans="1:12" ht="27.75" customHeight="1" x14ac:dyDescent="0.2">
      <c r="A110" s="733">
        <v>101</v>
      </c>
      <c r="B110" s="487" t="s">
        <v>343</v>
      </c>
      <c r="C110" s="80" t="s">
        <v>887</v>
      </c>
      <c r="D110" s="80">
        <v>205256907</v>
      </c>
      <c r="E110" s="273" t="s">
        <v>702</v>
      </c>
      <c r="F110" s="69">
        <f>2000+2000</f>
        <v>4000</v>
      </c>
      <c r="G110" s="69"/>
      <c r="H110" s="282" t="s">
        <v>893</v>
      </c>
      <c r="I110" s="80" t="s">
        <v>704</v>
      </c>
      <c r="J110" s="488">
        <v>9.8000000000000004E-2</v>
      </c>
      <c r="K110" s="277">
        <f t="shared" si="8"/>
        <v>392</v>
      </c>
      <c r="L110" s="80" t="s">
        <v>983</v>
      </c>
    </row>
    <row r="111" spans="1:12" ht="27.75" customHeight="1" x14ac:dyDescent="0.2">
      <c r="A111" s="734">
        <v>102</v>
      </c>
      <c r="B111" s="487" t="s">
        <v>343</v>
      </c>
      <c r="C111" s="80" t="s">
        <v>887</v>
      </c>
      <c r="D111" s="80">
        <v>205256907</v>
      </c>
      <c r="E111" s="273" t="s">
        <v>702</v>
      </c>
      <c r="F111" s="69">
        <v>2000</v>
      </c>
      <c r="G111" s="69"/>
      <c r="H111" s="282" t="s">
        <v>894</v>
      </c>
      <c r="I111" s="80" t="s">
        <v>704</v>
      </c>
      <c r="J111" s="488">
        <v>9.8000000000000004E-2</v>
      </c>
      <c r="K111" s="277">
        <f t="shared" si="8"/>
        <v>196</v>
      </c>
      <c r="L111" s="80" t="s">
        <v>983</v>
      </c>
    </row>
    <row r="112" spans="1:12" ht="27.75" customHeight="1" x14ac:dyDescent="0.2">
      <c r="A112" s="733">
        <v>103</v>
      </c>
      <c r="B112" s="487" t="s">
        <v>343</v>
      </c>
      <c r="C112" s="80" t="s">
        <v>887</v>
      </c>
      <c r="D112" s="80">
        <v>205256907</v>
      </c>
      <c r="E112" s="273" t="s">
        <v>702</v>
      </c>
      <c r="F112" s="69">
        <v>2000</v>
      </c>
      <c r="G112" s="69"/>
      <c r="H112" s="282" t="s">
        <v>895</v>
      </c>
      <c r="I112" s="80" t="s">
        <v>704</v>
      </c>
      <c r="J112" s="488">
        <v>9.8000000000000004E-2</v>
      </c>
      <c r="K112" s="277">
        <f t="shared" si="8"/>
        <v>196</v>
      </c>
      <c r="L112" s="80" t="s">
        <v>983</v>
      </c>
    </row>
    <row r="113" spans="1:12" ht="27.75" customHeight="1" x14ac:dyDescent="0.2">
      <c r="A113" s="734">
        <v>104</v>
      </c>
      <c r="B113" s="487" t="s">
        <v>343</v>
      </c>
      <c r="C113" s="80" t="s">
        <v>887</v>
      </c>
      <c r="D113" s="80">
        <v>205256907</v>
      </c>
      <c r="E113" s="273" t="s">
        <v>702</v>
      </c>
      <c r="F113" s="69">
        <v>2000</v>
      </c>
      <c r="G113" s="69"/>
      <c r="H113" s="282" t="s">
        <v>896</v>
      </c>
      <c r="I113" s="80" t="s">
        <v>704</v>
      </c>
      <c r="J113" s="488">
        <v>9.8000000000000004E-2</v>
      </c>
      <c r="K113" s="277">
        <f t="shared" si="8"/>
        <v>196</v>
      </c>
      <c r="L113" s="80" t="s">
        <v>983</v>
      </c>
    </row>
    <row r="114" spans="1:12" ht="27.75" customHeight="1" x14ac:dyDescent="0.2">
      <c r="A114" s="733">
        <v>105</v>
      </c>
      <c r="B114" s="487" t="s">
        <v>343</v>
      </c>
      <c r="C114" s="80" t="s">
        <v>887</v>
      </c>
      <c r="D114" s="80">
        <v>205256907</v>
      </c>
      <c r="E114" s="273" t="s">
        <v>702</v>
      </c>
      <c r="F114" s="69">
        <v>2000</v>
      </c>
      <c r="G114" s="69"/>
      <c r="H114" s="282" t="s">
        <v>897</v>
      </c>
      <c r="I114" s="80" t="s">
        <v>704</v>
      </c>
      <c r="J114" s="488">
        <v>9.8000000000000004E-2</v>
      </c>
      <c r="K114" s="277">
        <f t="shared" si="8"/>
        <v>196</v>
      </c>
      <c r="L114" s="80" t="s">
        <v>983</v>
      </c>
    </row>
    <row r="115" spans="1:12" ht="27.75" customHeight="1" x14ac:dyDescent="0.2">
      <c r="A115" s="734">
        <v>106</v>
      </c>
      <c r="B115" s="487" t="s">
        <v>343</v>
      </c>
      <c r="C115" s="80" t="s">
        <v>887</v>
      </c>
      <c r="D115" s="80">
        <v>205256907</v>
      </c>
      <c r="E115" s="273" t="s">
        <v>702</v>
      </c>
      <c r="F115" s="69">
        <v>2000</v>
      </c>
      <c r="G115" s="69"/>
      <c r="H115" s="282" t="s">
        <v>898</v>
      </c>
      <c r="I115" s="80" t="s">
        <v>704</v>
      </c>
      <c r="J115" s="488">
        <v>9.8000000000000004E-2</v>
      </c>
      <c r="K115" s="277">
        <f t="shared" si="8"/>
        <v>196</v>
      </c>
      <c r="L115" s="80" t="s">
        <v>983</v>
      </c>
    </row>
    <row r="116" spans="1:12" ht="27.75" customHeight="1" x14ac:dyDescent="0.2">
      <c r="A116" s="733">
        <v>107</v>
      </c>
      <c r="B116" s="487" t="s">
        <v>343</v>
      </c>
      <c r="C116" s="80" t="s">
        <v>887</v>
      </c>
      <c r="D116" s="80">
        <v>205256907</v>
      </c>
      <c r="E116" s="273" t="s">
        <v>702</v>
      </c>
      <c r="F116" s="69">
        <v>2000</v>
      </c>
      <c r="G116" s="69"/>
      <c r="H116" s="282" t="s">
        <v>899</v>
      </c>
      <c r="I116" s="80" t="s">
        <v>704</v>
      </c>
      <c r="J116" s="488">
        <v>9.8000000000000004E-2</v>
      </c>
      <c r="K116" s="277">
        <f t="shared" si="8"/>
        <v>196</v>
      </c>
      <c r="L116" s="80" t="s">
        <v>983</v>
      </c>
    </row>
    <row r="117" spans="1:12" ht="27.75" customHeight="1" x14ac:dyDescent="0.2">
      <c r="A117" s="734">
        <v>108</v>
      </c>
      <c r="B117" s="487" t="s">
        <v>343</v>
      </c>
      <c r="C117" s="80" t="s">
        <v>887</v>
      </c>
      <c r="D117" s="80">
        <v>205256907</v>
      </c>
      <c r="E117" s="273" t="s">
        <v>702</v>
      </c>
      <c r="F117" s="69">
        <v>2000</v>
      </c>
      <c r="G117" s="69"/>
      <c r="H117" s="282" t="s">
        <v>900</v>
      </c>
      <c r="I117" s="80" t="s">
        <v>704</v>
      </c>
      <c r="J117" s="488">
        <v>9.8000000000000004E-2</v>
      </c>
      <c r="K117" s="277">
        <f t="shared" si="8"/>
        <v>196</v>
      </c>
      <c r="L117" s="80" t="s">
        <v>983</v>
      </c>
    </row>
    <row r="118" spans="1:12" ht="27.75" customHeight="1" x14ac:dyDescent="0.2">
      <c r="A118" s="733">
        <v>109</v>
      </c>
      <c r="B118" s="487" t="s">
        <v>343</v>
      </c>
      <c r="C118" s="80" t="s">
        <v>887</v>
      </c>
      <c r="D118" s="80">
        <v>205256907</v>
      </c>
      <c r="E118" s="273" t="s">
        <v>702</v>
      </c>
      <c r="F118" s="69">
        <v>2000</v>
      </c>
      <c r="G118" s="69"/>
      <c r="H118" s="282" t="s">
        <v>901</v>
      </c>
      <c r="I118" s="80" t="s">
        <v>704</v>
      </c>
      <c r="J118" s="488">
        <v>9.8000000000000004E-2</v>
      </c>
      <c r="K118" s="277">
        <f t="shared" si="8"/>
        <v>196</v>
      </c>
      <c r="L118" s="80" t="s">
        <v>983</v>
      </c>
    </row>
    <row r="119" spans="1:12" ht="27.75" customHeight="1" x14ac:dyDescent="0.2">
      <c r="A119" s="734">
        <v>110</v>
      </c>
      <c r="B119" s="487" t="s">
        <v>343</v>
      </c>
      <c r="C119" s="80" t="s">
        <v>887</v>
      </c>
      <c r="D119" s="80">
        <v>205256907</v>
      </c>
      <c r="E119" s="273" t="s">
        <v>702</v>
      </c>
      <c r="F119" s="69">
        <v>2000</v>
      </c>
      <c r="G119" s="69"/>
      <c r="H119" s="282" t="s">
        <v>902</v>
      </c>
      <c r="I119" s="80" t="s">
        <v>704</v>
      </c>
      <c r="J119" s="488">
        <v>9.8000000000000004E-2</v>
      </c>
      <c r="K119" s="277">
        <f t="shared" si="8"/>
        <v>196</v>
      </c>
      <c r="L119" s="80" t="s">
        <v>983</v>
      </c>
    </row>
    <row r="120" spans="1:12" ht="27.75" customHeight="1" x14ac:dyDescent="0.2">
      <c r="A120" s="733">
        <v>111</v>
      </c>
      <c r="B120" s="487" t="s">
        <v>343</v>
      </c>
      <c r="C120" s="80" t="s">
        <v>887</v>
      </c>
      <c r="D120" s="80">
        <v>205256907</v>
      </c>
      <c r="E120" s="273" t="s">
        <v>702</v>
      </c>
      <c r="F120" s="69">
        <v>2000</v>
      </c>
      <c r="G120" s="69"/>
      <c r="H120" s="282" t="s">
        <v>903</v>
      </c>
      <c r="I120" s="80" t="s">
        <v>704</v>
      </c>
      <c r="J120" s="488">
        <v>9.8000000000000004E-2</v>
      </c>
      <c r="K120" s="277">
        <f t="shared" si="8"/>
        <v>196</v>
      </c>
      <c r="L120" s="80" t="s">
        <v>983</v>
      </c>
    </row>
    <row r="121" spans="1:12" ht="27.75" customHeight="1" x14ac:dyDescent="0.2">
      <c r="A121" s="734">
        <v>112</v>
      </c>
      <c r="B121" s="487" t="s">
        <v>343</v>
      </c>
      <c r="C121" s="80" t="s">
        <v>887</v>
      </c>
      <c r="D121" s="80">
        <v>205256907</v>
      </c>
      <c r="E121" s="273" t="s">
        <v>702</v>
      </c>
      <c r="F121" s="69">
        <v>3000</v>
      </c>
      <c r="G121" s="69"/>
      <c r="H121" s="282" t="s">
        <v>904</v>
      </c>
      <c r="I121" s="80" t="s">
        <v>704</v>
      </c>
      <c r="J121" s="488">
        <v>9.8000000000000004E-2</v>
      </c>
      <c r="K121" s="277">
        <f t="shared" si="8"/>
        <v>294</v>
      </c>
      <c r="L121" s="80" t="s">
        <v>983</v>
      </c>
    </row>
    <row r="122" spans="1:12" ht="27.75" customHeight="1" x14ac:dyDescent="0.2">
      <c r="A122" s="733">
        <v>113</v>
      </c>
      <c r="B122" s="487" t="s">
        <v>343</v>
      </c>
      <c r="C122" s="80" t="s">
        <v>887</v>
      </c>
      <c r="D122" s="80">
        <v>205256907</v>
      </c>
      <c r="E122" s="273" t="s">
        <v>702</v>
      </c>
      <c r="F122" s="69">
        <v>2000</v>
      </c>
      <c r="G122" s="69"/>
      <c r="H122" s="282" t="s">
        <v>905</v>
      </c>
      <c r="I122" s="80" t="s">
        <v>704</v>
      </c>
      <c r="J122" s="488">
        <v>9.8000000000000004E-2</v>
      </c>
      <c r="K122" s="277">
        <f t="shared" si="8"/>
        <v>196</v>
      </c>
      <c r="L122" s="80" t="s">
        <v>983</v>
      </c>
    </row>
    <row r="123" spans="1:12" ht="27.75" customHeight="1" x14ac:dyDescent="0.2">
      <c r="A123" s="734">
        <v>114</v>
      </c>
      <c r="B123" s="487" t="s">
        <v>343</v>
      </c>
      <c r="C123" s="80" t="s">
        <v>887</v>
      </c>
      <c r="D123" s="80">
        <v>205256907</v>
      </c>
      <c r="E123" s="273" t="s">
        <v>702</v>
      </c>
      <c r="F123" s="69">
        <v>2000</v>
      </c>
      <c r="G123" s="69"/>
      <c r="H123" s="282" t="s">
        <v>991</v>
      </c>
      <c r="I123" s="80" t="s">
        <v>704</v>
      </c>
      <c r="J123" s="488">
        <v>9.8000000000000004E-2</v>
      </c>
      <c r="K123" s="277">
        <f t="shared" ref="K123" si="9">J123*F123</f>
        <v>196</v>
      </c>
      <c r="L123" s="80" t="s">
        <v>983</v>
      </c>
    </row>
    <row r="124" spans="1:12" ht="27.75" customHeight="1" x14ac:dyDescent="0.2">
      <c r="A124" s="733">
        <v>115</v>
      </c>
      <c r="B124" s="487" t="s">
        <v>343</v>
      </c>
      <c r="C124" s="80" t="s">
        <v>887</v>
      </c>
      <c r="D124" s="80">
        <v>205256907</v>
      </c>
      <c r="E124" s="273" t="s">
        <v>702</v>
      </c>
      <c r="F124" s="69">
        <v>2000</v>
      </c>
      <c r="G124" s="69"/>
      <c r="H124" s="282" t="s">
        <v>906</v>
      </c>
      <c r="I124" s="80" t="s">
        <v>704</v>
      </c>
      <c r="J124" s="488">
        <v>9.8000000000000004E-2</v>
      </c>
      <c r="K124" s="277">
        <f t="shared" si="8"/>
        <v>196</v>
      </c>
      <c r="L124" s="80" t="s">
        <v>983</v>
      </c>
    </row>
    <row r="125" spans="1:12" ht="27.75" customHeight="1" x14ac:dyDescent="0.2">
      <c r="A125" s="734">
        <v>116</v>
      </c>
      <c r="B125" s="487" t="s">
        <v>343</v>
      </c>
      <c r="C125" s="80" t="s">
        <v>887</v>
      </c>
      <c r="D125" s="80">
        <v>205256907</v>
      </c>
      <c r="E125" s="273" t="s">
        <v>702</v>
      </c>
      <c r="F125" s="69">
        <v>2000</v>
      </c>
      <c r="G125" s="69"/>
      <c r="H125" s="282" t="s">
        <v>816</v>
      </c>
      <c r="I125" s="80" t="s">
        <v>704</v>
      </c>
      <c r="J125" s="488">
        <v>9.8000000000000004E-2</v>
      </c>
      <c r="K125" s="277">
        <f t="shared" si="8"/>
        <v>196</v>
      </c>
      <c r="L125" s="80" t="s">
        <v>983</v>
      </c>
    </row>
    <row r="126" spans="1:12" ht="27.75" customHeight="1" x14ac:dyDescent="0.2">
      <c r="A126" s="733">
        <v>117</v>
      </c>
      <c r="B126" s="487" t="s">
        <v>343</v>
      </c>
      <c r="C126" s="80" t="s">
        <v>887</v>
      </c>
      <c r="D126" s="80">
        <v>205256907</v>
      </c>
      <c r="E126" s="273" t="s">
        <v>702</v>
      </c>
      <c r="F126" s="69">
        <v>2000</v>
      </c>
      <c r="G126" s="69"/>
      <c r="H126" s="282" t="s">
        <v>907</v>
      </c>
      <c r="I126" s="80" t="s">
        <v>704</v>
      </c>
      <c r="J126" s="488">
        <v>9.8000000000000004E-2</v>
      </c>
      <c r="K126" s="277">
        <f t="shared" si="8"/>
        <v>196</v>
      </c>
      <c r="L126" s="80" t="s">
        <v>983</v>
      </c>
    </row>
    <row r="127" spans="1:12" ht="27.75" customHeight="1" x14ac:dyDescent="0.2">
      <c r="A127" s="734">
        <v>118</v>
      </c>
      <c r="B127" s="487" t="s">
        <v>343</v>
      </c>
      <c r="C127" s="80" t="s">
        <v>887</v>
      </c>
      <c r="D127" s="80">
        <v>205256907</v>
      </c>
      <c r="E127" s="273" t="s">
        <v>702</v>
      </c>
      <c r="F127" s="69">
        <v>2000</v>
      </c>
      <c r="G127" s="69"/>
      <c r="H127" s="282" t="s">
        <v>908</v>
      </c>
      <c r="I127" s="80" t="s">
        <v>704</v>
      </c>
      <c r="J127" s="488">
        <v>9.8000000000000004E-2</v>
      </c>
      <c r="K127" s="277">
        <f t="shared" si="8"/>
        <v>196</v>
      </c>
      <c r="L127" s="80" t="s">
        <v>983</v>
      </c>
    </row>
    <row r="128" spans="1:12" ht="27.75" customHeight="1" x14ac:dyDescent="0.2">
      <c r="A128" s="733">
        <v>119</v>
      </c>
      <c r="B128" s="487" t="s">
        <v>343</v>
      </c>
      <c r="C128" s="80" t="s">
        <v>887</v>
      </c>
      <c r="D128" s="80">
        <v>205256907</v>
      </c>
      <c r="E128" s="273" t="s">
        <v>702</v>
      </c>
      <c r="F128" s="69">
        <v>2000</v>
      </c>
      <c r="G128" s="69"/>
      <c r="H128" s="282" t="s">
        <v>703</v>
      </c>
      <c r="I128" s="80" t="s">
        <v>704</v>
      </c>
      <c r="J128" s="488">
        <v>9.8000000000000004E-2</v>
      </c>
      <c r="K128" s="277">
        <f t="shared" si="8"/>
        <v>196</v>
      </c>
      <c r="L128" s="80" t="s">
        <v>983</v>
      </c>
    </row>
    <row r="129" spans="1:12" ht="27.75" customHeight="1" x14ac:dyDescent="0.2">
      <c r="A129" s="734">
        <v>120</v>
      </c>
      <c r="B129" s="487" t="s">
        <v>343</v>
      </c>
      <c r="C129" s="80" t="s">
        <v>887</v>
      </c>
      <c r="D129" s="80">
        <v>205256907</v>
      </c>
      <c r="E129" s="273" t="s">
        <v>702</v>
      </c>
      <c r="F129" s="69">
        <v>2000</v>
      </c>
      <c r="G129" s="69"/>
      <c r="H129" s="282" t="s">
        <v>909</v>
      </c>
      <c r="I129" s="80" t="s">
        <v>704</v>
      </c>
      <c r="J129" s="488">
        <v>9.8000000000000004E-2</v>
      </c>
      <c r="K129" s="277">
        <f t="shared" si="8"/>
        <v>196</v>
      </c>
      <c r="L129" s="80" t="s">
        <v>983</v>
      </c>
    </row>
    <row r="130" spans="1:12" ht="27.75" customHeight="1" x14ac:dyDescent="0.2">
      <c r="A130" s="733">
        <v>121</v>
      </c>
      <c r="B130" s="487" t="s">
        <v>343</v>
      </c>
      <c r="C130" s="80" t="s">
        <v>887</v>
      </c>
      <c r="D130" s="80">
        <v>205256907</v>
      </c>
      <c r="E130" s="273" t="s">
        <v>702</v>
      </c>
      <c r="F130" s="69">
        <v>2000</v>
      </c>
      <c r="G130" s="69"/>
      <c r="H130" s="282" t="s">
        <v>910</v>
      </c>
      <c r="I130" s="80" t="s">
        <v>704</v>
      </c>
      <c r="J130" s="488">
        <v>9.8000000000000004E-2</v>
      </c>
      <c r="K130" s="277">
        <f t="shared" si="8"/>
        <v>196</v>
      </c>
      <c r="L130" s="80" t="s">
        <v>983</v>
      </c>
    </row>
    <row r="131" spans="1:12" ht="27.75" customHeight="1" x14ac:dyDescent="0.2">
      <c r="A131" s="734">
        <v>122</v>
      </c>
      <c r="B131" s="487" t="s">
        <v>343</v>
      </c>
      <c r="C131" s="80" t="s">
        <v>887</v>
      </c>
      <c r="D131" s="80">
        <v>205256907</v>
      </c>
      <c r="E131" s="273" t="s">
        <v>702</v>
      </c>
      <c r="F131" s="69">
        <v>2000</v>
      </c>
      <c r="G131" s="69"/>
      <c r="H131" s="282" t="s">
        <v>911</v>
      </c>
      <c r="I131" s="80" t="s">
        <v>704</v>
      </c>
      <c r="J131" s="488">
        <v>9.8000000000000004E-2</v>
      </c>
      <c r="K131" s="277">
        <f t="shared" si="8"/>
        <v>196</v>
      </c>
      <c r="L131" s="80" t="s">
        <v>983</v>
      </c>
    </row>
    <row r="132" spans="1:12" ht="27.75" customHeight="1" x14ac:dyDescent="0.2">
      <c r="A132" s="733">
        <v>123</v>
      </c>
      <c r="B132" s="487" t="s">
        <v>343</v>
      </c>
      <c r="C132" s="80" t="s">
        <v>887</v>
      </c>
      <c r="D132" s="80">
        <v>205256907</v>
      </c>
      <c r="E132" s="273" t="s">
        <v>702</v>
      </c>
      <c r="F132" s="69">
        <v>2000</v>
      </c>
      <c r="G132" s="69"/>
      <c r="H132" s="282" t="s">
        <v>913</v>
      </c>
      <c r="I132" s="80" t="s">
        <v>704</v>
      </c>
      <c r="J132" s="488">
        <v>9.8000000000000004E-2</v>
      </c>
      <c r="K132" s="277">
        <f t="shared" si="8"/>
        <v>196</v>
      </c>
      <c r="L132" s="80" t="s">
        <v>983</v>
      </c>
    </row>
    <row r="133" spans="1:12" ht="27.75" customHeight="1" x14ac:dyDescent="0.2">
      <c r="A133" s="734">
        <v>124</v>
      </c>
      <c r="B133" s="487" t="s">
        <v>343</v>
      </c>
      <c r="C133" s="80" t="s">
        <v>887</v>
      </c>
      <c r="D133" s="80">
        <v>205256907</v>
      </c>
      <c r="E133" s="273" t="s">
        <v>702</v>
      </c>
      <c r="F133" s="69">
        <v>2000</v>
      </c>
      <c r="G133" s="452"/>
      <c r="H133" s="282" t="s">
        <v>914</v>
      </c>
      <c r="I133" s="80" t="s">
        <v>704</v>
      </c>
      <c r="J133" s="488">
        <v>9.8000000000000004E-2</v>
      </c>
      <c r="K133" s="277">
        <f t="shared" si="8"/>
        <v>196</v>
      </c>
      <c r="L133" s="80" t="s">
        <v>983</v>
      </c>
    </row>
    <row r="134" spans="1:12" ht="27.75" customHeight="1" x14ac:dyDescent="0.2">
      <c r="A134" s="733">
        <v>125</v>
      </c>
      <c r="B134" s="487" t="s">
        <v>343</v>
      </c>
      <c r="C134" s="80" t="s">
        <v>887</v>
      </c>
      <c r="D134" s="80">
        <v>205256907</v>
      </c>
      <c r="E134" s="273" t="s">
        <v>702</v>
      </c>
      <c r="F134" s="69">
        <v>2000</v>
      </c>
      <c r="G134" s="452"/>
      <c r="H134" s="282" t="s">
        <v>915</v>
      </c>
      <c r="I134" s="80" t="s">
        <v>704</v>
      </c>
      <c r="J134" s="488">
        <v>9.8000000000000004E-2</v>
      </c>
      <c r="K134" s="277">
        <f t="shared" si="8"/>
        <v>196</v>
      </c>
      <c r="L134" s="80" t="s">
        <v>983</v>
      </c>
    </row>
    <row r="135" spans="1:12" ht="27.75" customHeight="1" x14ac:dyDescent="0.2">
      <c r="A135" s="734">
        <v>126</v>
      </c>
      <c r="B135" s="487" t="s">
        <v>343</v>
      </c>
      <c r="C135" s="80" t="s">
        <v>887</v>
      </c>
      <c r="D135" s="80">
        <v>205256907</v>
      </c>
      <c r="E135" s="273" t="s">
        <v>702</v>
      </c>
      <c r="F135" s="69">
        <v>2000</v>
      </c>
      <c r="G135" s="452"/>
      <c r="H135" s="282" t="s">
        <v>916</v>
      </c>
      <c r="I135" s="80" t="s">
        <v>704</v>
      </c>
      <c r="J135" s="488">
        <v>9.8000000000000004E-2</v>
      </c>
      <c r="K135" s="277">
        <f t="shared" si="8"/>
        <v>196</v>
      </c>
      <c r="L135" s="80" t="s">
        <v>983</v>
      </c>
    </row>
    <row r="136" spans="1:12" ht="27.75" customHeight="1" x14ac:dyDescent="0.2">
      <c r="A136" s="733">
        <v>127</v>
      </c>
      <c r="B136" s="487" t="s">
        <v>343</v>
      </c>
      <c r="C136" s="80" t="s">
        <v>887</v>
      </c>
      <c r="D136" s="80">
        <v>205256907</v>
      </c>
      <c r="E136" s="273" t="s">
        <v>702</v>
      </c>
      <c r="F136" s="69">
        <v>2000</v>
      </c>
      <c r="G136" s="452"/>
      <c r="H136" s="350" t="s">
        <v>917</v>
      </c>
      <c r="I136" s="80" t="s">
        <v>704</v>
      </c>
      <c r="J136" s="488">
        <v>9.8000000000000004E-2</v>
      </c>
      <c r="K136" s="277">
        <f t="shared" si="8"/>
        <v>196</v>
      </c>
      <c r="L136" s="80" t="s">
        <v>983</v>
      </c>
    </row>
    <row r="137" spans="1:12" ht="27.75" customHeight="1" x14ac:dyDescent="0.2">
      <c r="A137" s="734">
        <v>128</v>
      </c>
      <c r="B137" s="487" t="s">
        <v>343</v>
      </c>
      <c r="C137" s="80" t="s">
        <v>887</v>
      </c>
      <c r="D137" s="80">
        <v>205256907</v>
      </c>
      <c r="E137" s="273" t="s">
        <v>702</v>
      </c>
      <c r="F137" s="69">
        <v>2000</v>
      </c>
      <c r="G137" s="452"/>
      <c r="H137" s="350" t="s">
        <v>918</v>
      </c>
      <c r="I137" s="80" t="s">
        <v>704</v>
      </c>
      <c r="J137" s="488">
        <v>9.8000000000000004E-2</v>
      </c>
      <c r="K137" s="277">
        <f t="shared" si="8"/>
        <v>196</v>
      </c>
      <c r="L137" s="80" t="s">
        <v>983</v>
      </c>
    </row>
    <row r="138" spans="1:12" ht="27.75" customHeight="1" x14ac:dyDescent="0.2">
      <c r="A138" s="733">
        <v>129</v>
      </c>
      <c r="B138" s="487" t="s">
        <v>343</v>
      </c>
      <c r="C138" s="80" t="s">
        <v>887</v>
      </c>
      <c r="D138" s="80">
        <v>205256907</v>
      </c>
      <c r="E138" s="273" t="s">
        <v>702</v>
      </c>
      <c r="F138" s="69">
        <v>2000</v>
      </c>
      <c r="G138" s="452"/>
      <c r="H138" s="350" t="s">
        <v>919</v>
      </c>
      <c r="I138" s="80" t="s">
        <v>704</v>
      </c>
      <c r="J138" s="488">
        <v>9.8000000000000004E-2</v>
      </c>
      <c r="K138" s="277">
        <f t="shared" si="8"/>
        <v>196</v>
      </c>
      <c r="L138" s="80" t="s">
        <v>983</v>
      </c>
    </row>
    <row r="139" spans="1:12" ht="27.75" customHeight="1" x14ac:dyDescent="0.2">
      <c r="A139" s="734">
        <v>130</v>
      </c>
      <c r="B139" s="487" t="s">
        <v>343</v>
      </c>
      <c r="C139" s="80" t="s">
        <v>887</v>
      </c>
      <c r="D139" s="80">
        <v>205256907</v>
      </c>
      <c r="E139" s="273" t="s">
        <v>702</v>
      </c>
      <c r="F139" s="69">
        <v>2000</v>
      </c>
      <c r="G139" s="452"/>
      <c r="H139" s="350" t="s">
        <v>920</v>
      </c>
      <c r="I139" s="80" t="s">
        <v>704</v>
      </c>
      <c r="J139" s="488">
        <v>9.8000000000000004E-2</v>
      </c>
      <c r="K139" s="277">
        <f t="shared" si="8"/>
        <v>196</v>
      </c>
      <c r="L139" s="80" t="s">
        <v>983</v>
      </c>
    </row>
    <row r="140" spans="1:12" ht="27.75" customHeight="1" x14ac:dyDescent="0.2">
      <c r="A140" s="733">
        <v>131</v>
      </c>
      <c r="B140" s="487" t="s">
        <v>343</v>
      </c>
      <c r="C140" s="80" t="s">
        <v>887</v>
      </c>
      <c r="D140" s="80">
        <v>205256907</v>
      </c>
      <c r="E140" s="273" t="s">
        <v>702</v>
      </c>
      <c r="F140" s="69">
        <v>2000</v>
      </c>
      <c r="G140" s="452"/>
      <c r="H140" s="350" t="s">
        <v>921</v>
      </c>
      <c r="I140" s="80" t="s">
        <v>704</v>
      </c>
      <c r="J140" s="488">
        <v>9.8000000000000004E-2</v>
      </c>
      <c r="K140" s="277">
        <f t="shared" si="8"/>
        <v>196</v>
      </c>
      <c r="L140" s="80" t="s">
        <v>983</v>
      </c>
    </row>
    <row r="141" spans="1:12" ht="27.75" customHeight="1" x14ac:dyDescent="0.2">
      <c r="A141" s="734">
        <v>132</v>
      </c>
      <c r="B141" s="487" t="s">
        <v>343</v>
      </c>
      <c r="C141" s="80" t="s">
        <v>887</v>
      </c>
      <c r="D141" s="80">
        <v>205256907</v>
      </c>
      <c r="E141" s="273" t="s">
        <v>702</v>
      </c>
      <c r="F141" s="69">
        <v>2000</v>
      </c>
      <c r="G141" s="452"/>
      <c r="H141" s="350" t="s">
        <v>922</v>
      </c>
      <c r="I141" s="80" t="s">
        <v>704</v>
      </c>
      <c r="J141" s="488">
        <v>9.8000000000000004E-2</v>
      </c>
      <c r="K141" s="277">
        <f t="shared" si="8"/>
        <v>196</v>
      </c>
      <c r="L141" s="80" t="s">
        <v>983</v>
      </c>
    </row>
    <row r="142" spans="1:12" ht="27.75" customHeight="1" x14ac:dyDescent="0.2">
      <c r="A142" s="733">
        <v>133</v>
      </c>
      <c r="B142" s="487" t="s">
        <v>343</v>
      </c>
      <c r="C142" s="80" t="s">
        <v>887</v>
      </c>
      <c r="D142" s="80">
        <v>205256907</v>
      </c>
      <c r="E142" s="273" t="s">
        <v>702</v>
      </c>
      <c r="F142" s="69">
        <v>2000</v>
      </c>
      <c r="G142" s="452"/>
      <c r="H142" s="350" t="s">
        <v>923</v>
      </c>
      <c r="I142" s="80" t="s">
        <v>704</v>
      </c>
      <c r="J142" s="488">
        <v>9.8000000000000004E-2</v>
      </c>
      <c r="K142" s="277">
        <f t="shared" si="8"/>
        <v>196</v>
      </c>
      <c r="L142" s="80" t="s">
        <v>983</v>
      </c>
    </row>
    <row r="143" spans="1:12" ht="27.75" customHeight="1" x14ac:dyDescent="0.2">
      <c r="A143" s="734">
        <v>134</v>
      </c>
      <c r="B143" s="487" t="s">
        <v>343</v>
      </c>
      <c r="C143" s="80" t="s">
        <v>887</v>
      </c>
      <c r="D143" s="80">
        <v>205256907</v>
      </c>
      <c r="E143" s="273" t="s">
        <v>702</v>
      </c>
      <c r="F143" s="69">
        <v>2000</v>
      </c>
      <c r="G143" s="452"/>
      <c r="H143" s="350" t="s">
        <v>924</v>
      </c>
      <c r="I143" s="80" t="s">
        <v>704</v>
      </c>
      <c r="J143" s="488">
        <v>9.8000000000000004E-2</v>
      </c>
      <c r="K143" s="277">
        <f t="shared" si="8"/>
        <v>196</v>
      </c>
      <c r="L143" s="80" t="s">
        <v>983</v>
      </c>
    </row>
    <row r="144" spans="1:12" ht="27.75" customHeight="1" x14ac:dyDescent="0.2">
      <c r="A144" s="733">
        <v>135</v>
      </c>
      <c r="B144" s="487" t="s">
        <v>343</v>
      </c>
      <c r="C144" s="80" t="s">
        <v>887</v>
      </c>
      <c r="D144" s="80">
        <v>205256907</v>
      </c>
      <c r="E144" s="273" t="s">
        <v>702</v>
      </c>
      <c r="F144" s="69">
        <v>2000</v>
      </c>
      <c r="G144" s="452"/>
      <c r="H144" s="350" t="s">
        <v>925</v>
      </c>
      <c r="I144" s="80" t="s">
        <v>704</v>
      </c>
      <c r="J144" s="488">
        <v>9.8000000000000004E-2</v>
      </c>
      <c r="K144" s="277">
        <f t="shared" si="8"/>
        <v>196</v>
      </c>
      <c r="L144" s="80" t="s">
        <v>983</v>
      </c>
    </row>
    <row r="145" spans="1:12" ht="27.75" customHeight="1" x14ac:dyDescent="0.2">
      <c r="A145" s="734">
        <v>136</v>
      </c>
      <c r="B145" s="487" t="s">
        <v>343</v>
      </c>
      <c r="C145" s="80" t="s">
        <v>887</v>
      </c>
      <c r="D145" s="80">
        <v>205256907</v>
      </c>
      <c r="E145" s="273" t="s">
        <v>702</v>
      </c>
      <c r="F145" s="69">
        <v>2000</v>
      </c>
      <c r="G145" s="452"/>
      <c r="H145" s="350" t="s">
        <v>926</v>
      </c>
      <c r="I145" s="80" t="s">
        <v>704</v>
      </c>
      <c r="J145" s="488">
        <v>9.8000000000000004E-2</v>
      </c>
      <c r="K145" s="277">
        <f t="shared" si="8"/>
        <v>196</v>
      </c>
      <c r="L145" s="80" t="s">
        <v>983</v>
      </c>
    </row>
    <row r="146" spans="1:12" ht="27.75" customHeight="1" x14ac:dyDescent="0.2">
      <c r="A146" s="733">
        <v>137</v>
      </c>
      <c r="B146" s="487" t="s">
        <v>343</v>
      </c>
      <c r="C146" s="80" t="s">
        <v>887</v>
      </c>
      <c r="D146" s="80">
        <v>205256907</v>
      </c>
      <c r="E146" s="273" t="s">
        <v>702</v>
      </c>
      <c r="F146" s="69">
        <v>2000</v>
      </c>
      <c r="G146" s="452"/>
      <c r="H146" s="350" t="s">
        <v>927</v>
      </c>
      <c r="I146" s="80" t="s">
        <v>704</v>
      </c>
      <c r="J146" s="488">
        <v>9.8000000000000004E-2</v>
      </c>
      <c r="K146" s="277">
        <f t="shared" si="8"/>
        <v>196</v>
      </c>
      <c r="L146" s="80" t="s">
        <v>983</v>
      </c>
    </row>
    <row r="147" spans="1:12" ht="27.75" customHeight="1" x14ac:dyDescent="0.2">
      <c r="A147" s="734">
        <v>138</v>
      </c>
      <c r="B147" s="487" t="s">
        <v>343</v>
      </c>
      <c r="C147" s="80" t="s">
        <v>887</v>
      </c>
      <c r="D147" s="80">
        <v>205256907</v>
      </c>
      <c r="E147" s="273" t="s">
        <v>702</v>
      </c>
      <c r="F147" s="69">
        <v>2000</v>
      </c>
      <c r="G147" s="452"/>
      <c r="H147" s="350" t="s">
        <v>928</v>
      </c>
      <c r="I147" s="80" t="s">
        <v>704</v>
      </c>
      <c r="J147" s="488">
        <v>9.8000000000000004E-2</v>
      </c>
      <c r="K147" s="277">
        <f t="shared" si="8"/>
        <v>196</v>
      </c>
      <c r="L147" s="80" t="s">
        <v>983</v>
      </c>
    </row>
    <row r="148" spans="1:12" ht="27.75" customHeight="1" x14ac:dyDescent="0.2">
      <c r="A148" s="733">
        <v>139</v>
      </c>
      <c r="B148" s="487" t="s">
        <v>343</v>
      </c>
      <c r="C148" s="80" t="s">
        <v>887</v>
      </c>
      <c r="D148" s="80">
        <v>205256907</v>
      </c>
      <c r="E148" s="273" t="s">
        <v>702</v>
      </c>
      <c r="F148" s="69">
        <v>2000</v>
      </c>
      <c r="G148" s="452"/>
      <c r="H148" s="350" t="s">
        <v>929</v>
      </c>
      <c r="I148" s="80" t="s">
        <v>704</v>
      </c>
      <c r="J148" s="488">
        <v>9.8000000000000004E-2</v>
      </c>
      <c r="K148" s="277">
        <f t="shared" si="8"/>
        <v>196</v>
      </c>
      <c r="L148" s="80" t="s">
        <v>983</v>
      </c>
    </row>
    <row r="149" spans="1:12" ht="27.75" customHeight="1" x14ac:dyDescent="0.2">
      <c r="A149" s="734">
        <v>140</v>
      </c>
      <c r="B149" s="487" t="s">
        <v>343</v>
      </c>
      <c r="C149" s="80" t="s">
        <v>887</v>
      </c>
      <c r="D149" s="80">
        <v>205256907</v>
      </c>
      <c r="E149" s="273" t="s">
        <v>702</v>
      </c>
      <c r="F149" s="69">
        <v>2000</v>
      </c>
      <c r="G149" s="452"/>
      <c r="H149" s="350" t="s">
        <v>930</v>
      </c>
      <c r="I149" s="80" t="s">
        <v>704</v>
      </c>
      <c r="J149" s="488">
        <v>9.8000000000000004E-2</v>
      </c>
      <c r="K149" s="277">
        <f t="shared" si="8"/>
        <v>196</v>
      </c>
      <c r="L149" s="80" t="s">
        <v>983</v>
      </c>
    </row>
    <row r="150" spans="1:12" ht="27.75" customHeight="1" x14ac:dyDescent="0.2">
      <c r="A150" s="733">
        <v>141</v>
      </c>
      <c r="B150" s="487" t="s">
        <v>343</v>
      </c>
      <c r="C150" s="80" t="s">
        <v>887</v>
      </c>
      <c r="D150" s="80">
        <v>205256907</v>
      </c>
      <c r="E150" s="273" t="s">
        <v>702</v>
      </c>
      <c r="F150" s="69">
        <v>2000</v>
      </c>
      <c r="G150" s="452"/>
      <c r="H150" s="350" t="s">
        <v>931</v>
      </c>
      <c r="I150" s="80" t="s">
        <v>704</v>
      </c>
      <c r="J150" s="488">
        <v>9.8000000000000004E-2</v>
      </c>
      <c r="K150" s="277">
        <f t="shared" si="8"/>
        <v>196</v>
      </c>
      <c r="L150" s="80" t="s">
        <v>983</v>
      </c>
    </row>
    <row r="151" spans="1:12" ht="27.75" customHeight="1" x14ac:dyDescent="0.2">
      <c r="A151" s="734">
        <v>142</v>
      </c>
      <c r="B151" s="487" t="s">
        <v>343</v>
      </c>
      <c r="C151" s="80" t="s">
        <v>887</v>
      </c>
      <c r="D151" s="80">
        <v>205256907</v>
      </c>
      <c r="E151" s="273" t="s">
        <v>702</v>
      </c>
      <c r="F151" s="69">
        <v>2000</v>
      </c>
      <c r="G151" s="452"/>
      <c r="H151" s="350" t="s">
        <v>932</v>
      </c>
      <c r="I151" s="80" t="s">
        <v>704</v>
      </c>
      <c r="J151" s="488">
        <v>9.8000000000000004E-2</v>
      </c>
      <c r="K151" s="277">
        <f t="shared" si="8"/>
        <v>196</v>
      </c>
      <c r="L151" s="80" t="s">
        <v>983</v>
      </c>
    </row>
    <row r="152" spans="1:12" ht="27.75" customHeight="1" x14ac:dyDescent="0.2">
      <c r="A152" s="733">
        <v>143</v>
      </c>
      <c r="B152" s="487" t="s">
        <v>343</v>
      </c>
      <c r="C152" s="80" t="s">
        <v>887</v>
      </c>
      <c r="D152" s="80">
        <v>205256907</v>
      </c>
      <c r="E152" s="273" t="s">
        <v>702</v>
      </c>
      <c r="F152" s="69">
        <v>2000</v>
      </c>
      <c r="G152" s="452"/>
      <c r="H152" s="350" t="s">
        <v>933</v>
      </c>
      <c r="I152" s="80" t="s">
        <v>704</v>
      </c>
      <c r="J152" s="488">
        <v>9.8000000000000004E-2</v>
      </c>
      <c r="K152" s="277">
        <f t="shared" si="8"/>
        <v>196</v>
      </c>
      <c r="L152" s="80" t="s">
        <v>983</v>
      </c>
    </row>
    <row r="153" spans="1:12" ht="27.75" customHeight="1" x14ac:dyDescent="0.2">
      <c r="A153" s="734">
        <v>144</v>
      </c>
      <c r="B153" s="487" t="s">
        <v>343</v>
      </c>
      <c r="C153" s="80" t="s">
        <v>887</v>
      </c>
      <c r="D153" s="80">
        <v>205256907</v>
      </c>
      <c r="E153" s="273" t="s">
        <v>702</v>
      </c>
      <c r="F153" s="69">
        <v>2000</v>
      </c>
      <c r="G153" s="452"/>
      <c r="H153" s="350" t="s">
        <v>934</v>
      </c>
      <c r="I153" s="80" t="s">
        <v>704</v>
      </c>
      <c r="J153" s="488">
        <v>9.8000000000000004E-2</v>
      </c>
      <c r="K153" s="277">
        <f t="shared" si="8"/>
        <v>196</v>
      </c>
      <c r="L153" s="80" t="s">
        <v>983</v>
      </c>
    </row>
    <row r="154" spans="1:12" ht="27.75" customHeight="1" x14ac:dyDescent="0.2">
      <c r="A154" s="733">
        <v>145</v>
      </c>
      <c r="B154" s="487" t="s">
        <v>343</v>
      </c>
      <c r="C154" s="80" t="s">
        <v>887</v>
      </c>
      <c r="D154" s="80">
        <v>205256907</v>
      </c>
      <c r="E154" s="273" t="s">
        <v>702</v>
      </c>
      <c r="F154" s="69">
        <v>2000</v>
      </c>
      <c r="G154" s="452"/>
      <c r="H154" s="350" t="s">
        <v>981</v>
      </c>
      <c r="I154" s="80" t="s">
        <v>704</v>
      </c>
      <c r="J154" s="488">
        <v>9.8000000000000004E-2</v>
      </c>
      <c r="K154" s="277">
        <f t="shared" si="8"/>
        <v>196</v>
      </c>
      <c r="L154" s="80" t="s">
        <v>983</v>
      </c>
    </row>
    <row r="155" spans="1:12" ht="27.75" customHeight="1" x14ac:dyDescent="0.2">
      <c r="A155" s="734">
        <v>146</v>
      </c>
      <c r="B155" s="487" t="s">
        <v>343</v>
      </c>
      <c r="C155" s="80" t="s">
        <v>887</v>
      </c>
      <c r="D155" s="80">
        <v>205256907</v>
      </c>
      <c r="E155" s="273" t="s">
        <v>702</v>
      </c>
      <c r="F155" s="69">
        <v>2000</v>
      </c>
      <c r="G155" s="452"/>
      <c r="H155" s="350" t="s">
        <v>935</v>
      </c>
      <c r="I155" s="80" t="s">
        <v>704</v>
      </c>
      <c r="J155" s="488">
        <v>9.8000000000000004E-2</v>
      </c>
      <c r="K155" s="277">
        <f t="shared" si="8"/>
        <v>196</v>
      </c>
      <c r="L155" s="80" t="s">
        <v>983</v>
      </c>
    </row>
    <row r="156" spans="1:12" ht="27.75" customHeight="1" x14ac:dyDescent="0.2">
      <c r="A156" s="733">
        <v>147</v>
      </c>
      <c r="B156" s="487" t="s">
        <v>343</v>
      </c>
      <c r="C156" s="80" t="s">
        <v>887</v>
      </c>
      <c r="D156" s="80">
        <v>205256907</v>
      </c>
      <c r="E156" s="273" t="s">
        <v>702</v>
      </c>
      <c r="F156" s="69">
        <v>2000</v>
      </c>
      <c r="G156" s="452"/>
      <c r="H156" s="350" t="s">
        <v>936</v>
      </c>
      <c r="I156" s="80" t="s">
        <v>704</v>
      </c>
      <c r="J156" s="488">
        <v>9.8000000000000004E-2</v>
      </c>
      <c r="K156" s="277">
        <f t="shared" si="8"/>
        <v>196</v>
      </c>
      <c r="L156" s="80" t="s">
        <v>983</v>
      </c>
    </row>
    <row r="157" spans="1:12" ht="27.75" customHeight="1" x14ac:dyDescent="0.2">
      <c r="A157" s="734">
        <v>148</v>
      </c>
      <c r="B157" s="487" t="s">
        <v>343</v>
      </c>
      <c r="C157" s="80" t="s">
        <v>887</v>
      </c>
      <c r="D157" s="80">
        <v>205256907</v>
      </c>
      <c r="E157" s="273" t="s">
        <v>702</v>
      </c>
      <c r="F157" s="69">
        <v>2000</v>
      </c>
      <c r="G157" s="452"/>
      <c r="H157" s="350" t="s">
        <v>937</v>
      </c>
      <c r="I157" s="80" t="s">
        <v>704</v>
      </c>
      <c r="J157" s="488">
        <v>9.8000000000000004E-2</v>
      </c>
      <c r="K157" s="277">
        <f t="shared" si="8"/>
        <v>196</v>
      </c>
      <c r="L157" s="80" t="s">
        <v>983</v>
      </c>
    </row>
    <row r="158" spans="1:12" ht="27.75" customHeight="1" x14ac:dyDescent="0.2">
      <c r="A158" s="733">
        <v>149</v>
      </c>
      <c r="B158" s="487" t="s">
        <v>343</v>
      </c>
      <c r="C158" s="80" t="s">
        <v>887</v>
      </c>
      <c r="D158" s="80">
        <v>205256907</v>
      </c>
      <c r="E158" s="273" t="s">
        <v>702</v>
      </c>
      <c r="F158" s="69">
        <v>2000</v>
      </c>
      <c r="G158" s="452"/>
      <c r="H158" s="350" t="s">
        <v>982</v>
      </c>
      <c r="I158" s="80" t="s">
        <v>704</v>
      </c>
      <c r="J158" s="488">
        <v>9.8000000000000004E-2</v>
      </c>
      <c r="K158" s="277">
        <f t="shared" si="8"/>
        <v>196</v>
      </c>
      <c r="L158" s="80" t="s">
        <v>983</v>
      </c>
    </row>
    <row r="159" spans="1:12" ht="27.75" customHeight="1" x14ac:dyDescent="0.2">
      <c r="A159" s="734">
        <v>150</v>
      </c>
      <c r="B159" s="487" t="s">
        <v>343</v>
      </c>
      <c r="C159" s="80" t="s">
        <v>887</v>
      </c>
      <c r="D159" s="80">
        <v>205256907</v>
      </c>
      <c r="E159" s="273" t="s">
        <v>702</v>
      </c>
      <c r="F159" s="69">
        <v>2000</v>
      </c>
      <c r="G159" s="452"/>
      <c r="H159" s="350" t="s">
        <v>938</v>
      </c>
      <c r="I159" s="80" t="s">
        <v>704</v>
      </c>
      <c r="J159" s="488">
        <v>9.8000000000000004E-2</v>
      </c>
      <c r="K159" s="277">
        <f t="shared" si="8"/>
        <v>196</v>
      </c>
      <c r="L159" s="80" t="s">
        <v>983</v>
      </c>
    </row>
    <row r="160" spans="1:12" ht="27.75" customHeight="1" x14ac:dyDescent="0.2">
      <c r="A160" s="733">
        <v>151</v>
      </c>
      <c r="B160" s="487" t="s">
        <v>343</v>
      </c>
      <c r="C160" s="80" t="s">
        <v>887</v>
      </c>
      <c r="D160" s="80">
        <v>205256907</v>
      </c>
      <c r="E160" s="273" t="s">
        <v>702</v>
      </c>
      <c r="F160" s="69">
        <v>2000</v>
      </c>
      <c r="G160" s="452"/>
      <c r="H160" s="350" t="s">
        <v>939</v>
      </c>
      <c r="I160" s="80" t="s">
        <v>704</v>
      </c>
      <c r="J160" s="488">
        <v>9.8000000000000004E-2</v>
      </c>
      <c r="K160" s="277">
        <f t="shared" si="8"/>
        <v>196</v>
      </c>
      <c r="L160" s="80" t="s">
        <v>983</v>
      </c>
    </row>
    <row r="161" spans="1:12" ht="27.75" customHeight="1" x14ac:dyDescent="0.2">
      <c r="A161" s="734">
        <v>152</v>
      </c>
      <c r="B161" s="487" t="s">
        <v>343</v>
      </c>
      <c r="C161" s="80" t="s">
        <v>887</v>
      </c>
      <c r="D161" s="80">
        <v>205256907</v>
      </c>
      <c r="E161" s="273" t="s">
        <v>702</v>
      </c>
      <c r="F161" s="69">
        <v>2000</v>
      </c>
      <c r="G161" s="452"/>
      <c r="H161" s="350" t="s">
        <v>847</v>
      </c>
      <c r="I161" s="80" t="s">
        <v>704</v>
      </c>
      <c r="J161" s="488">
        <v>9.8000000000000004E-2</v>
      </c>
      <c r="K161" s="277">
        <f t="shared" si="8"/>
        <v>196</v>
      </c>
      <c r="L161" s="80" t="s">
        <v>983</v>
      </c>
    </row>
    <row r="162" spans="1:12" ht="27.75" customHeight="1" x14ac:dyDescent="0.2">
      <c r="A162" s="733">
        <v>153</v>
      </c>
      <c r="B162" s="487" t="s">
        <v>343</v>
      </c>
      <c r="C162" s="80" t="s">
        <v>887</v>
      </c>
      <c r="D162" s="80">
        <v>205256907</v>
      </c>
      <c r="E162" s="273" t="s">
        <v>702</v>
      </c>
      <c r="F162" s="69">
        <v>2000</v>
      </c>
      <c r="G162" s="452"/>
      <c r="H162" s="350" t="s">
        <v>940</v>
      </c>
      <c r="I162" s="80" t="s">
        <v>704</v>
      </c>
      <c r="J162" s="488">
        <v>9.8000000000000004E-2</v>
      </c>
      <c r="K162" s="277">
        <f t="shared" si="8"/>
        <v>196</v>
      </c>
      <c r="L162" s="80" t="s">
        <v>983</v>
      </c>
    </row>
    <row r="163" spans="1:12" ht="27.75" customHeight="1" x14ac:dyDescent="0.2">
      <c r="A163" s="734">
        <v>154</v>
      </c>
      <c r="B163" s="487" t="s">
        <v>343</v>
      </c>
      <c r="C163" s="80" t="s">
        <v>887</v>
      </c>
      <c r="D163" s="80">
        <v>205256907</v>
      </c>
      <c r="E163" s="273" t="s">
        <v>702</v>
      </c>
      <c r="F163" s="69">
        <v>2000</v>
      </c>
      <c r="G163" s="452"/>
      <c r="H163" s="350" t="s">
        <v>941</v>
      </c>
      <c r="I163" s="80" t="s">
        <v>704</v>
      </c>
      <c r="J163" s="488">
        <v>9.8000000000000004E-2</v>
      </c>
      <c r="K163" s="277">
        <f t="shared" si="8"/>
        <v>196</v>
      </c>
      <c r="L163" s="80" t="s">
        <v>983</v>
      </c>
    </row>
    <row r="164" spans="1:12" ht="27.75" customHeight="1" x14ac:dyDescent="0.2">
      <c r="A164" s="733">
        <v>155</v>
      </c>
      <c r="B164" s="487" t="s">
        <v>343</v>
      </c>
      <c r="C164" s="80" t="s">
        <v>887</v>
      </c>
      <c r="D164" s="80">
        <v>205256907</v>
      </c>
      <c r="E164" s="273" t="s">
        <v>702</v>
      </c>
      <c r="F164" s="69">
        <v>2000</v>
      </c>
      <c r="G164" s="452"/>
      <c r="H164" s="350" t="s">
        <v>942</v>
      </c>
      <c r="I164" s="80" t="s">
        <v>704</v>
      </c>
      <c r="J164" s="488">
        <v>9.8000000000000004E-2</v>
      </c>
      <c r="K164" s="277">
        <f t="shared" si="8"/>
        <v>196</v>
      </c>
      <c r="L164" s="80" t="s">
        <v>983</v>
      </c>
    </row>
    <row r="165" spans="1:12" ht="27.75" customHeight="1" x14ac:dyDescent="0.2">
      <c r="A165" s="734">
        <v>156</v>
      </c>
      <c r="B165" s="487" t="s">
        <v>343</v>
      </c>
      <c r="C165" s="80" t="s">
        <v>887</v>
      </c>
      <c r="D165" s="80">
        <v>205256907</v>
      </c>
      <c r="E165" s="273" t="s">
        <v>702</v>
      </c>
      <c r="F165" s="69">
        <v>2000</v>
      </c>
      <c r="G165" s="452"/>
      <c r="H165" s="350" t="s">
        <v>943</v>
      </c>
      <c r="I165" s="80" t="s">
        <v>704</v>
      </c>
      <c r="J165" s="488">
        <v>9.8000000000000004E-2</v>
      </c>
      <c r="K165" s="277">
        <f t="shared" si="8"/>
        <v>196</v>
      </c>
      <c r="L165" s="80" t="s">
        <v>983</v>
      </c>
    </row>
    <row r="166" spans="1:12" ht="27.75" customHeight="1" x14ac:dyDescent="0.2">
      <c r="A166" s="733">
        <v>157</v>
      </c>
      <c r="B166" s="487" t="s">
        <v>343</v>
      </c>
      <c r="C166" s="80" t="s">
        <v>887</v>
      </c>
      <c r="D166" s="80">
        <v>205256907</v>
      </c>
      <c r="E166" s="273" t="s">
        <v>702</v>
      </c>
      <c r="F166" s="69">
        <v>2000</v>
      </c>
      <c r="G166" s="452"/>
      <c r="H166" s="350" t="s">
        <v>944</v>
      </c>
      <c r="I166" s="80" t="s">
        <v>704</v>
      </c>
      <c r="J166" s="488">
        <v>9.8000000000000004E-2</v>
      </c>
      <c r="K166" s="277">
        <f t="shared" si="8"/>
        <v>196</v>
      </c>
      <c r="L166" s="80" t="s">
        <v>983</v>
      </c>
    </row>
    <row r="167" spans="1:12" ht="27.75" customHeight="1" x14ac:dyDescent="0.2">
      <c r="A167" s="734">
        <v>158</v>
      </c>
      <c r="B167" s="487" t="s">
        <v>343</v>
      </c>
      <c r="C167" s="80" t="s">
        <v>887</v>
      </c>
      <c r="D167" s="80">
        <v>205256907</v>
      </c>
      <c r="E167" s="273" t="s">
        <v>702</v>
      </c>
      <c r="F167" s="69">
        <v>2000</v>
      </c>
      <c r="G167" s="452"/>
      <c r="H167" s="350" t="s">
        <v>945</v>
      </c>
      <c r="I167" s="80" t="s">
        <v>704</v>
      </c>
      <c r="J167" s="488">
        <v>9.8000000000000004E-2</v>
      </c>
      <c r="K167" s="277">
        <f t="shared" si="8"/>
        <v>196</v>
      </c>
      <c r="L167" s="80" t="s">
        <v>983</v>
      </c>
    </row>
    <row r="168" spans="1:12" ht="27.75" customHeight="1" x14ac:dyDescent="0.2">
      <c r="A168" s="733">
        <v>159</v>
      </c>
      <c r="B168" s="487" t="s">
        <v>343</v>
      </c>
      <c r="C168" s="80" t="s">
        <v>985</v>
      </c>
      <c r="D168" s="80">
        <v>215080187</v>
      </c>
      <c r="E168" s="273" t="s">
        <v>702</v>
      </c>
      <c r="F168" s="69">
        <v>10000</v>
      </c>
      <c r="G168" s="452"/>
      <c r="H168" s="350" t="s">
        <v>930</v>
      </c>
      <c r="I168" s="80" t="s">
        <v>704</v>
      </c>
      <c r="J168" s="488">
        <v>0.17</v>
      </c>
      <c r="K168" s="277">
        <f t="shared" ref="K168" si="10">J168*F168</f>
        <v>1700.0000000000002</v>
      </c>
      <c r="L168" s="80" t="s">
        <v>983</v>
      </c>
    </row>
    <row r="169" spans="1:12" ht="27.75" customHeight="1" x14ac:dyDescent="0.2">
      <c r="A169" s="734">
        <v>160</v>
      </c>
      <c r="B169" s="487" t="s">
        <v>343</v>
      </c>
      <c r="C169" s="80" t="s">
        <v>985</v>
      </c>
      <c r="D169" s="80">
        <v>215080187</v>
      </c>
      <c r="E169" s="273" t="s">
        <v>702</v>
      </c>
      <c r="F169" s="69">
        <v>10000</v>
      </c>
      <c r="G169" s="452"/>
      <c r="H169" s="350" t="s">
        <v>930</v>
      </c>
      <c r="I169" s="80" t="s">
        <v>704</v>
      </c>
      <c r="J169" s="488">
        <v>0.06</v>
      </c>
      <c r="K169" s="277">
        <f t="shared" ref="K169:K170" si="11">J169*F169</f>
        <v>600</v>
      </c>
      <c r="L169" s="80" t="s">
        <v>984</v>
      </c>
    </row>
    <row r="170" spans="1:12" ht="27.75" customHeight="1" x14ac:dyDescent="0.2">
      <c r="A170" s="733">
        <v>161</v>
      </c>
      <c r="B170" s="487" t="s">
        <v>343</v>
      </c>
      <c r="C170" s="350" t="s">
        <v>986</v>
      </c>
      <c r="D170" s="350">
        <v>445395965</v>
      </c>
      <c r="E170" s="273" t="s">
        <v>702</v>
      </c>
      <c r="F170" s="452">
        <v>1000</v>
      </c>
      <c r="G170" s="452"/>
      <c r="H170" s="350" t="s">
        <v>934</v>
      </c>
      <c r="I170" s="80" t="s">
        <v>704</v>
      </c>
      <c r="J170" s="469">
        <v>0.3</v>
      </c>
      <c r="K170" s="579">
        <f t="shared" si="11"/>
        <v>300</v>
      </c>
      <c r="L170" s="350" t="s">
        <v>987</v>
      </c>
    </row>
    <row r="171" spans="1:12" ht="27.75" customHeight="1" x14ac:dyDescent="0.2">
      <c r="A171" s="734">
        <v>162</v>
      </c>
      <c r="B171" s="487" t="s">
        <v>343</v>
      </c>
      <c r="C171" s="350" t="s">
        <v>986</v>
      </c>
      <c r="D171" s="350">
        <v>445395965</v>
      </c>
      <c r="E171" s="273" t="s">
        <v>702</v>
      </c>
      <c r="F171" s="452">
        <v>1000</v>
      </c>
      <c r="G171" s="452"/>
      <c r="H171" s="350" t="s">
        <v>940</v>
      </c>
      <c r="I171" s="80" t="s">
        <v>704</v>
      </c>
      <c r="J171" s="469">
        <v>0.3</v>
      </c>
      <c r="K171" s="579">
        <f t="shared" ref="K171:K173" si="12">J171*F171</f>
        <v>300</v>
      </c>
      <c r="L171" s="350" t="s">
        <v>987</v>
      </c>
    </row>
    <row r="172" spans="1:12" ht="27.75" customHeight="1" x14ac:dyDescent="0.2">
      <c r="A172" s="733">
        <v>163</v>
      </c>
      <c r="B172" s="487" t="s">
        <v>343</v>
      </c>
      <c r="C172" s="350" t="s">
        <v>986</v>
      </c>
      <c r="D172" s="350">
        <v>445395965</v>
      </c>
      <c r="E172" s="273" t="s">
        <v>702</v>
      </c>
      <c r="F172" s="452">
        <v>1000</v>
      </c>
      <c r="G172" s="452"/>
      <c r="H172" s="350" t="s">
        <v>941</v>
      </c>
      <c r="I172" s="80" t="s">
        <v>704</v>
      </c>
      <c r="J172" s="469">
        <v>0.3</v>
      </c>
      <c r="K172" s="579">
        <f t="shared" si="12"/>
        <v>300</v>
      </c>
      <c r="L172" s="350" t="s">
        <v>987</v>
      </c>
    </row>
    <row r="173" spans="1:12" ht="27.75" customHeight="1" x14ac:dyDescent="0.2">
      <c r="A173" s="734">
        <v>164</v>
      </c>
      <c r="B173" s="487" t="s">
        <v>343</v>
      </c>
      <c r="C173" s="350" t="s">
        <v>986</v>
      </c>
      <c r="D173" s="350">
        <v>445395965</v>
      </c>
      <c r="E173" s="273" t="s">
        <v>702</v>
      </c>
      <c r="F173" s="452">
        <v>1000</v>
      </c>
      <c r="G173" s="452"/>
      <c r="H173" s="350" t="s">
        <v>942</v>
      </c>
      <c r="I173" s="80" t="s">
        <v>704</v>
      </c>
      <c r="J173" s="469">
        <v>0.3</v>
      </c>
      <c r="K173" s="579">
        <f t="shared" si="12"/>
        <v>300</v>
      </c>
      <c r="L173" s="350" t="s">
        <v>987</v>
      </c>
    </row>
    <row r="174" spans="1:12" ht="15.75" x14ac:dyDescent="0.2">
      <c r="A174" s="329"/>
      <c r="B174" s="241"/>
      <c r="C174" s="452"/>
      <c r="D174" s="452"/>
      <c r="E174" s="452"/>
      <c r="F174" s="452"/>
      <c r="G174" s="452"/>
      <c r="H174" s="452"/>
      <c r="I174" s="452"/>
      <c r="J174" s="470"/>
      <c r="K174" s="375"/>
      <c r="L174" s="452"/>
    </row>
    <row r="175" spans="1:12" ht="15.75" x14ac:dyDescent="0.2">
      <c r="A175" s="329"/>
      <c r="B175" s="241"/>
      <c r="C175" s="452"/>
      <c r="D175" s="452"/>
      <c r="E175" s="452"/>
      <c r="F175" s="452"/>
      <c r="G175" s="452"/>
      <c r="H175" s="452"/>
      <c r="I175" s="452"/>
      <c r="J175" s="470"/>
      <c r="K175" s="375"/>
      <c r="L175" s="452"/>
    </row>
    <row r="176" spans="1:12" ht="15.75" x14ac:dyDescent="0.2">
      <c r="A176" s="281" t="s">
        <v>264</v>
      </c>
      <c r="B176" s="241"/>
      <c r="C176" s="69"/>
      <c r="D176" s="69"/>
      <c r="E176" s="69"/>
      <c r="F176" s="69"/>
      <c r="G176" s="69"/>
      <c r="H176" s="69"/>
      <c r="I176" s="69"/>
      <c r="J176" s="471"/>
      <c r="K176" s="4"/>
      <c r="L176" s="69"/>
    </row>
    <row r="177" spans="1:12" ht="15.75" x14ac:dyDescent="0.35">
      <c r="A177" s="281"/>
      <c r="B177" s="241"/>
      <c r="C177" s="81"/>
      <c r="D177" s="81"/>
      <c r="E177" s="81"/>
      <c r="F177" s="81"/>
      <c r="G177" s="69"/>
      <c r="H177" s="69"/>
      <c r="I177" s="69"/>
      <c r="J177" s="472" t="s">
        <v>460</v>
      </c>
      <c r="K177" s="68">
        <f>SUM(K10:K176)</f>
        <v>163178.64000000001</v>
      </c>
      <c r="L177" s="69"/>
    </row>
    <row r="178" spans="1:12" ht="15.75" x14ac:dyDescent="0.35">
      <c r="A178" s="735"/>
      <c r="B178" s="181"/>
      <c r="C178" s="181"/>
      <c r="D178" s="181"/>
      <c r="E178" s="181"/>
      <c r="F178" s="181"/>
      <c r="G178" s="181"/>
      <c r="H178" s="181"/>
      <c r="I178" s="181"/>
      <c r="J178" s="473"/>
      <c r="K178" s="149"/>
    </row>
    <row r="179" spans="1:12" ht="15.75" x14ac:dyDescent="0.35">
      <c r="A179" s="147" t="s">
        <v>461</v>
      </c>
      <c r="B179" s="182"/>
      <c r="C179" s="181"/>
      <c r="D179" s="181"/>
      <c r="E179" s="181"/>
      <c r="F179" s="181"/>
      <c r="G179" s="181"/>
      <c r="H179" s="181"/>
      <c r="I179" s="181"/>
      <c r="J179" s="473"/>
      <c r="K179" s="149"/>
    </row>
    <row r="180" spans="1:12" ht="15.75" x14ac:dyDescent="0.35">
      <c r="A180" s="147" t="s">
        <v>462</v>
      </c>
      <c r="B180" s="182"/>
      <c r="C180" s="181"/>
      <c r="D180" s="181"/>
      <c r="E180" s="181"/>
      <c r="F180" s="181"/>
      <c r="G180" s="181"/>
      <c r="H180" s="181"/>
      <c r="I180" s="181"/>
      <c r="J180" s="473"/>
      <c r="K180" s="149"/>
    </row>
    <row r="181" spans="1:12" ht="15.75" x14ac:dyDescent="0.35">
      <c r="A181" s="351" t="s">
        <v>463</v>
      </c>
      <c r="B181" s="182"/>
      <c r="C181" s="144"/>
      <c r="D181" s="144"/>
      <c r="E181" s="144"/>
      <c r="F181" s="149"/>
      <c r="G181" s="144"/>
      <c r="H181" s="182"/>
      <c r="I181" s="144"/>
      <c r="J181" s="474"/>
      <c r="K181" s="149"/>
    </row>
    <row r="182" spans="1:12" ht="15.75" x14ac:dyDescent="0.35">
      <c r="A182" s="351" t="s">
        <v>464</v>
      </c>
      <c r="B182" s="182"/>
      <c r="C182" s="144"/>
      <c r="D182" s="144"/>
      <c r="E182" s="144"/>
      <c r="F182" s="149"/>
      <c r="G182" s="144"/>
      <c r="H182" s="182"/>
      <c r="I182" s="144"/>
      <c r="J182" s="474"/>
      <c r="K182" s="149"/>
    </row>
    <row r="183" spans="1:12" x14ac:dyDescent="0.2">
      <c r="A183" s="760" t="s">
        <v>479</v>
      </c>
      <c r="B183" s="760"/>
      <c r="C183" s="760"/>
      <c r="D183" s="760"/>
      <c r="E183" s="760"/>
      <c r="F183" s="760"/>
      <c r="G183" s="760"/>
      <c r="H183" s="760"/>
      <c r="I183" s="760"/>
      <c r="J183" s="760"/>
      <c r="K183" s="760"/>
    </row>
    <row r="184" spans="1:12" ht="33.75" customHeight="1" x14ac:dyDescent="0.2">
      <c r="A184" s="760"/>
      <c r="B184" s="760"/>
      <c r="C184" s="760"/>
      <c r="D184" s="760"/>
      <c r="E184" s="760"/>
      <c r="F184" s="760"/>
      <c r="G184" s="760"/>
      <c r="H184" s="760"/>
      <c r="I184" s="760"/>
      <c r="J184" s="760"/>
      <c r="K184" s="760"/>
    </row>
    <row r="185" spans="1:12" ht="15.75" x14ac:dyDescent="0.2">
      <c r="A185" s="736"/>
      <c r="B185" s="256"/>
      <c r="C185" s="256"/>
      <c r="D185" s="256"/>
      <c r="E185" s="256"/>
      <c r="F185" s="573"/>
      <c r="G185" s="256"/>
      <c r="H185" s="453"/>
      <c r="I185" s="256"/>
      <c r="J185" s="475"/>
      <c r="K185" s="573"/>
    </row>
    <row r="186" spans="1:12" ht="15.75" x14ac:dyDescent="0.35">
      <c r="A186" s="756" t="s">
        <v>96</v>
      </c>
      <c r="B186" s="756"/>
      <c r="C186" s="242"/>
      <c r="D186" s="243"/>
      <c r="E186" s="243"/>
      <c r="F186" s="245"/>
      <c r="G186" s="242"/>
      <c r="H186" s="462"/>
      <c r="I186" s="242"/>
      <c r="J186" s="476"/>
      <c r="K186" s="149"/>
    </row>
    <row r="187" spans="1:12" ht="15.75" x14ac:dyDescent="0.35">
      <c r="A187" s="737"/>
      <c r="B187" s="243"/>
      <c r="C187" s="242"/>
      <c r="D187" s="243"/>
      <c r="E187" s="243"/>
      <c r="F187" s="245"/>
      <c r="G187" s="242"/>
      <c r="H187" s="462"/>
      <c r="I187" s="242"/>
      <c r="J187" s="477"/>
      <c r="K187" s="149"/>
    </row>
    <row r="188" spans="1:12" ht="15.75" x14ac:dyDescent="0.35">
      <c r="A188" s="737"/>
      <c r="B188" s="243"/>
      <c r="C188" s="757" t="s">
        <v>256</v>
      </c>
      <c r="D188" s="757"/>
      <c r="E188" s="244"/>
      <c r="F188" s="245"/>
      <c r="G188" s="758" t="s">
        <v>465</v>
      </c>
      <c r="H188" s="758"/>
      <c r="I188" s="758"/>
      <c r="J188" s="478"/>
      <c r="K188" s="149"/>
    </row>
    <row r="189" spans="1:12" ht="15.75" x14ac:dyDescent="0.35">
      <c r="A189" s="737"/>
      <c r="B189" s="243"/>
      <c r="C189" s="242"/>
      <c r="D189" s="243"/>
      <c r="E189" s="243"/>
      <c r="F189" s="245"/>
      <c r="G189" s="759"/>
      <c r="H189" s="759"/>
      <c r="I189" s="759"/>
      <c r="J189" s="478"/>
      <c r="K189" s="149"/>
    </row>
    <row r="190" spans="1:12" ht="15.75" x14ac:dyDescent="0.35">
      <c r="A190" s="737"/>
      <c r="B190" s="243"/>
      <c r="C190" s="755" t="s">
        <v>127</v>
      </c>
      <c r="D190" s="755"/>
      <c r="E190" s="244"/>
      <c r="F190" s="245"/>
      <c r="G190" s="242"/>
      <c r="H190" s="462"/>
      <c r="I190" s="242"/>
      <c r="J190" s="476"/>
      <c r="K190" s="149"/>
    </row>
  </sheetData>
  <mergeCells count="6">
    <mergeCell ref="C190:D190"/>
    <mergeCell ref="K2:L2"/>
    <mergeCell ref="A186:B186"/>
    <mergeCell ref="C188:D188"/>
    <mergeCell ref="G188:I189"/>
    <mergeCell ref="A183:K184"/>
  </mergeCells>
  <dataValidations count="1">
    <dataValidation type="list" allowBlank="1" showInputMessage="1" showErrorMessage="1" sqref="B10:B177">
      <formula1>"სატელევიზიო რეკლამის ხარჯი,ბეჭდური რეკლამი ხარჯი,ინტერნეტ-რეკლამს ხრჯი,ბრენდირებული აქსესუარებით რკლამის ხარჯი,სხვა სარეკლამო ხარჯები,ბილბორდი,ლაით ბოქსი,ქუჩაში დამონტაჟებული ეკრანი,სატრანსპორტო საშუალებებზე განთავსებული რეკლამა, რადიო რეკლამა"</formula1>
    </dataValidation>
  </dataValidations>
  <printOptions gridLines="1"/>
  <pageMargins left="0.19684820647419099" right="0.19684820647419099" top="0.19684820647419099" bottom="0.19684820647419099" header="0.15748031496063" footer="0.15748031496063"/>
  <pageSetup scale="71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93"/>
  <sheetViews>
    <sheetView showGridLines="0" view="pageBreakPreview" topLeftCell="A61" zoomScale="96" zoomScaleNormal="100" zoomScaleSheetLayoutView="96" workbookViewId="0">
      <selection activeCell="N18" sqref="N18"/>
    </sheetView>
  </sheetViews>
  <sheetFormatPr defaultRowHeight="15.75" x14ac:dyDescent="0.35"/>
  <cols>
    <col min="1" max="1" width="12.85546875" style="24" customWidth="1"/>
    <col min="2" max="2" width="65.5703125" style="23" customWidth="1"/>
    <col min="3" max="4" width="14.85546875" style="2" customWidth="1"/>
    <col min="5" max="5" width="0.85546875" style="2" customWidth="1"/>
    <col min="6" max="16384" width="9.140625" style="2"/>
  </cols>
  <sheetData>
    <row r="1" spans="1:6" x14ac:dyDescent="0.35">
      <c r="A1" s="58" t="s">
        <v>212</v>
      </c>
      <c r="B1" s="100"/>
      <c r="C1" s="761" t="s">
        <v>186</v>
      </c>
      <c r="D1" s="761"/>
      <c r="E1" s="87"/>
    </row>
    <row r="2" spans="1:6" ht="15" customHeight="1" x14ac:dyDescent="0.35">
      <c r="A2" s="60" t="s">
        <v>128</v>
      </c>
      <c r="B2" s="100"/>
      <c r="C2" s="740" t="s">
        <v>1020</v>
      </c>
      <c r="D2" s="762"/>
      <c r="E2" s="762"/>
    </row>
    <row r="3" spans="1:6" x14ac:dyDescent="0.35">
      <c r="A3" s="98"/>
      <c r="B3" s="100"/>
      <c r="C3" s="61"/>
      <c r="D3" s="61"/>
      <c r="E3" s="87"/>
    </row>
    <row r="4" spans="1:6" x14ac:dyDescent="0.35">
      <c r="A4" s="60" t="str">
        <f>'ფორმა N2'!A4</f>
        <v>ანგარიშვალდებული პირის დასახელება:</v>
      </c>
      <c r="B4" s="60"/>
      <c r="C4" s="60"/>
      <c r="D4" s="60"/>
      <c r="E4" s="90"/>
    </row>
    <row r="5" spans="1:6" x14ac:dyDescent="0.35">
      <c r="A5" s="21" t="s">
        <v>655</v>
      </c>
      <c r="B5" s="99"/>
      <c r="C5" s="99"/>
      <c r="D5" s="41"/>
      <c r="E5" s="90"/>
    </row>
    <row r="6" spans="1:6" x14ac:dyDescent="0.35">
      <c r="A6" s="61"/>
      <c r="B6" s="60"/>
      <c r="C6" s="60"/>
      <c r="D6" s="60"/>
      <c r="E6" s="90"/>
    </row>
    <row r="7" spans="1:6" x14ac:dyDescent="0.35">
      <c r="A7" s="97"/>
      <c r="B7" s="101"/>
      <c r="C7" s="102"/>
      <c r="D7" s="102"/>
      <c r="E7" s="87"/>
    </row>
    <row r="8" spans="1:6" ht="47.25" x14ac:dyDescent="0.35">
      <c r="A8" s="103" t="s">
        <v>101</v>
      </c>
      <c r="B8" s="103" t="s">
        <v>178</v>
      </c>
      <c r="C8" s="103" t="s">
        <v>291</v>
      </c>
      <c r="D8" s="103" t="s">
        <v>245</v>
      </c>
      <c r="E8" s="87"/>
    </row>
    <row r="9" spans="1:6" x14ac:dyDescent="0.35">
      <c r="A9" s="31"/>
      <c r="B9" s="32"/>
      <c r="C9" s="133"/>
      <c r="D9" s="133"/>
      <c r="E9" s="87"/>
    </row>
    <row r="10" spans="1:6" x14ac:dyDescent="0.35">
      <c r="A10" s="33" t="s">
        <v>179</v>
      </c>
      <c r="B10" s="34"/>
      <c r="C10" s="728">
        <f>SUM(C11,C34)</f>
        <v>19595.41</v>
      </c>
      <c r="D10" s="729">
        <f>SUM(D11,D34)</f>
        <v>47995.69</v>
      </c>
      <c r="E10" s="87"/>
    </row>
    <row r="11" spans="1:6" x14ac:dyDescent="0.35">
      <c r="A11" s="35" t="s">
        <v>180</v>
      </c>
      <c r="B11" s="36"/>
      <c r="C11" s="730">
        <f>SUM(C12:C32)</f>
        <v>14999.46</v>
      </c>
      <c r="D11" s="300">
        <f>SUM(D12:D32)</f>
        <v>42976.78</v>
      </c>
      <c r="E11" s="87"/>
    </row>
    <row r="12" spans="1:6" x14ac:dyDescent="0.35">
      <c r="A12" s="39">
        <v>1110</v>
      </c>
      <c r="B12" s="38" t="s">
        <v>130</v>
      </c>
      <c r="C12" s="731">
        <v>2013.75</v>
      </c>
      <c r="D12" s="301">
        <v>737.65</v>
      </c>
      <c r="E12" s="87"/>
    </row>
    <row r="13" spans="1:6" x14ac:dyDescent="0.35">
      <c r="A13" s="39">
        <v>1120</v>
      </c>
      <c r="B13" s="38" t="s">
        <v>131</v>
      </c>
      <c r="C13" s="731"/>
      <c r="D13" s="301"/>
      <c r="E13" s="87"/>
      <c r="F13" s="303"/>
    </row>
    <row r="14" spans="1:6" x14ac:dyDescent="0.35">
      <c r="A14" s="39">
        <v>1211</v>
      </c>
      <c r="B14" s="38" t="s">
        <v>132</v>
      </c>
      <c r="C14" s="731">
        <v>2456.0700000000002</v>
      </c>
      <c r="D14" s="301">
        <v>22674.35</v>
      </c>
      <c r="E14" s="87"/>
    </row>
    <row r="15" spans="1:6" x14ac:dyDescent="0.35">
      <c r="A15" s="39">
        <v>1212</v>
      </c>
      <c r="B15" s="38" t="s">
        <v>133</v>
      </c>
      <c r="C15" s="731"/>
      <c r="D15" s="301"/>
      <c r="E15" s="87"/>
    </row>
    <row r="16" spans="1:6" x14ac:dyDescent="0.35">
      <c r="A16" s="39">
        <v>1213</v>
      </c>
      <c r="B16" s="38" t="s">
        <v>134</v>
      </c>
      <c r="C16" s="731"/>
      <c r="D16" s="301"/>
      <c r="E16" s="87"/>
    </row>
    <row r="17" spans="1:5" x14ac:dyDescent="0.35">
      <c r="A17" s="39">
        <v>1214</v>
      </c>
      <c r="B17" s="38" t="s">
        <v>135</v>
      </c>
      <c r="C17" s="731"/>
      <c r="D17" s="301"/>
      <c r="E17" s="87"/>
    </row>
    <row r="18" spans="1:5" x14ac:dyDescent="0.35">
      <c r="A18" s="39">
        <v>1215</v>
      </c>
      <c r="B18" s="38" t="s">
        <v>136</v>
      </c>
      <c r="C18" s="731"/>
      <c r="D18" s="301"/>
      <c r="E18" s="87"/>
    </row>
    <row r="19" spans="1:5" x14ac:dyDescent="0.35">
      <c r="A19" s="39">
        <v>1300</v>
      </c>
      <c r="B19" s="38" t="s">
        <v>137</v>
      </c>
      <c r="C19" s="731"/>
      <c r="D19" s="301"/>
      <c r="E19" s="87"/>
    </row>
    <row r="20" spans="1:5" x14ac:dyDescent="0.35">
      <c r="A20" s="39">
        <v>1410</v>
      </c>
      <c r="B20" s="38" t="s">
        <v>138</v>
      </c>
      <c r="C20" s="731">
        <v>400</v>
      </c>
      <c r="D20" s="301">
        <v>1589.1</v>
      </c>
      <c r="E20" s="87"/>
    </row>
    <row r="21" spans="1:5" x14ac:dyDescent="0.35">
      <c r="A21" s="39">
        <v>1421</v>
      </c>
      <c r="B21" s="38" t="s">
        <v>139</v>
      </c>
      <c r="C21" s="731"/>
      <c r="D21" s="301"/>
      <c r="E21" s="87"/>
    </row>
    <row r="22" spans="1:5" x14ac:dyDescent="0.35">
      <c r="A22" s="39">
        <v>1422</v>
      </c>
      <c r="B22" s="38" t="s">
        <v>140</v>
      </c>
      <c r="C22" s="731"/>
      <c r="D22" s="301"/>
      <c r="E22" s="87"/>
    </row>
    <row r="23" spans="1:5" x14ac:dyDescent="0.35">
      <c r="A23" s="39">
        <v>1423</v>
      </c>
      <c r="B23" s="38" t="s">
        <v>141</v>
      </c>
      <c r="C23" s="731"/>
      <c r="D23" s="301"/>
      <c r="E23" s="87"/>
    </row>
    <row r="24" spans="1:5" x14ac:dyDescent="0.35">
      <c r="A24" s="39">
        <v>1431</v>
      </c>
      <c r="B24" s="38" t="s">
        <v>142</v>
      </c>
      <c r="C24" s="731"/>
      <c r="D24" s="301"/>
      <c r="E24" s="87"/>
    </row>
    <row r="25" spans="1:5" x14ac:dyDescent="0.35">
      <c r="A25" s="39">
        <v>1432</v>
      </c>
      <c r="B25" s="38" t="s">
        <v>143</v>
      </c>
      <c r="C25" s="731"/>
      <c r="D25" s="301"/>
      <c r="E25" s="87"/>
    </row>
    <row r="26" spans="1:5" x14ac:dyDescent="0.35">
      <c r="A26" s="39">
        <v>1433</v>
      </c>
      <c r="B26" s="38" t="s">
        <v>144</v>
      </c>
      <c r="C26" s="731">
        <v>1129.6400000000001</v>
      </c>
      <c r="D26" s="301">
        <v>856.93</v>
      </c>
      <c r="E26" s="87"/>
    </row>
    <row r="27" spans="1:5" x14ac:dyDescent="0.35">
      <c r="A27" s="39">
        <v>1441</v>
      </c>
      <c r="B27" s="38" t="s">
        <v>145</v>
      </c>
      <c r="C27" s="732">
        <v>0</v>
      </c>
      <c r="D27" s="676">
        <v>0</v>
      </c>
      <c r="E27" s="87"/>
    </row>
    <row r="28" spans="1:5" x14ac:dyDescent="0.35">
      <c r="A28" s="39">
        <v>1442</v>
      </c>
      <c r="B28" s="38" t="s">
        <v>146</v>
      </c>
      <c r="C28" s="731">
        <v>9000</v>
      </c>
      <c r="D28" s="301">
        <v>15450</v>
      </c>
      <c r="E28" s="87"/>
    </row>
    <row r="29" spans="1:5" x14ac:dyDescent="0.35">
      <c r="A29" s="39">
        <v>1443</v>
      </c>
      <c r="B29" s="38" t="s">
        <v>147</v>
      </c>
      <c r="C29" s="731"/>
      <c r="D29" s="301"/>
      <c r="E29" s="87"/>
    </row>
    <row r="30" spans="1:5" x14ac:dyDescent="0.35">
      <c r="A30" s="39">
        <v>1444</v>
      </c>
      <c r="B30" s="38" t="s">
        <v>148</v>
      </c>
      <c r="C30" s="731"/>
      <c r="D30" s="301"/>
      <c r="E30" s="87"/>
    </row>
    <row r="31" spans="1:5" x14ac:dyDescent="0.35">
      <c r="A31" s="39">
        <v>1445</v>
      </c>
      <c r="B31" s="38" t="s">
        <v>149</v>
      </c>
      <c r="C31" s="731"/>
      <c r="D31" s="301"/>
      <c r="E31" s="87"/>
    </row>
    <row r="32" spans="1:5" x14ac:dyDescent="0.35">
      <c r="A32" s="39">
        <v>1446</v>
      </c>
      <c r="B32" s="38" t="s">
        <v>150</v>
      </c>
      <c r="C32" s="731">
        <v>0</v>
      </c>
      <c r="D32" s="301">
        <v>1668.75</v>
      </c>
      <c r="E32" s="87"/>
    </row>
    <row r="33" spans="1:5" x14ac:dyDescent="0.35">
      <c r="A33" s="25"/>
      <c r="C33" s="302"/>
      <c r="D33" s="302"/>
      <c r="E33" s="87"/>
    </row>
    <row r="34" spans="1:5" x14ac:dyDescent="0.35">
      <c r="A34" s="40" t="s">
        <v>181</v>
      </c>
      <c r="B34" s="38"/>
      <c r="C34" s="730">
        <f>SUM(C35:C42)</f>
        <v>4595.95</v>
      </c>
      <c r="D34" s="300">
        <f>SUM(D35:D42)</f>
        <v>5018.91</v>
      </c>
      <c r="E34" s="87"/>
    </row>
    <row r="35" spans="1:5" x14ac:dyDescent="0.35">
      <c r="A35" s="39">
        <v>2110</v>
      </c>
      <c r="B35" s="38" t="s">
        <v>89</v>
      </c>
      <c r="C35" s="731"/>
      <c r="D35" s="301"/>
      <c r="E35" s="87"/>
    </row>
    <row r="36" spans="1:5" x14ac:dyDescent="0.35">
      <c r="A36" s="39">
        <v>2120</v>
      </c>
      <c r="B36" s="38" t="s">
        <v>151</v>
      </c>
      <c r="C36" s="731">
        <v>3526.78</v>
      </c>
      <c r="D36" s="301">
        <v>4379.78</v>
      </c>
      <c r="E36" s="87"/>
    </row>
    <row r="37" spans="1:5" x14ac:dyDescent="0.35">
      <c r="A37" s="39">
        <v>2130</v>
      </c>
      <c r="B37" s="38" t="s">
        <v>90</v>
      </c>
      <c r="C37" s="731">
        <v>454.47</v>
      </c>
      <c r="D37" s="301">
        <v>454.47</v>
      </c>
      <c r="E37" s="87"/>
    </row>
    <row r="38" spans="1:5" x14ac:dyDescent="0.35">
      <c r="A38" s="39">
        <v>2140</v>
      </c>
      <c r="B38" s="38" t="s">
        <v>389</v>
      </c>
      <c r="C38" s="731"/>
      <c r="D38" s="301"/>
      <c r="E38" s="87"/>
    </row>
    <row r="39" spans="1:5" x14ac:dyDescent="0.35">
      <c r="A39" s="39">
        <v>2150</v>
      </c>
      <c r="B39" s="38" t="s">
        <v>392</v>
      </c>
      <c r="C39" s="731"/>
      <c r="D39" s="301"/>
      <c r="E39" s="87"/>
    </row>
    <row r="40" spans="1:5" x14ac:dyDescent="0.35">
      <c r="A40" s="39">
        <v>2220</v>
      </c>
      <c r="B40" s="38" t="s">
        <v>91</v>
      </c>
      <c r="C40" s="731">
        <v>614.70000000000005</v>
      </c>
      <c r="D40" s="301">
        <v>184.66</v>
      </c>
      <c r="E40" s="87"/>
    </row>
    <row r="41" spans="1:5" x14ac:dyDescent="0.35">
      <c r="A41" s="39">
        <v>2300</v>
      </c>
      <c r="B41" s="38" t="s">
        <v>152</v>
      </c>
      <c r="C41" s="731"/>
      <c r="D41" s="301"/>
      <c r="E41" s="87"/>
    </row>
    <row r="42" spans="1:5" x14ac:dyDescent="0.35">
      <c r="A42" s="39">
        <v>2400</v>
      </c>
      <c r="B42" s="38" t="s">
        <v>153</v>
      </c>
      <c r="C42" s="731"/>
      <c r="D42" s="301"/>
      <c r="E42" s="87"/>
    </row>
    <row r="43" spans="1:5" x14ac:dyDescent="0.35">
      <c r="A43" s="26"/>
      <c r="C43" s="302"/>
      <c r="D43" s="302"/>
      <c r="E43" s="87"/>
    </row>
    <row r="44" spans="1:5" x14ac:dyDescent="0.35">
      <c r="A44" s="37" t="s">
        <v>185</v>
      </c>
      <c r="B44" s="38"/>
      <c r="C44" s="730">
        <f>SUM(C45,C64)</f>
        <v>19595.409999999989</v>
      </c>
      <c r="D44" s="300">
        <f>SUM(D45,D64)</f>
        <v>47995.69</v>
      </c>
      <c r="E44" s="87"/>
    </row>
    <row r="45" spans="1:5" x14ac:dyDescent="0.35">
      <c r="A45" s="40" t="s">
        <v>182</v>
      </c>
      <c r="B45" s="38"/>
      <c r="C45" s="730">
        <f>SUM(C46:C61)</f>
        <v>149477.87</v>
      </c>
      <c r="D45" s="300">
        <f>SUM(D46:D61)</f>
        <v>151147.87</v>
      </c>
      <c r="E45" s="87"/>
    </row>
    <row r="46" spans="1:5" x14ac:dyDescent="0.35">
      <c r="A46" s="39">
        <v>3100</v>
      </c>
      <c r="B46" s="38" t="s">
        <v>154</v>
      </c>
      <c r="C46" s="731"/>
      <c r="D46" s="301"/>
      <c r="E46" s="87"/>
    </row>
    <row r="47" spans="1:5" x14ac:dyDescent="0.35">
      <c r="A47" s="39">
        <v>3210</v>
      </c>
      <c r="B47" s="38" t="s">
        <v>155</v>
      </c>
      <c r="C47" s="731">
        <v>149477.87</v>
      </c>
      <c r="D47" s="301">
        <f>149477.87+1625</f>
        <v>151102.87</v>
      </c>
      <c r="E47" s="87"/>
    </row>
    <row r="48" spans="1:5" x14ac:dyDescent="0.35">
      <c r="A48" s="39">
        <v>3221</v>
      </c>
      <c r="B48" s="38" t="s">
        <v>156</v>
      </c>
      <c r="C48" s="731"/>
      <c r="D48" s="301"/>
      <c r="E48" s="87"/>
    </row>
    <row r="49" spans="1:5" x14ac:dyDescent="0.35">
      <c r="A49" s="39">
        <v>3222</v>
      </c>
      <c r="B49" s="38" t="s">
        <v>157</v>
      </c>
      <c r="C49" s="731">
        <v>0</v>
      </c>
      <c r="D49" s="301">
        <v>0</v>
      </c>
      <c r="E49" s="87"/>
    </row>
    <row r="50" spans="1:5" x14ac:dyDescent="0.35">
      <c r="A50" s="39">
        <v>3223</v>
      </c>
      <c r="B50" s="38" t="s">
        <v>158</v>
      </c>
      <c r="C50" s="731"/>
      <c r="D50" s="301"/>
      <c r="E50" s="87"/>
    </row>
    <row r="51" spans="1:5" x14ac:dyDescent="0.35">
      <c r="A51" s="39">
        <v>3224</v>
      </c>
      <c r="B51" s="38" t="s">
        <v>159</v>
      </c>
      <c r="C51" s="731"/>
      <c r="D51" s="301"/>
      <c r="E51" s="87"/>
    </row>
    <row r="52" spans="1:5" x14ac:dyDescent="0.35">
      <c r="A52" s="39">
        <v>3231</v>
      </c>
      <c r="B52" s="38" t="s">
        <v>160</v>
      </c>
      <c r="C52" s="731"/>
      <c r="D52" s="301"/>
      <c r="E52" s="87"/>
    </row>
    <row r="53" spans="1:5" x14ac:dyDescent="0.35">
      <c r="A53" s="39">
        <v>3232</v>
      </c>
      <c r="B53" s="38" t="s">
        <v>161</v>
      </c>
      <c r="C53" s="731"/>
      <c r="D53" s="301"/>
      <c r="E53" s="87"/>
    </row>
    <row r="54" spans="1:5" x14ac:dyDescent="0.35">
      <c r="A54" s="39">
        <v>3234</v>
      </c>
      <c r="B54" s="38" t="s">
        <v>162</v>
      </c>
      <c r="C54" s="731">
        <v>0</v>
      </c>
      <c r="D54" s="301">
        <v>45</v>
      </c>
      <c r="E54" s="87"/>
    </row>
    <row r="55" spans="1:5" ht="31.5" x14ac:dyDescent="0.35">
      <c r="A55" s="39">
        <v>3236</v>
      </c>
      <c r="B55" s="38" t="s">
        <v>177</v>
      </c>
      <c r="C55" s="486"/>
      <c r="D55" s="8"/>
      <c r="E55" s="87"/>
    </row>
    <row r="56" spans="1:5" ht="47.25" x14ac:dyDescent="0.35">
      <c r="A56" s="39">
        <v>3237</v>
      </c>
      <c r="B56" s="38" t="s">
        <v>163</v>
      </c>
      <c r="C56" s="486"/>
      <c r="D56" s="8"/>
      <c r="E56" s="87"/>
    </row>
    <row r="57" spans="1:5" x14ac:dyDescent="0.35">
      <c r="A57" s="39">
        <v>3241</v>
      </c>
      <c r="B57" s="38" t="s">
        <v>164</v>
      </c>
      <c r="C57" s="486"/>
      <c r="D57" s="8"/>
      <c r="E57" s="87"/>
    </row>
    <row r="58" spans="1:5" x14ac:dyDescent="0.35">
      <c r="A58" s="39">
        <v>3242</v>
      </c>
      <c r="B58" s="38" t="s">
        <v>165</v>
      </c>
      <c r="C58" s="486"/>
      <c r="D58" s="8"/>
      <c r="E58" s="87"/>
    </row>
    <row r="59" spans="1:5" x14ac:dyDescent="0.35">
      <c r="A59" s="39">
        <v>3243</v>
      </c>
      <c r="B59" s="38" t="s">
        <v>166</v>
      </c>
      <c r="C59" s="486"/>
      <c r="D59" s="8"/>
      <c r="E59" s="87"/>
    </row>
    <row r="60" spans="1:5" x14ac:dyDescent="0.35">
      <c r="A60" s="39">
        <v>3245</v>
      </c>
      <c r="B60" s="38" t="s">
        <v>167</v>
      </c>
      <c r="C60" s="486"/>
      <c r="D60" s="8"/>
      <c r="E60" s="87"/>
    </row>
    <row r="61" spans="1:5" x14ac:dyDescent="0.35">
      <c r="A61" s="39">
        <v>3246</v>
      </c>
      <c r="B61" s="38" t="s">
        <v>168</v>
      </c>
      <c r="C61" s="486">
        <v>0</v>
      </c>
      <c r="D61" s="491"/>
      <c r="E61" s="87"/>
    </row>
    <row r="62" spans="1:5" x14ac:dyDescent="0.35">
      <c r="A62" s="26"/>
      <c r="E62" s="87"/>
    </row>
    <row r="63" spans="1:5" x14ac:dyDescent="0.35">
      <c r="A63" s="27"/>
      <c r="E63" s="87"/>
    </row>
    <row r="64" spans="1:5" x14ac:dyDescent="0.35">
      <c r="A64" s="40" t="s">
        <v>183</v>
      </c>
      <c r="B64" s="38"/>
      <c r="C64" s="730">
        <f>SUM(C65:C67)</f>
        <v>-129882.46</v>
      </c>
      <c r="D64" s="730">
        <f>SUM(D65:D67)</f>
        <v>-103152.18</v>
      </c>
      <c r="E64" s="87"/>
    </row>
    <row r="65" spans="1:5" x14ac:dyDescent="0.35">
      <c r="A65" s="39">
        <v>5100</v>
      </c>
      <c r="B65" s="38" t="s">
        <v>243</v>
      </c>
      <c r="C65" s="490"/>
      <c r="D65" s="491"/>
      <c r="E65" s="87"/>
    </row>
    <row r="66" spans="1:5" x14ac:dyDescent="0.35">
      <c r="A66" s="39">
        <v>5220</v>
      </c>
      <c r="B66" s="38" t="s">
        <v>412</v>
      </c>
      <c r="C66" s="490"/>
      <c r="D66" s="491"/>
      <c r="E66" s="87"/>
    </row>
    <row r="67" spans="1:5" x14ac:dyDescent="0.35">
      <c r="A67" s="39">
        <v>5230</v>
      </c>
      <c r="B67" s="38" t="s">
        <v>413</v>
      </c>
      <c r="C67" s="731">
        <v>-129882.46</v>
      </c>
      <c r="D67" s="731">
        <f>-103152.18</f>
        <v>-103152.18</v>
      </c>
      <c r="E67" s="87"/>
    </row>
    <row r="68" spans="1:5" x14ac:dyDescent="0.35">
      <c r="A68" s="26"/>
      <c r="E68" s="87"/>
    </row>
    <row r="69" spans="1:5" x14ac:dyDescent="0.35">
      <c r="A69" s="2"/>
      <c r="E69" s="87"/>
    </row>
    <row r="70" spans="1:5" x14ac:dyDescent="0.35">
      <c r="A70" s="37" t="s">
        <v>184</v>
      </c>
      <c r="B70" s="38"/>
      <c r="C70" s="486"/>
      <c r="D70" s="8"/>
      <c r="E70" s="87"/>
    </row>
    <row r="71" spans="1:5" ht="31.5" x14ac:dyDescent="0.35">
      <c r="A71" s="39">
        <v>1</v>
      </c>
      <c r="B71" s="38" t="s">
        <v>169</v>
      </c>
      <c r="C71" s="486"/>
      <c r="D71" s="8"/>
      <c r="E71" s="87"/>
    </row>
    <row r="72" spans="1:5" x14ac:dyDescent="0.35">
      <c r="A72" s="39">
        <v>2</v>
      </c>
      <c r="B72" s="38" t="s">
        <v>170</v>
      </c>
      <c r="C72" s="486"/>
      <c r="D72" s="8"/>
      <c r="E72" s="87"/>
    </row>
    <row r="73" spans="1:5" x14ac:dyDescent="0.35">
      <c r="A73" s="39">
        <v>3</v>
      </c>
      <c r="B73" s="38" t="s">
        <v>171</v>
      </c>
      <c r="C73" s="486"/>
      <c r="D73" s="8"/>
      <c r="E73" s="87"/>
    </row>
    <row r="74" spans="1:5" x14ac:dyDescent="0.35">
      <c r="A74" s="39">
        <v>4</v>
      </c>
      <c r="B74" s="38" t="s">
        <v>348</v>
      </c>
      <c r="C74" s="486"/>
      <c r="D74" s="8"/>
      <c r="E74" s="87"/>
    </row>
    <row r="75" spans="1:5" x14ac:dyDescent="0.35">
      <c r="A75" s="39">
        <v>5</v>
      </c>
      <c r="B75" s="38" t="s">
        <v>172</v>
      </c>
      <c r="C75" s="486"/>
      <c r="D75" s="8"/>
      <c r="E75" s="87"/>
    </row>
    <row r="76" spans="1:5" x14ac:dyDescent="0.35">
      <c r="A76" s="39">
        <v>6</v>
      </c>
      <c r="B76" s="38" t="s">
        <v>173</v>
      </c>
      <c r="C76" s="486"/>
      <c r="D76" s="8"/>
      <c r="E76" s="87"/>
    </row>
    <row r="77" spans="1:5" x14ac:dyDescent="0.35">
      <c r="A77" s="39">
        <v>7</v>
      </c>
      <c r="B77" s="38" t="s">
        <v>174</v>
      </c>
      <c r="C77" s="486"/>
      <c r="D77" s="8"/>
      <c r="E77" s="87"/>
    </row>
    <row r="78" spans="1:5" x14ac:dyDescent="0.35">
      <c r="A78" s="39">
        <v>8</v>
      </c>
      <c r="B78" s="38" t="s">
        <v>175</v>
      </c>
      <c r="C78" s="486"/>
      <c r="D78" s="8"/>
      <c r="E78" s="87"/>
    </row>
    <row r="79" spans="1:5" x14ac:dyDescent="0.35">
      <c r="A79" s="39">
        <v>9</v>
      </c>
      <c r="B79" s="38" t="s">
        <v>176</v>
      </c>
      <c r="C79" s="486"/>
      <c r="D79" s="8"/>
      <c r="E79" s="87"/>
    </row>
    <row r="83" spans="1:5" x14ac:dyDescent="0.35">
      <c r="A83" s="2"/>
      <c r="B83" s="2"/>
    </row>
    <row r="84" spans="1:5" x14ac:dyDescent="0.35">
      <c r="A84" s="53" t="s">
        <v>96</v>
      </c>
      <c r="B84" s="2"/>
      <c r="E84" s="351"/>
    </row>
    <row r="85" spans="1:5" x14ac:dyDescent="0.35">
      <c r="A85" s="2"/>
      <c r="B85" s="2"/>
      <c r="E85" s="371"/>
    </row>
    <row r="86" spans="1:5" x14ac:dyDescent="0.35">
      <c r="A86" s="2"/>
      <c r="B86" s="2"/>
      <c r="D86" s="12"/>
      <c r="E86" s="371"/>
    </row>
    <row r="87" spans="1:5" x14ac:dyDescent="0.35">
      <c r="A87" s="371"/>
      <c r="B87" s="53" t="s">
        <v>420</v>
      </c>
      <c r="D87" s="12"/>
      <c r="E87" s="371"/>
    </row>
    <row r="88" spans="1:5" x14ac:dyDescent="0.35">
      <c r="A88" s="371"/>
      <c r="B88" s="2" t="s">
        <v>421</v>
      </c>
      <c r="D88" s="12"/>
      <c r="E88" s="371"/>
    </row>
    <row r="89" spans="1:5" s="371" customFormat="1" ht="12.75" x14ac:dyDescent="0.2">
      <c r="B89" s="49" t="s">
        <v>127</v>
      </c>
    </row>
    <row r="90" spans="1:5" s="371" customFormat="1" ht="12.75" x14ac:dyDescent="0.2"/>
    <row r="91" spans="1:5" s="371" customFormat="1" ht="12.75" x14ac:dyDescent="0.2"/>
    <row r="92" spans="1:5" s="371" customFormat="1" ht="12.75" x14ac:dyDescent="0.2"/>
    <row r="93" spans="1:5" s="371" customFormat="1" ht="12.75" x14ac:dyDescent="0.2"/>
  </sheetData>
  <mergeCells count="2">
    <mergeCell ref="C1:D1"/>
    <mergeCell ref="C2:E2"/>
  </mergeCells>
  <printOptions gridLines="1"/>
  <pageMargins left="0.31496062992126" right="0.31496062992126" top="0.74803149606299202" bottom="0.74803149606299202" header="0.31496062992126" footer="0.31496062992126"/>
  <pageSetup paperSize="9" scale="92" fitToHeight="2" orientation="portrait" r:id="rId1"/>
  <rowBreaks count="1" manualBreakCount="1">
    <brk id="43" max="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K26"/>
  <sheetViews>
    <sheetView showGridLines="0" view="pageBreakPreview" zoomScale="118" zoomScaleNormal="100" zoomScaleSheetLayoutView="118" workbookViewId="0">
      <selection activeCell="G10" sqref="G10"/>
    </sheetView>
  </sheetViews>
  <sheetFormatPr defaultRowHeight="15.75" x14ac:dyDescent="0.35"/>
  <cols>
    <col min="1" max="1" width="4.85546875" style="2" customWidth="1"/>
    <col min="2" max="2" width="31.42578125" style="2" customWidth="1"/>
    <col min="3" max="3" width="18.42578125" style="2" customWidth="1"/>
    <col min="4" max="4" width="8.42578125" style="2" customWidth="1"/>
    <col min="5" max="5" width="13.5703125" style="2" customWidth="1"/>
    <col min="6" max="6" width="12.42578125" style="2" customWidth="1"/>
    <col min="7" max="8" width="13.85546875" style="2" customWidth="1"/>
    <col min="9" max="9" width="13.7109375" style="2" customWidth="1"/>
    <col min="10" max="10" width="15" style="2" customWidth="1"/>
    <col min="11" max="11" width="0.85546875" style="2" customWidth="1"/>
    <col min="12" max="16384" width="9.140625" style="2"/>
  </cols>
  <sheetData>
    <row r="1" spans="1:11" x14ac:dyDescent="0.35">
      <c r="A1" s="58" t="s">
        <v>426</v>
      </c>
      <c r="B1" s="60"/>
      <c r="C1" s="60"/>
      <c r="D1" s="60"/>
      <c r="E1" s="60"/>
      <c r="F1" s="60"/>
      <c r="G1" s="60"/>
      <c r="H1" s="60"/>
      <c r="I1" s="750" t="s">
        <v>97</v>
      </c>
      <c r="J1" s="750"/>
      <c r="K1" s="87"/>
    </row>
    <row r="2" spans="1:11" ht="15" customHeight="1" x14ac:dyDescent="0.35">
      <c r="A2" s="60" t="s">
        <v>128</v>
      </c>
      <c r="B2" s="60"/>
      <c r="C2" s="60"/>
      <c r="D2" s="60"/>
      <c r="E2" s="60"/>
      <c r="F2" s="60"/>
      <c r="G2" s="60"/>
      <c r="H2" s="60"/>
      <c r="I2" s="740" t="s">
        <v>1020</v>
      </c>
      <c r="J2" s="741"/>
      <c r="K2" s="87"/>
    </row>
    <row r="3" spans="1:11" x14ac:dyDescent="0.35">
      <c r="A3" s="60"/>
      <c r="B3" s="60"/>
      <c r="C3" s="60"/>
      <c r="D3" s="60"/>
      <c r="E3" s="60"/>
      <c r="F3" s="60"/>
      <c r="G3" s="60"/>
      <c r="H3" s="60"/>
      <c r="I3" s="59"/>
      <c r="J3" s="59"/>
      <c r="K3" s="87"/>
    </row>
    <row r="4" spans="1:11" x14ac:dyDescent="0.35">
      <c r="A4" s="60" t="str">
        <f>'ფორმა N2'!A4</f>
        <v>ანგარიშვალდებული პირის დასახელება:</v>
      </c>
      <c r="B4" s="60"/>
      <c r="C4" s="60"/>
      <c r="D4" s="60"/>
      <c r="E4" s="60"/>
      <c r="F4" s="104"/>
      <c r="G4" s="60"/>
      <c r="H4" s="60"/>
      <c r="I4" s="60"/>
      <c r="J4" s="60"/>
      <c r="K4" s="87"/>
    </row>
    <row r="5" spans="1:11" x14ac:dyDescent="0.35">
      <c r="A5" s="21" t="s">
        <v>655</v>
      </c>
      <c r="B5" s="254"/>
      <c r="C5" s="254"/>
      <c r="D5" s="254"/>
      <c r="E5" s="254"/>
      <c r="F5" s="255"/>
      <c r="G5" s="254"/>
      <c r="H5" s="254"/>
      <c r="I5" s="254"/>
      <c r="J5" s="254"/>
      <c r="K5" s="87"/>
    </row>
    <row r="6" spans="1:11" x14ac:dyDescent="0.35">
      <c r="A6" s="61"/>
      <c r="B6" s="61"/>
      <c r="C6" s="60"/>
      <c r="D6" s="60"/>
      <c r="E6" s="60"/>
      <c r="F6" s="104"/>
      <c r="G6" s="60"/>
      <c r="H6" s="60"/>
      <c r="I6" s="60"/>
      <c r="J6" s="60"/>
      <c r="K6" s="87"/>
    </row>
    <row r="7" spans="1:11" x14ac:dyDescent="0.35">
      <c r="A7" s="105"/>
      <c r="B7" s="102"/>
      <c r="C7" s="102"/>
      <c r="D7" s="102"/>
      <c r="E7" s="102"/>
      <c r="F7" s="102"/>
      <c r="G7" s="102"/>
      <c r="H7" s="102"/>
      <c r="I7" s="102"/>
      <c r="J7" s="102"/>
      <c r="K7" s="87"/>
    </row>
    <row r="8" spans="1:11" s="21" customFormat="1" ht="63" x14ac:dyDescent="0.35">
      <c r="A8" s="107" t="s">
        <v>64</v>
      </c>
      <c r="B8" s="107" t="s">
        <v>99</v>
      </c>
      <c r="C8" s="108" t="s">
        <v>101</v>
      </c>
      <c r="D8" s="108" t="s">
        <v>263</v>
      </c>
      <c r="E8" s="108" t="s">
        <v>100</v>
      </c>
      <c r="F8" s="106" t="s">
        <v>244</v>
      </c>
      <c r="G8" s="106" t="s">
        <v>282</v>
      </c>
      <c r="H8" s="106" t="s">
        <v>283</v>
      </c>
      <c r="I8" s="106" t="s">
        <v>245</v>
      </c>
      <c r="J8" s="109" t="s">
        <v>102</v>
      </c>
      <c r="K8" s="87"/>
    </row>
    <row r="9" spans="1:11" s="21" customFormat="1" x14ac:dyDescent="0.35">
      <c r="A9" s="136">
        <v>1</v>
      </c>
      <c r="B9" s="136">
        <v>2</v>
      </c>
      <c r="C9" s="137">
        <v>3</v>
      </c>
      <c r="D9" s="137">
        <v>4</v>
      </c>
      <c r="E9" s="137">
        <v>5</v>
      </c>
      <c r="F9" s="137">
        <v>6</v>
      </c>
      <c r="G9" s="137">
        <v>7</v>
      </c>
      <c r="H9" s="137">
        <v>8</v>
      </c>
      <c r="I9" s="137">
        <v>9</v>
      </c>
      <c r="J9" s="137">
        <v>10</v>
      </c>
      <c r="K9" s="87"/>
    </row>
    <row r="10" spans="1:11" s="21" customFormat="1" ht="36" customHeight="1" x14ac:dyDescent="0.35">
      <c r="A10" s="283">
        <v>1</v>
      </c>
      <c r="B10" s="294" t="s">
        <v>651</v>
      </c>
      <c r="C10" s="290" t="s">
        <v>652</v>
      </c>
      <c r="D10" s="291" t="s">
        <v>209</v>
      </c>
      <c r="E10" s="293" t="s">
        <v>653</v>
      </c>
      <c r="F10" s="292">
        <v>2456.0700000000002</v>
      </c>
      <c r="G10" s="292">
        <v>832457.98</v>
      </c>
      <c r="H10" s="292">
        <v>812239.7</v>
      </c>
      <c r="I10" s="292">
        <f>F10+G10-H10</f>
        <v>22674.349999999977</v>
      </c>
      <c r="J10" s="292"/>
      <c r="K10" s="87"/>
    </row>
    <row r="11" spans="1:11" s="21" customFormat="1" ht="18" x14ac:dyDescent="0.4">
      <c r="A11" s="284">
        <v>2</v>
      </c>
      <c r="B11" s="45"/>
      <c r="C11" s="134"/>
      <c r="D11" s="135"/>
      <c r="E11" s="132"/>
      <c r="F11" s="22"/>
      <c r="G11" s="22"/>
      <c r="H11" s="22"/>
      <c r="I11" s="22"/>
      <c r="J11" s="22"/>
      <c r="K11" s="87"/>
    </row>
    <row r="12" spans="1:11" x14ac:dyDescent="0.35">
      <c r="A12" s="86"/>
      <c r="B12" s="86"/>
      <c r="C12" s="86"/>
      <c r="D12" s="86"/>
      <c r="E12" s="86"/>
      <c r="F12" s="86"/>
      <c r="G12" s="86"/>
      <c r="H12" s="86"/>
      <c r="I12" s="86"/>
      <c r="J12" s="86"/>
    </row>
    <row r="13" spans="1:11" x14ac:dyDescent="0.35">
      <c r="A13" s="86"/>
      <c r="B13" s="86"/>
      <c r="C13" s="86"/>
      <c r="D13" s="86"/>
      <c r="E13" s="86"/>
      <c r="F13" s="86"/>
      <c r="G13" s="86"/>
      <c r="H13" s="86"/>
      <c r="I13" s="86"/>
      <c r="J13" s="86"/>
    </row>
    <row r="14" spans="1:11" x14ac:dyDescent="0.35">
      <c r="A14" s="86"/>
      <c r="B14" s="86"/>
      <c r="C14" s="86"/>
      <c r="D14" s="86"/>
      <c r="E14" s="86"/>
      <c r="F14" s="86"/>
      <c r="G14" s="86"/>
      <c r="H14" s="86"/>
      <c r="I14" s="86"/>
      <c r="J14" s="86"/>
    </row>
    <row r="15" spans="1:11" x14ac:dyDescent="0.35">
      <c r="A15" s="86"/>
      <c r="B15" s="86"/>
      <c r="C15" s="86"/>
      <c r="D15" s="86"/>
      <c r="E15" s="86"/>
      <c r="F15" s="86"/>
      <c r="G15" s="86"/>
      <c r="H15" s="86"/>
      <c r="I15" s="86"/>
      <c r="J15" s="86"/>
    </row>
    <row r="16" spans="1:11" x14ac:dyDescent="0.35">
      <c r="A16" s="86"/>
      <c r="B16" s="186" t="s">
        <v>96</v>
      </c>
      <c r="C16" s="86"/>
      <c r="D16" s="86"/>
      <c r="E16" s="86"/>
      <c r="F16" s="187"/>
      <c r="G16" s="86"/>
      <c r="H16" s="86"/>
      <c r="I16" s="86"/>
      <c r="J16" s="86"/>
    </row>
    <row r="17" spans="1:10" x14ac:dyDescent="0.35">
      <c r="A17" s="86"/>
      <c r="B17" s="86"/>
      <c r="C17" s="86"/>
      <c r="D17" s="86"/>
      <c r="E17" s="86"/>
      <c r="F17" s="83"/>
      <c r="G17" s="83"/>
      <c r="H17" s="83"/>
      <c r="I17" s="83"/>
      <c r="J17" s="83"/>
    </row>
    <row r="18" spans="1:10" x14ac:dyDescent="0.35">
      <c r="A18" s="86"/>
      <c r="B18" s="86"/>
      <c r="C18" s="217"/>
      <c r="D18" s="86"/>
      <c r="E18" s="86"/>
      <c r="F18" s="217"/>
      <c r="G18" s="218"/>
      <c r="H18" s="218"/>
      <c r="I18" s="83"/>
      <c r="J18" s="83"/>
    </row>
    <row r="19" spans="1:10" x14ac:dyDescent="0.35">
      <c r="A19" s="83"/>
      <c r="B19" s="86"/>
      <c r="C19" s="188" t="s">
        <v>256</v>
      </c>
      <c r="D19" s="188"/>
      <c r="E19" s="86"/>
      <c r="F19" s="86" t="s">
        <v>261</v>
      </c>
      <c r="G19" s="83"/>
      <c r="H19" s="83"/>
      <c r="I19" s="83"/>
      <c r="J19" s="83"/>
    </row>
    <row r="20" spans="1:10" x14ac:dyDescent="0.35">
      <c r="A20" s="83"/>
      <c r="B20" s="86"/>
      <c r="C20" s="189" t="s">
        <v>127</v>
      </c>
      <c r="D20" s="86"/>
      <c r="E20" s="86"/>
      <c r="F20" s="86" t="s">
        <v>257</v>
      </c>
      <c r="G20" s="83"/>
      <c r="H20" s="83"/>
      <c r="I20" s="83"/>
      <c r="J20" s="83"/>
    </row>
    <row r="21" spans="1:10" customFormat="1" x14ac:dyDescent="0.35">
      <c r="A21" s="83"/>
      <c r="B21" s="86"/>
      <c r="C21" s="86"/>
      <c r="D21" s="189"/>
      <c r="E21" s="83"/>
      <c r="F21" s="83"/>
      <c r="G21" s="83"/>
      <c r="H21" s="83"/>
      <c r="I21" s="83"/>
      <c r="J21" s="83"/>
    </row>
    <row r="22" spans="1:10" customFormat="1" ht="12.75" x14ac:dyDescent="0.2">
      <c r="A22" s="83"/>
      <c r="B22" s="83"/>
      <c r="C22" s="83"/>
      <c r="D22" s="83"/>
      <c r="E22" s="83"/>
      <c r="F22" s="83"/>
      <c r="G22" s="83"/>
      <c r="H22" s="83"/>
      <c r="I22" s="83"/>
      <c r="J22" s="83"/>
    </row>
    <row r="23" spans="1:10" customFormat="1" ht="12.75" x14ac:dyDescent="0.2"/>
    <row r="24" spans="1:10" customFormat="1" ht="12.75" x14ac:dyDescent="0.2"/>
    <row r="25" spans="1:10" customFormat="1" ht="12.75" x14ac:dyDescent="0.2"/>
    <row r="26" spans="1:10" customFormat="1" ht="12.75" x14ac:dyDescent="0.2"/>
  </sheetData>
  <mergeCells count="2">
    <mergeCell ref="I1:J1"/>
    <mergeCell ref="I2:J2"/>
  </mergeCells>
  <dataValidations disablePrompts="1" count="3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B10:B11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allowBlank="1" showInputMessage="1" showErrorMessage="1" error="თვე/დღე/წელი" prompt="თვე/დღე/წელი" sqref="E10:E11"/>
    <dataValidation allowBlank="1" showInputMessage="1" showErrorMessage="1" prompt="თვე/დღე/წელი" sqref="J10:J11"/>
  </dataValidations>
  <printOptions gridLines="1"/>
  <pageMargins left="0.25" right="0.25" top="0.75" bottom="0.75" header="0.3" footer="0.3"/>
  <pageSetup paperSize="9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96"/>
  <sheetViews>
    <sheetView view="pageBreakPreview" topLeftCell="A174" zoomScaleNormal="100" zoomScaleSheetLayoutView="100" workbookViewId="0">
      <selection activeCell="F9" sqref="F9"/>
    </sheetView>
  </sheetViews>
  <sheetFormatPr defaultRowHeight="15.75" x14ac:dyDescent="0.35"/>
  <cols>
    <col min="1" max="1" width="12" style="21" customWidth="1"/>
    <col min="2" max="2" width="13.28515625" style="21" customWidth="1"/>
    <col min="3" max="3" width="21.42578125" style="21" customWidth="1"/>
    <col min="4" max="4" width="17.85546875" style="21" customWidth="1"/>
    <col min="5" max="5" width="12.7109375" style="21" customWidth="1"/>
    <col min="6" max="6" width="36.85546875" style="21" customWidth="1"/>
    <col min="7" max="7" width="22.28515625" style="21" customWidth="1"/>
    <col min="8" max="8" width="0.5703125" style="21" customWidth="1"/>
    <col min="9" max="16384" width="9.140625" style="21"/>
  </cols>
  <sheetData>
    <row r="1" spans="1:8" x14ac:dyDescent="0.35">
      <c r="A1" s="678" t="s">
        <v>351</v>
      </c>
      <c r="B1" s="41"/>
      <c r="C1" s="41"/>
      <c r="D1" s="41"/>
      <c r="E1" s="41"/>
      <c r="F1" s="41"/>
      <c r="G1" s="679" t="s">
        <v>97</v>
      </c>
      <c r="H1" s="680"/>
    </row>
    <row r="2" spans="1:8" x14ac:dyDescent="0.35">
      <c r="A2" s="41" t="s">
        <v>128</v>
      </c>
      <c r="B2" s="41"/>
      <c r="C2" s="41"/>
      <c r="D2" s="41"/>
      <c r="E2" s="41"/>
      <c r="F2" s="41"/>
      <c r="G2" s="740" t="s">
        <v>1020</v>
      </c>
      <c r="H2" s="763"/>
    </row>
    <row r="3" spans="1:8" x14ac:dyDescent="0.35">
      <c r="A3" s="41"/>
      <c r="B3" s="41"/>
      <c r="C3" s="41"/>
      <c r="D3" s="41"/>
      <c r="E3" s="41"/>
      <c r="F3" s="41"/>
      <c r="G3" s="681"/>
      <c r="H3" s="680"/>
    </row>
    <row r="4" spans="1:8" x14ac:dyDescent="0.35">
      <c r="A4" s="99" t="str">
        <f>'[2]ფორმა N2'!A4</f>
        <v>ანგარიშვალდებული პირის დასახელება:</v>
      </c>
      <c r="B4" s="41"/>
      <c r="C4" s="41"/>
      <c r="D4" s="41"/>
      <c r="E4" s="41"/>
      <c r="F4" s="41"/>
      <c r="G4" s="41"/>
      <c r="H4" s="93"/>
    </row>
    <row r="5" spans="1:8" x14ac:dyDescent="0.35">
      <c r="A5" s="21" t="s">
        <v>655</v>
      </c>
      <c r="B5" s="682"/>
      <c r="C5" s="682"/>
      <c r="D5" s="682"/>
      <c r="E5" s="682"/>
      <c r="F5" s="682"/>
      <c r="G5" s="682"/>
      <c r="H5" s="93"/>
    </row>
    <row r="6" spans="1:8" x14ac:dyDescent="0.35">
      <c r="A6" s="99"/>
      <c r="B6" s="41"/>
      <c r="C6" s="41"/>
      <c r="D6" s="41"/>
      <c r="E6" s="41"/>
      <c r="F6" s="41"/>
      <c r="G6" s="41"/>
      <c r="H6" s="93"/>
    </row>
    <row r="7" spans="1:8" x14ac:dyDescent="0.35">
      <c r="A7" s="41"/>
      <c r="B7" s="41"/>
      <c r="C7" s="41"/>
      <c r="D7" s="41"/>
      <c r="E7" s="41"/>
      <c r="F7" s="41"/>
      <c r="G7" s="41"/>
    </row>
    <row r="8" spans="1:8" ht="45.75" customHeight="1" x14ac:dyDescent="0.35">
      <c r="A8" s="683" t="s">
        <v>301</v>
      </c>
      <c r="B8" s="683" t="s">
        <v>129</v>
      </c>
      <c r="C8" s="684" t="s">
        <v>349</v>
      </c>
      <c r="D8" s="684" t="s">
        <v>350</v>
      </c>
      <c r="E8" s="684" t="s">
        <v>263</v>
      </c>
      <c r="F8" s="683" t="s">
        <v>308</v>
      </c>
      <c r="G8" s="684" t="s">
        <v>302</v>
      </c>
    </row>
    <row r="9" spans="1:8" x14ac:dyDescent="0.35">
      <c r="A9" s="685" t="s">
        <v>303</v>
      </c>
      <c r="B9" s="143"/>
      <c r="C9" s="686"/>
      <c r="D9" s="687"/>
      <c r="E9" s="687"/>
      <c r="F9" s="687"/>
      <c r="G9" s="22">
        <v>2013.75</v>
      </c>
    </row>
    <row r="10" spans="1:8" ht="18" x14ac:dyDescent="0.4">
      <c r="A10" s="688">
        <v>1</v>
      </c>
      <c r="B10" s="689" t="s">
        <v>1103</v>
      </c>
      <c r="C10" s="690">
        <v>280</v>
      </c>
      <c r="D10" s="691"/>
      <c r="E10" s="691" t="s">
        <v>209</v>
      </c>
      <c r="F10" s="690" t="s">
        <v>654</v>
      </c>
      <c r="G10" s="692">
        <f>IF(ISBLANK(B10),"",G9+C10-D10)</f>
        <v>2293.75</v>
      </c>
    </row>
    <row r="11" spans="1:8" ht="18" x14ac:dyDescent="0.4">
      <c r="A11" s="688">
        <v>2</v>
      </c>
      <c r="B11" s="689" t="s">
        <v>1103</v>
      </c>
      <c r="C11" s="690"/>
      <c r="D11" s="691">
        <v>280</v>
      </c>
      <c r="E11" s="691" t="s">
        <v>209</v>
      </c>
      <c r="F11" s="690" t="s">
        <v>650</v>
      </c>
      <c r="G11" s="692">
        <f t="shared" ref="G11:G12" si="0">IF(ISBLANK(B11),"",G10+C11-D11)</f>
        <v>2013.75</v>
      </c>
    </row>
    <row r="12" spans="1:8" ht="18" x14ac:dyDescent="0.4">
      <c r="A12" s="688">
        <v>3</v>
      </c>
      <c r="B12" s="689" t="s">
        <v>1103</v>
      </c>
      <c r="C12" s="690">
        <v>2450</v>
      </c>
      <c r="D12" s="691"/>
      <c r="E12" s="691" t="s">
        <v>209</v>
      </c>
      <c r="F12" s="690" t="s">
        <v>654</v>
      </c>
      <c r="G12" s="692">
        <f t="shared" si="0"/>
        <v>4463.75</v>
      </c>
    </row>
    <row r="13" spans="1:8" ht="18" x14ac:dyDescent="0.4">
      <c r="A13" s="688">
        <v>4</v>
      </c>
      <c r="B13" s="689" t="s">
        <v>1104</v>
      </c>
      <c r="C13" s="690"/>
      <c r="D13" s="693">
        <v>43.5</v>
      </c>
      <c r="E13" s="691" t="s">
        <v>209</v>
      </c>
      <c r="F13" s="690" t="s">
        <v>669</v>
      </c>
      <c r="G13" s="692">
        <f>IF(ISBLANK(B13),"",G12+C13-D13)</f>
        <v>4420.25</v>
      </c>
    </row>
    <row r="14" spans="1:8" ht="18" x14ac:dyDescent="0.4">
      <c r="A14" s="688">
        <v>5</v>
      </c>
      <c r="B14" s="689" t="s">
        <v>1104</v>
      </c>
      <c r="C14" s="690"/>
      <c r="D14" s="693">
        <v>42</v>
      </c>
      <c r="E14" s="691" t="s">
        <v>209</v>
      </c>
      <c r="F14" s="690" t="s">
        <v>669</v>
      </c>
      <c r="G14" s="692">
        <f t="shared" ref="G14:G77" si="1">IF(ISBLANK(B14),"",G13+C14-D14)</f>
        <v>4378.25</v>
      </c>
    </row>
    <row r="15" spans="1:8" ht="18" x14ac:dyDescent="0.4">
      <c r="A15" s="688">
        <v>6</v>
      </c>
      <c r="B15" s="689" t="s">
        <v>1105</v>
      </c>
      <c r="C15" s="690"/>
      <c r="D15" s="693">
        <v>2450</v>
      </c>
      <c r="E15" s="691" t="s">
        <v>209</v>
      </c>
      <c r="F15" s="690" t="s">
        <v>650</v>
      </c>
      <c r="G15" s="692">
        <f t="shared" si="1"/>
        <v>1928.25</v>
      </c>
    </row>
    <row r="16" spans="1:8" ht="18" x14ac:dyDescent="0.4">
      <c r="A16" s="688">
        <v>7</v>
      </c>
      <c r="B16" s="689" t="s">
        <v>1106</v>
      </c>
      <c r="C16" s="690">
        <v>1280</v>
      </c>
      <c r="D16" s="693"/>
      <c r="E16" s="691" t="s">
        <v>209</v>
      </c>
      <c r="F16" s="690" t="s">
        <v>654</v>
      </c>
      <c r="G16" s="692">
        <f t="shared" si="1"/>
        <v>3208.25</v>
      </c>
    </row>
    <row r="17" spans="1:7" ht="18" x14ac:dyDescent="0.4">
      <c r="A17" s="688">
        <v>8</v>
      </c>
      <c r="B17" s="689" t="s">
        <v>1106</v>
      </c>
      <c r="C17" s="690"/>
      <c r="D17" s="693">
        <v>1280</v>
      </c>
      <c r="E17" s="691" t="s">
        <v>209</v>
      </c>
      <c r="F17" s="690" t="s">
        <v>333</v>
      </c>
      <c r="G17" s="692">
        <f t="shared" si="1"/>
        <v>1928.25</v>
      </c>
    </row>
    <row r="18" spans="1:7" ht="18" x14ac:dyDescent="0.4">
      <c r="A18" s="688">
        <v>9</v>
      </c>
      <c r="B18" s="689" t="s">
        <v>1107</v>
      </c>
      <c r="C18" s="690">
        <v>720</v>
      </c>
      <c r="D18" s="693"/>
      <c r="E18" s="691" t="s">
        <v>209</v>
      </c>
      <c r="F18" s="690" t="s">
        <v>654</v>
      </c>
      <c r="G18" s="692">
        <f t="shared" si="1"/>
        <v>2648.25</v>
      </c>
    </row>
    <row r="19" spans="1:7" ht="18" x14ac:dyDescent="0.4">
      <c r="A19" s="688">
        <v>10</v>
      </c>
      <c r="B19" s="689" t="s">
        <v>1107</v>
      </c>
      <c r="C19" s="690"/>
      <c r="D19" s="693">
        <v>720</v>
      </c>
      <c r="E19" s="691" t="s">
        <v>209</v>
      </c>
      <c r="F19" s="690" t="s">
        <v>333</v>
      </c>
      <c r="G19" s="692">
        <f t="shared" si="1"/>
        <v>1928.25</v>
      </c>
    </row>
    <row r="20" spans="1:7" ht="18" x14ac:dyDescent="0.4">
      <c r="A20" s="688">
        <v>11</v>
      </c>
      <c r="B20" s="689" t="s">
        <v>1108</v>
      </c>
      <c r="C20" s="690">
        <v>280</v>
      </c>
      <c r="D20" s="693"/>
      <c r="E20" s="691" t="s">
        <v>209</v>
      </c>
      <c r="F20" s="690" t="s">
        <v>654</v>
      </c>
      <c r="G20" s="692">
        <f t="shared" si="1"/>
        <v>2208.25</v>
      </c>
    </row>
    <row r="21" spans="1:7" ht="18" x14ac:dyDescent="0.4">
      <c r="A21" s="688">
        <v>12</v>
      </c>
      <c r="B21" s="689" t="s">
        <v>1108</v>
      </c>
      <c r="C21" s="690"/>
      <c r="D21" s="693">
        <v>280</v>
      </c>
      <c r="E21" s="691" t="s">
        <v>209</v>
      </c>
      <c r="F21" s="690" t="s">
        <v>650</v>
      </c>
      <c r="G21" s="692">
        <f t="shared" si="1"/>
        <v>1928.25</v>
      </c>
    </row>
    <row r="22" spans="1:7" ht="18" x14ac:dyDescent="0.4">
      <c r="A22" s="688">
        <v>13</v>
      </c>
      <c r="B22" s="689" t="s">
        <v>1109</v>
      </c>
      <c r="C22" s="690">
        <v>1920</v>
      </c>
      <c r="D22" s="693"/>
      <c r="E22" s="691" t="s">
        <v>209</v>
      </c>
      <c r="F22" s="690" t="s">
        <v>654</v>
      </c>
      <c r="G22" s="692">
        <f t="shared" si="1"/>
        <v>3848.25</v>
      </c>
    </row>
    <row r="23" spans="1:7" ht="18" x14ac:dyDescent="0.4">
      <c r="A23" s="688">
        <v>14</v>
      </c>
      <c r="B23" s="689" t="s">
        <v>1110</v>
      </c>
      <c r="C23" s="690"/>
      <c r="D23" s="693">
        <v>1920</v>
      </c>
      <c r="E23" s="691" t="s">
        <v>209</v>
      </c>
      <c r="F23" s="690" t="s">
        <v>650</v>
      </c>
      <c r="G23" s="692">
        <f t="shared" si="1"/>
        <v>1928.25</v>
      </c>
    </row>
    <row r="24" spans="1:7" ht="18" x14ac:dyDescent="0.4">
      <c r="A24" s="688">
        <v>15</v>
      </c>
      <c r="B24" s="689" t="s">
        <v>1111</v>
      </c>
      <c r="C24" s="690"/>
      <c r="D24" s="693">
        <v>144</v>
      </c>
      <c r="E24" s="691" t="s">
        <v>209</v>
      </c>
      <c r="F24" s="690" t="s">
        <v>669</v>
      </c>
      <c r="G24" s="692">
        <f t="shared" si="1"/>
        <v>1784.25</v>
      </c>
    </row>
    <row r="25" spans="1:7" ht="18" x14ac:dyDescent="0.4">
      <c r="A25" s="688">
        <v>16</v>
      </c>
      <c r="B25" s="689" t="s">
        <v>1112</v>
      </c>
      <c r="C25" s="690">
        <v>80</v>
      </c>
      <c r="D25" s="693"/>
      <c r="E25" s="691" t="s">
        <v>209</v>
      </c>
      <c r="F25" s="690" t="s">
        <v>654</v>
      </c>
      <c r="G25" s="692">
        <f t="shared" si="1"/>
        <v>1864.25</v>
      </c>
    </row>
    <row r="26" spans="1:7" ht="18" x14ac:dyDescent="0.4">
      <c r="A26" s="688">
        <v>17</v>
      </c>
      <c r="B26" s="689" t="s">
        <v>1112</v>
      </c>
      <c r="C26" s="690"/>
      <c r="D26" s="693">
        <v>80</v>
      </c>
      <c r="E26" s="691" t="s">
        <v>209</v>
      </c>
      <c r="F26" s="690" t="s">
        <v>650</v>
      </c>
      <c r="G26" s="692">
        <f t="shared" si="1"/>
        <v>1784.25</v>
      </c>
    </row>
    <row r="27" spans="1:7" ht="18" x14ac:dyDescent="0.4">
      <c r="A27" s="688">
        <v>18</v>
      </c>
      <c r="B27" s="689" t="s">
        <v>1113</v>
      </c>
      <c r="C27" s="690"/>
      <c r="D27" s="693">
        <v>61.6</v>
      </c>
      <c r="E27" s="691" t="s">
        <v>209</v>
      </c>
      <c r="F27" s="690" t="s">
        <v>669</v>
      </c>
      <c r="G27" s="692">
        <f t="shared" si="1"/>
        <v>1722.65</v>
      </c>
    </row>
    <row r="28" spans="1:7" ht="18" x14ac:dyDescent="0.4">
      <c r="A28" s="688">
        <v>19</v>
      </c>
      <c r="B28" s="689" t="s">
        <v>1113</v>
      </c>
      <c r="C28" s="690">
        <v>3440</v>
      </c>
      <c r="D28" s="693"/>
      <c r="E28" s="691" t="s">
        <v>209</v>
      </c>
      <c r="F28" s="690" t="s">
        <v>654</v>
      </c>
      <c r="G28" s="692">
        <f t="shared" si="1"/>
        <v>5162.6499999999996</v>
      </c>
    </row>
    <row r="29" spans="1:7" ht="18" x14ac:dyDescent="0.4">
      <c r="A29" s="688">
        <v>20</v>
      </c>
      <c r="B29" s="689" t="s">
        <v>1114</v>
      </c>
      <c r="C29" s="690"/>
      <c r="D29" s="693">
        <v>1280</v>
      </c>
      <c r="E29" s="691" t="s">
        <v>209</v>
      </c>
      <c r="F29" s="690" t="s">
        <v>333</v>
      </c>
      <c r="G29" s="692">
        <f t="shared" si="1"/>
        <v>3882.6499999999996</v>
      </c>
    </row>
    <row r="30" spans="1:7" ht="18" x14ac:dyDescent="0.4">
      <c r="A30" s="688">
        <v>21</v>
      </c>
      <c r="B30" s="689" t="s">
        <v>1114</v>
      </c>
      <c r="C30" s="690"/>
      <c r="D30" s="693">
        <v>720</v>
      </c>
      <c r="E30" s="691" t="s">
        <v>209</v>
      </c>
      <c r="F30" s="690" t="s">
        <v>333</v>
      </c>
      <c r="G30" s="692">
        <f t="shared" si="1"/>
        <v>3162.6499999999996</v>
      </c>
    </row>
    <row r="31" spans="1:7" ht="18" x14ac:dyDescent="0.4">
      <c r="A31" s="688">
        <v>22</v>
      </c>
      <c r="B31" s="689" t="s">
        <v>1115</v>
      </c>
      <c r="C31" s="690"/>
      <c r="D31" s="693">
        <v>1440</v>
      </c>
      <c r="E31" s="691" t="s">
        <v>209</v>
      </c>
      <c r="F31" s="690" t="s">
        <v>650</v>
      </c>
      <c r="G31" s="692">
        <f t="shared" si="1"/>
        <v>1722.6499999999996</v>
      </c>
    </row>
    <row r="32" spans="1:7" ht="18" x14ac:dyDescent="0.4">
      <c r="A32" s="688">
        <v>23</v>
      </c>
      <c r="B32" s="689" t="s">
        <v>1116</v>
      </c>
      <c r="C32" s="690">
        <v>1680</v>
      </c>
      <c r="D32" s="693"/>
      <c r="E32" s="691" t="s">
        <v>209</v>
      </c>
      <c r="F32" s="690" t="s">
        <v>654</v>
      </c>
      <c r="G32" s="692">
        <f t="shared" si="1"/>
        <v>3402.6499999999996</v>
      </c>
    </row>
    <row r="33" spans="1:7" ht="18" x14ac:dyDescent="0.4">
      <c r="A33" s="688">
        <v>24</v>
      </c>
      <c r="B33" s="689" t="s">
        <v>1117</v>
      </c>
      <c r="C33" s="690"/>
      <c r="D33" s="693">
        <v>1680</v>
      </c>
      <c r="E33" s="691" t="s">
        <v>209</v>
      </c>
      <c r="F33" s="690" t="s">
        <v>650</v>
      </c>
      <c r="G33" s="692">
        <f t="shared" si="1"/>
        <v>1722.6499999999996</v>
      </c>
    </row>
    <row r="34" spans="1:7" ht="18" x14ac:dyDescent="0.4">
      <c r="A34" s="688">
        <v>25</v>
      </c>
      <c r="B34" s="689" t="s">
        <v>1118</v>
      </c>
      <c r="C34" s="690"/>
      <c r="D34" s="693">
        <v>72.5</v>
      </c>
      <c r="E34" s="691" t="s">
        <v>209</v>
      </c>
      <c r="F34" s="690" t="s">
        <v>669</v>
      </c>
      <c r="G34" s="692">
        <f t="shared" si="1"/>
        <v>1650.1499999999996</v>
      </c>
    </row>
    <row r="35" spans="1:7" ht="18" x14ac:dyDescent="0.4">
      <c r="A35" s="688">
        <v>26</v>
      </c>
      <c r="B35" s="689" t="s">
        <v>1119</v>
      </c>
      <c r="C35" s="690">
        <v>1020</v>
      </c>
      <c r="D35" s="693"/>
      <c r="E35" s="691" t="s">
        <v>209</v>
      </c>
      <c r="F35" s="690" t="s">
        <v>654</v>
      </c>
      <c r="G35" s="692">
        <f t="shared" si="1"/>
        <v>2670.1499999999996</v>
      </c>
    </row>
    <row r="36" spans="1:7" ht="18" x14ac:dyDescent="0.4">
      <c r="A36" s="688">
        <v>27</v>
      </c>
      <c r="B36" s="689" t="s">
        <v>1119</v>
      </c>
      <c r="C36" s="690"/>
      <c r="D36" s="693">
        <v>720</v>
      </c>
      <c r="E36" s="691" t="s">
        <v>209</v>
      </c>
      <c r="F36" s="690" t="s">
        <v>650</v>
      </c>
      <c r="G36" s="692">
        <f t="shared" si="1"/>
        <v>1950.1499999999996</v>
      </c>
    </row>
    <row r="37" spans="1:7" ht="18" x14ac:dyDescent="0.4">
      <c r="A37" s="688">
        <v>28</v>
      </c>
      <c r="B37" s="689" t="s">
        <v>1119</v>
      </c>
      <c r="C37" s="690"/>
      <c r="D37" s="693">
        <v>300</v>
      </c>
      <c r="E37" s="691" t="s">
        <v>209</v>
      </c>
      <c r="F37" s="690" t="s">
        <v>650</v>
      </c>
      <c r="G37" s="692">
        <f t="shared" si="1"/>
        <v>1650.1499999999996</v>
      </c>
    </row>
    <row r="38" spans="1:7" ht="18" x14ac:dyDescent="0.4">
      <c r="A38" s="688">
        <v>29</v>
      </c>
      <c r="B38" s="689" t="s">
        <v>1120</v>
      </c>
      <c r="C38" s="690">
        <v>2360</v>
      </c>
      <c r="D38" s="693"/>
      <c r="E38" s="691" t="s">
        <v>209</v>
      </c>
      <c r="F38" s="690" t="s">
        <v>654</v>
      </c>
      <c r="G38" s="692">
        <f t="shared" si="1"/>
        <v>4010.1499999999996</v>
      </c>
    </row>
    <row r="39" spans="1:7" ht="18" x14ac:dyDescent="0.4">
      <c r="A39" s="688">
        <v>30</v>
      </c>
      <c r="B39" s="689" t="s">
        <v>1120</v>
      </c>
      <c r="C39" s="690"/>
      <c r="D39" s="693">
        <v>360</v>
      </c>
      <c r="E39" s="691" t="s">
        <v>209</v>
      </c>
      <c r="F39" s="690" t="s">
        <v>650</v>
      </c>
      <c r="G39" s="692">
        <f t="shared" si="1"/>
        <v>3650.1499999999996</v>
      </c>
    </row>
    <row r="40" spans="1:7" ht="18" x14ac:dyDescent="0.4">
      <c r="A40" s="688">
        <v>31</v>
      </c>
      <c r="B40" s="689" t="s">
        <v>1120</v>
      </c>
      <c r="C40" s="690"/>
      <c r="D40" s="693">
        <v>1280</v>
      </c>
      <c r="E40" s="691" t="s">
        <v>209</v>
      </c>
      <c r="F40" s="690" t="s">
        <v>333</v>
      </c>
      <c r="G40" s="692">
        <f t="shared" si="1"/>
        <v>2370.1499999999996</v>
      </c>
    </row>
    <row r="41" spans="1:7" ht="18" x14ac:dyDescent="0.4">
      <c r="A41" s="688">
        <v>32</v>
      </c>
      <c r="B41" s="689" t="s">
        <v>1120</v>
      </c>
      <c r="C41" s="690"/>
      <c r="D41" s="693">
        <v>720</v>
      </c>
      <c r="E41" s="691" t="s">
        <v>209</v>
      </c>
      <c r="F41" s="690" t="s">
        <v>333</v>
      </c>
      <c r="G41" s="692">
        <f t="shared" si="1"/>
        <v>1650.1499999999996</v>
      </c>
    </row>
    <row r="42" spans="1:7" ht="18" x14ac:dyDescent="0.4">
      <c r="A42" s="688">
        <v>33</v>
      </c>
      <c r="B42" s="689" t="s">
        <v>1121</v>
      </c>
      <c r="C42" s="690"/>
      <c r="D42" s="693">
        <v>90</v>
      </c>
      <c r="E42" s="691" t="s">
        <v>209</v>
      </c>
      <c r="F42" s="690" t="s">
        <v>650</v>
      </c>
      <c r="G42" s="692">
        <f t="shared" si="1"/>
        <v>1560.1499999999996</v>
      </c>
    </row>
    <row r="43" spans="1:7" ht="18" x14ac:dyDescent="0.4">
      <c r="A43" s="688">
        <v>34</v>
      </c>
      <c r="B43" s="689" t="s">
        <v>1121</v>
      </c>
      <c r="C43" s="690"/>
      <c r="D43" s="693">
        <v>360</v>
      </c>
      <c r="E43" s="691" t="s">
        <v>209</v>
      </c>
      <c r="F43" s="690" t="s">
        <v>650</v>
      </c>
      <c r="G43" s="692">
        <f t="shared" si="1"/>
        <v>1200.1499999999996</v>
      </c>
    </row>
    <row r="44" spans="1:7" ht="18" x14ac:dyDescent="0.4">
      <c r="A44" s="688">
        <v>35</v>
      </c>
      <c r="B44" s="689" t="s">
        <v>1121</v>
      </c>
      <c r="C44" s="690"/>
      <c r="D44" s="693">
        <v>120</v>
      </c>
      <c r="E44" s="691" t="s">
        <v>209</v>
      </c>
      <c r="F44" s="690" t="s">
        <v>650</v>
      </c>
      <c r="G44" s="692">
        <f t="shared" si="1"/>
        <v>1080.1499999999996</v>
      </c>
    </row>
    <row r="45" spans="1:7" ht="18" x14ac:dyDescent="0.4">
      <c r="A45" s="688">
        <v>36</v>
      </c>
      <c r="B45" s="689" t="s">
        <v>1121</v>
      </c>
      <c r="C45" s="690">
        <v>4490</v>
      </c>
      <c r="D45" s="693"/>
      <c r="E45" s="691" t="s">
        <v>209</v>
      </c>
      <c r="F45" s="690" t="s">
        <v>654</v>
      </c>
      <c r="G45" s="692">
        <f t="shared" si="1"/>
        <v>5570.15</v>
      </c>
    </row>
    <row r="46" spans="1:7" ht="18" x14ac:dyDescent="0.4">
      <c r="A46" s="688">
        <v>37</v>
      </c>
      <c r="B46" s="689" t="s">
        <v>1121</v>
      </c>
      <c r="C46" s="690"/>
      <c r="D46" s="693">
        <v>3920</v>
      </c>
      <c r="E46" s="691" t="s">
        <v>209</v>
      </c>
      <c r="F46" s="690" t="s">
        <v>650</v>
      </c>
      <c r="G46" s="692">
        <f t="shared" si="1"/>
        <v>1650.1499999999996</v>
      </c>
    </row>
    <row r="47" spans="1:7" ht="18" x14ac:dyDescent="0.4">
      <c r="A47" s="688">
        <v>38</v>
      </c>
      <c r="B47" s="689" t="s">
        <v>1122</v>
      </c>
      <c r="C47" s="690"/>
      <c r="D47" s="693">
        <v>113.5</v>
      </c>
      <c r="E47" s="691" t="s">
        <v>209</v>
      </c>
      <c r="F47" s="690" t="s">
        <v>669</v>
      </c>
      <c r="G47" s="692">
        <f t="shared" si="1"/>
        <v>1536.6499999999996</v>
      </c>
    </row>
    <row r="48" spans="1:7" ht="18" x14ac:dyDescent="0.4">
      <c r="A48" s="688">
        <v>39</v>
      </c>
      <c r="B48" s="689" t="s">
        <v>1122</v>
      </c>
      <c r="C48" s="690"/>
      <c r="D48" s="691">
        <v>45</v>
      </c>
      <c r="E48" s="691" t="s">
        <v>209</v>
      </c>
      <c r="F48" s="690" t="s">
        <v>669</v>
      </c>
      <c r="G48" s="692">
        <f t="shared" si="1"/>
        <v>1491.6499999999996</v>
      </c>
    </row>
    <row r="49" spans="1:7" ht="18" x14ac:dyDescent="0.4">
      <c r="A49" s="688">
        <v>40</v>
      </c>
      <c r="B49" s="689" t="s">
        <v>1006</v>
      </c>
      <c r="C49" s="690"/>
      <c r="D49" s="694">
        <v>120</v>
      </c>
      <c r="E49" s="695" t="s">
        <v>209</v>
      </c>
      <c r="F49" s="696" t="s">
        <v>650</v>
      </c>
      <c r="G49" s="692">
        <f t="shared" si="1"/>
        <v>1371.6499999999996</v>
      </c>
    </row>
    <row r="50" spans="1:7" ht="18" x14ac:dyDescent="0.4">
      <c r="A50" s="688">
        <v>41</v>
      </c>
      <c r="B50" s="689" t="s">
        <v>1006</v>
      </c>
      <c r="C50" s="690">
        <v>1950</v>
      </c>
      <c r="D50" s="694"/>
      <c r="E50" s="695" t="s">
        <v>209</v>
      </c>
      <c r="F50" s="696" t="s">
        <v>654</v>
      </c>
      <c r="G50" s="692">
        <f t="shared" si="1"/>
        <v>3321.6499999999996</v>
      </c>
    </row>
    <row r="51" spans="1:7" ht="18" x14ac:dyDescent="0.4">
      <c r="A51" s="688">
        <v>42</v>
      </c>
      <c r="B51" s="689" t="s">
        <v>1011</v>
      </c>
      <c r="C51" s="690"/>
      <c r="D51" s="694">
        <v>240</v>
      </c>
      <c r="E51" s="695" t="s">
        <v>209</v>
      </c>
      <c r="F51" s="696" t="s">
        <v>650</v>
      </c>
      <c r="G51" s="692">
        <f t="shared" si="1"/>
        <v>3081.6499999999996</v>
      </c>
    </row>
    <row r="52" spans="1:7" ht="18" x14ac:dyDescent="0.4">
      <c r="A52" s="688">
        <v>43</v>
      </c>
      <c r="B52" s="689" t="s">
        <v>1011</v>
      </c>
      <c r="C52" s="690"/>
      <c r="D52" s="694">
        <v>749</v>
      </c>
      <c r="E52" s="695" t="s">
        <v>209</v>
      </c>
      <c r="F52" s="696" t="s">
        <v>669</v>
      </c>
      <c r="G52" s="692">
        <f t="shared" si="1"/>
        <v>2332.6499999999996</v>
      </c>
    </row>
    <row r="53" spans="1:7" ht="18" x14ac:dyDescent="0.4">
      <c r="A53" s="688">
        <v>44</v>
      </c>
      <c r="B53" s="689" t="s">
        <v>1010</v>
      </c>
      <c r="C53" s="690"/>
      <c r="D53" s="694">
        <v>465</v>
      </c>
      <c r="E53" s="695" t="s">
        <v>209</v>
      </c>
      <c r="F53" s="696" t="s">
        <v>669</v>
      </c>
      <c r="G53" s="692">
        <f t="shared" si="1"/>
        <v>1867.6499999999996</v>
      </c>
    </row>
    <row r="54" spans="1:7" ht="18" x14ac:dyDescent="0.4">
      <c r="A54" s="688">
        <v>45</v>
      </c>
      <c r="B54" s="689" t="s">
        <v>1009</v>
      </c>
      <c r="C54" s="690"/>
      <c r="D54" s="694">
        <v>240</v>
      </c>
      <c r="E54" s="695" t="s">
        <v>209</v>
      </c>
      <c r="F54" s="696" t="s">
        <v>650</v>
      </c>
      <c r="G54" s="692">
        <f t="shared" si="1"/>
        <v>1627.6499999999996</v>
      </c>
    </row>
    <row r="55" spans="1:7" ht="18" x14ac:dyDescent="0.4">
      <c r="A55" s="688">
        <v>46</v>
      </c>
      <c r="B55" s="689" t="s">
        <v>1009</v>
      </c>
      <c r="C55" s="690"/>
      <c r="D55" s="694">
        <v>160</v>
      </c>
      <c r="E55" s="695" t="s">
        <v>209</v>
      </c>
      <c r="F55" s="696" t="s">
        <v>669</v>
      </c>
      <c r="G55" s="692">
        <f t="shared" si="1"/>
        <v>1467.6499999999996</v>
      </c>
    </row>
    <row r="56" spans="1:7" ht="18" x14ac:dyDescent="0.4">
      <c r="A56" s="688">
        <v>47</v>
      </c>
      <c r="B56" s="689" t="s">
        <v>1008</v>
      </c>
      <c r="C56" s="690"/>
      <c r="D56" s="694">
        <v>1350</v>
      </c>
      <c r="E56" s="695" t="s">
        <v>209</v>
      </c>
      <c r="F56" s="696" t="s">
        <v>650</v>
      </c>
      <c r="G56" s="692">
        <f t="shared" si="1"/>
        <v>117.64999999999964</v>
      </c>
    </row>
    <row r="57" spans="1:7" ht="18" x14ac:dyDescent="0.4">
      <c r="A57" s="688">
        <v>48</v>
      </c>
      <c r="B57" s="689" t="s">
        <v>1007</v>
      </c>
      <c r="C57" s="690">
        <v>3600</v>
      </c>
      <c r="D57" s="694"/>
      <c r="E57" s="695" t="s">
        <v>209</v>
      </c>
      <c r="F57" s="696" t="s">
        <v>654</v>
      </c>
      <c r="G57" s="692">
        <f t="shared" si="1"/>
        <v>3717.6499999999996</v>
      </c>
    </row>
    <row r="58" spans="1:7" ht="18" x14ac:dyDescent="0.4">
      <c r="A58" s="688">
        <v>49</v>
      </c>
      <c r="B58" s="689" t="s">
        <v>1007</v>
      </c>
      <c r="C58" s="690"/>
      <c r="D58" s="694">
        <v>320</v>
      </c>
      <c r="E58" s="695" t="s">
        <v>209</v>
      </c>
      <c r="F58" s="696" t="s">
        <v>333</v>
      </c>
      <c r="G58" s="692">
        <f t="shared" si="1"/>
        <v>3397.6499999999996</v>
      </c>
    </row>
    <row r="59" spans="1:7" ht="18" x14ac:dyDescent="0.4">
      <c r="A59" s="688">
        <v>50</v>
      </c>
      <c r="B59" s="689" t="s">
        <v>1007</v>
      </c>
      <c r="C59" s="690"/>
      <c r="D59" s="695">
        <v>1280</v>
      </c>
      <c r="E59" s="695" t="s">
        <v>209</v>
      </c>
      <c r="F59" s="696" t="s">
        <v>333</v>
      </c>
      <c r="G59" s="692">
        <f t="shared" si="1"/>
        <v>2117.6499999999996</v>
      </c>
    </row>
    <row r="60" spans="1:7" ht="18" x14ac:dyDescent="0.4">
      <c r="A60" s="688">
        <v>51</v>
      </c>
      <c r="B60" s="689" t="s">
        <v>1007</v>
      </c>
      <c r="C60" s="690"/>
      <c r="D60" s="695">
        <v>1280</v>
      </c>
      <c r="E60" s="695" t="s">
        <v>209</v>
      </c>
      <c r="F60" s="696" t="s">
        <v>333</v>
      </c>
      <c r="G60" s="692">
        <f t="shared" si="1"/>
        <v>837.64999999999964</v>
      </c>
    </row>
    <row r="61" spans="1:7" ht="18" x14ac:dyDescent="0.4">
      <c r="A61" s="688">
        <v>52</v>
      </c>
      <c r="B61" s="689" t="s">
        <v>1007</v>
      </c>
      <c r="C61" s="690"/>
      <c r="D61" s="695">
        <v>720</v>
      </c>
      <c r="E61" s="695" t="s">
        <v>209</v>
      </c>
      <c r="F61" s="696" t="s">
        <v>333</v>
      </c>
      <c r="G61" s="692">
        <f t="shared" si="1"/>
        <v>117.64999999999964</v>
      </c>
    </row>
    <row r="62" spans="1:7" ht="18" x14ac:dyDescent="0.4">
      <c r="A62" s="688">
        <v>53</v>
      </c>
      <c r="B62" s="689" t="s">
        <v>1012</v>
      </c>
      <c r="C62" s="690">
        <v>7720</v>
      </c>
      <c r="D62" s="695"/>
      <c r="E62" s="695" t="s">
        <v>209</v>
      </c>
      <c r="F62" s="696" t="s">
        <v>654</v>
      </c>
      <c r="G62" s="692">
        <f t="shared" si="1"/>
        <v>7837.65</v>
      </c>
    </row>
    <row r="63" spans="1:7" ht="18" x14ac:dyDescent="0.4">
      <c r="A63" s="688">
        <v>54</v>
      </c>
      <c r="B63" s="689" t="s">
        <v>1012</v>
      </c>
      <c r="C63" s="690">
        <v>30000</v>
      </c>
      <c r="D63" s="695"/>
      <c r="E63" s="695" t="s">
        <v>209</v>
      </c>
      <c r="F63" s="696" t="s">
        <v>654</v>
      </c>
      <c r="G63" s="692">
        <f t="shared" si="1"/>
        <v>37837.65</v>
      </c>
    </row>
    <row r="64" spans="1:7" ht="18" x14ac:dyDescent="0.4">
      <c r="A64" s="688">
        <v>55</v>
      </c>
      <c r="B64" s="689" t="s">
        <v>1012</v>
      </c>
      <c r="C64" s="690"/>
      <c r="D64" s="695">
        <v>360</v>
      </c>
      <c r="E64" s="695" t="s">
        <v>209</v>
      </c>
      <c r="F64" s="696" t="s">
        <v>650</v>
      </c>
      <c r="G64" s="692">
        <f t="shared" si="1"/>
        <v>37477.65</v>
      </c>
    </row>
    <row r="65" spans="1:7" ht="18" x14ac:dyDescent="0.4">
      <c r="A65" s="688">
        <v>56</v>
      </c>
      <c r="B65" s="689" t="s">
        <v>1012</v>
      </c>
      <c r="C65" s="690"/>
      <c r="D65" s="695">
        <v>360</v>
      </c>
      <c r="E65" s="695" t="s">
        <v>209</v>
      </c>
      <c r="F65" s="696" t="s">
        <v>650</v>
      </c>
      <c r="G65" s="692">
        <f t="shared" si="1"/>
        <v>37117.65</v>
      </c>
    </row>
    <row r="66" spans="1:7" ht="18" x14ac:dyDescent="0.4">
      <c r="A66" s="688">
        <v>57</v>
      </c>
      <c r="B66" s="689" t="s">
        <v>1013</v>
      </c>
      <c r="C66" s="690">
        <v>100000</v>
      </c>
      <c r="D66" s="695"/>
      <c r="E66" s="695" t="s">
        <v>209</v>
      </c>
      <c r="F66" s="696" t="s">
        <v>654</v>
      </c>
      <c r="G66" s="692">
        <f t="shared" si="1"/>
        <v>137117.65</v>
      </c>
    </row>
    <row r="67" spans="1:7" ht="18" x14ac:dyDescent="0.4">
      <c r="A67" s="688">
        <v>58</v>
      </c>
      <c r="B67" s="689" t="s">
        <v>1013</v>
      </c>
      <c r="C67" s="690"/>
      <c r="D67" s="695">
        <v>500</v>
      </c>
      <c r="E67" s="695" t="s">
        <v>209</v>
      </c>
      <c r="F67" s="696" t="s">
        <v>333</v>
      </c>
      <c r="G67" s="692">
        <f t="shared" si="1"/>
        <v>136617.65</v>
      </c>
    </row>
    <row r="68" spans="1:7" ht="18" x14ac:dyDescent="0.4">
      <c r="A68" s="688">
        <v>59</v>
      </c>
      <c r="B68" s="689" t="s">
        <v>1013</v>
      </c>
      <c r="C68" s="690"/>
      <c r="D68" s="695">
        <v>500</v>
      </c>
      <c r="E68" s="695" t="s">
        <v>209</v>
      </c>
      <c r="F68" s="696" t="s">
        <v>333</v>
      </c>
      <c r="G68" s="692">
        <f t="shared" si="1"/>
        <v>136117.65</v>
      </c>
    </row>
    <row r="69" spans="1:7" ht="18" x14ac:dyDescent="0.4">
      <c r="A69" s="688">
        <v>60</v>
      </c>
      <c r="B69" s="689" t="s">
        <v>1013</v>
      </c>
      <c r="C69" s="690"/>
      <c r="D69" s="695">
        <v>500</v>
      </c>
      <c r="E69" s="695" t="s">
        <v>209</v>
      </c>
      <c r="F69" s="696" t="s">
        <v>333</v>
      </c>
      <c r="G69" s="692">
        <f t="shared" si="1"/>
        <v>135617.65</v>
      </c>
    </row>
    <row r="70" spans="1:7" ht="18" x14ac:dyDescent="0.4">
      <c r="A70" s="688">
        <v>61</v>
      </c>
      <c r="B70" s="689" t="s">
        <v>1013</v>
      </c>
      <c r="C70" s="690"/>
      <c r="D70" s="695">
        <v>500</v>
      </c>
      <c r="E70" s="695" t="s">
        <v>209</v>
      </c>
      <c r="F70" s="696" t="s">
        <v>333</v>
      </c>
      <c r="G70" s="692">
        <f t="shared" si="1"/>
        <v>135117.65</v>
      </c>
    </row>
    <row r="71" spans="1:7" ht="18" x14ac:dyDescent="0.4">
      <c r="A71" s="688">
        <v>62</v>
      </c>
      <c r="B71" s="689" t="s">
        <v>1013</v>
      </c>
      <c r="C71" s="690"/>
      <c r="D71" s="695">
        <v>500</v>
      </c>
      <c r="E71" s="695" t="s">
        <v>209</v>
      </c>
      <c r="F71" s="696" t="s">
        <v>333</v>
      </c>
      <c r="G71" s="692">
        <f t="shared" si="1"/>
        <v>134617.65</v>
      </c>
    </row>
    <row r="72" spans="1:7" ht="18" x14ac:dyDescent="0.4">
      <c r="A72" s="688">
        <v>63</v>
      </c>
      <c r="B72" s="689" t="s">
        <v>1013</v>
      </c>
      <c r="C72" s="690"/>
      <c r="D72" s="695">
        <v>500</v>
      </c>
      <c r="E72" s="695" t="s">
        <v>209</v>
      </c>
      <c r="F72" s="696" t="s">
        <v>333</v>
      </c>
      <c r="G72" s="692">
        <f t="shared" si="1"/>
        <v>134117.65</v>
      </c>
    </row>
    <row r="73" spans="1:7" ht="18" x14ac:dyDescent="0.4">
      <c r="A73" s="688">
        <v>64</v>
      </c>
      <c r="B73" s="689" t="s">
        <v>1013</v>
      </c>
      <c r="C73" s="690"/>
      <c r="D73" s="695">
        <v>500</v>
      </c>
      <c r="E73" s="695" t="s">
        <v>209</v>
      </c>
      <c r="F73" s="696" t="s">
        <v>333</v>
      </c>
      <c r="G73" s="692">
        <f t="shared" si="1"/>
        <v>133617.65</v>
      </c>
    </row>
    <row r="74" spans="1:7" ht="18" x14ac:dyDescent="0.4">
      <c r="A74" s="688">
        <v>65</v>
      </c>
      <c r="B74" s="689" t="s">
        <v>1013</v>
      </c>
      <c r="C74" s="690"/>
      <c r="D74" s="695">
        <v>500</v>
      </c>
      <c r="E74" s="695" t="s">
        <v>209</v>
      </c>
      <c r="F74" s="696" t="s">
        <v>333</v>
      </c>
      <c r="G74" s="692">
        <f t="shared" si="1"/>
        <v>133117.65</v>
      </c>
    </row>
    <row r="75" spans="1:7" ht="18" x14ac:dyDescent="0.4">
      <c r="A75" s="688">
        <v>66</v>
      </c>
      <c r="B75" s="689" t="s">
        <v>1013</v>
      </c>
      <c r="C75" s="690"/>
      <c r="D75" s="695">
        <v>500</v>
      </c>
      <c r="E75" s="695" t="s">
        <v>209</v>
      </c>
      <c r="F75" s="696" t="s">
        <v>333</v>
      </c>
      <c r="G75" s="692">
        <f t="shared" si="1"/>
        <v>132617.65</v>
      </c>
    </row>
    <row r="76" spans="1:7" ht="18" x14ac:dyDescent="0.4">
      <c r="A76" s="688">
        <v>67</v>
      </c>
      <c r="B76" s="689" t="s">
        <v>1013</v>
      </c>
      <c r="C76" s="690"/>
      <c r="D76" s="695">
        <v>500</v>
      </c>
      <c r="E76" s="695" t="s">
        <v>209</v>
      </c>
      <c r="F76" s="696" t="s">
        <v>333</v>
      </c>
      <c r="G76" s="692">
        <f t="shared" si="1"/>
        <v>132117.65</v>
      </c>
    </row>
    <row r="77" spans="1:7" ht="18" x14ac:dyDescent="0.4">
      <c r="A77" s="688">
        <v>68</v>
      </c>
      <c r="B77" s="689" t="s">
        <v>1013</v>
      </c>
      <c r="C77" s="690"/>
      <c r="D77" s="695">
        <v>500</v>
      </c>
      <c r="E77" s="695" t="s">
        <v>209</v>
      </c>
      <c r="F77" s="696" t="s">
        <v>333</v>
      </c>
      <c r="G77" s="692">
        <f t="shared" si="1"/>
        <v>131617.65</v>
      </c>
    </row>
    <row r="78" spans="1:7" ht="18" x14ac:dyDescent="0.4">
      <c r="A78" s="688">
        <v>69</v>
      </c>
      <c r="B78" s="689" t="s">
        <v>1013</v>
      </c>
      <c r="C78" s="690"/>
      <c r="D78" s="695">
        <v>500</v>
      </c>
      <c r="E78" s="695" t="s">
        <v>209</v>
      </c>
      <c r="F78" s="696" t="s">
        <v>333</v>
      </c>
      <c r="G78" s="692">
        <f t="shared" ref="G78:G141" si="2">IF(ISBLANK(B78),"",G77+C78-D78)</f>
        <v>131117.65</v>
      </c>
    </row>
    <row r="79" spans="1:7" ht="18" x14ac:dyDescent="0.4">
      <c r="A79" s="688">
        <v>70</v>
      </c>
      <c r="B79" s="689" t="s">
        <v>1013</v>
      </c>
      <c r="C79" s="690"/>
      <c r="D79" s="697">
        <v>500</v>
      </c>
      <c r="E79" s="695" t="s">
        <v>209</v>
      </c>
      <c r="F79" s="696" t="s">
        <v>333</v>
      </c>
      <c r="G79" s="692">
        <f t="shared" si="2"/>
        <v>130617.65</v>
      </c>
    </row>
    <row r="80" spans="1:7" ht="18" x14ac:dyDescent="0.4">
      <c r="A80" s="688">
        <v>71</v>
      </c>
      <c r="B80" s="689" t="s">
        <v>1013</v>
      </c>
      <c r="C80" s="690"/>
      <c r="D80" s="697">
        <v>500</v>
      </c>
      <c r="E80" s="695" t="s">
        <v>209</v>
      </c>
      <c r="F80" s="696" t="s">
        <v>333</v>
      </c>
      <c r="G80" s="692">
        <f t="shared" si="2"/>
        <v>130117.65</v>
      </c>
    </row>
    <row r="81" spans="1:7" ht="18" x14ac:dyDescent="0.4">
      <c r="A81" s="688">
        <v>72</v>
      </c>
      <c r="B81" s="689" t="s">
        <v>1123</v>
      </c>
      <c r="C81" s="690"/>
      <c r="D81" s="698">
        <v>3520</v>
      </c>
      <c r="E81" s="695" t="s">
        <v>209</v>
      </c>
      <c r="F81" s="696" t="s">
        <v>333</v>
      </c>
      <c r="G81" s="692">
        <f t="shared" si="2"/>
        <v>126597.65</v>
      </c>
    </row>
    <row r="82" spans="1:7" ht="18" x14ac:dyDescent="0.4">
      <c r="A82" s="688">
        <v>73</v>
      </c>
      <c r="B82" s="689" t="s">
        <v>1123</v>
      </c>
      <c r="C82" s="690"/>
      <c r="D82" s="698">
        <v>4080</v>
      </c>
      <c r="E82" s="695" t="s">
        <v>209</v>
      </c>
      <c r="F82" s="696" t="s">
        <v>333</v>
      </c>
      <c r="G82" s="692">
        <f t="shared" si="2"/>
        <v>122517.65</v>
      </c>
    </row>
    <row r="83" spans="1:7" ht="18" x14ac:dyDescent="0.4">
      <c r="A83" s="688">
        <v>74</v>
      </c>
      <c r="B83" s="689" t="s">
        <v>1123</v>
      </c>
      <c r="C83" s="690"/>
      <c r="D83" s="698">
        <v>3760</v>
      </c>
      <c r="E83" s="695" t="s">
        <v>209</v>
      </c>
      <c r="F83" s="696" t="s">
        <v>333</v>
      </c>
      <c r="G83" s="692">
        <f t="shared" si="2"/>
        <v>118757.65</v>
      </c>
    </row>
    <row r="84" spans="1:7" ht="18" x14ac:dyDescent="0.4">
      <c r="A84" s="688">
        <v>75</v>
      </c>
      <c r="B84" s="689" t="s">
        <v>1123</v>
      </c>
      <c r="C84" s="690"/>
      <c r="D84" s="698">
        <v>2400</v>
      </c>
      <c r="E84" s="695" t="s">
        <v>209</v>
      </c>
      <c r="F84" s="696" t="s">
        <v>333</v>
      </c>
      <c r="G84" s="692">
        <f t="shared" si="2"/>
        <v>116357.65</v>
      </c>
    </row>
    <row r="85" spans="1:7" ht="18" x14ac:dyDescent="0.4">
      <c r="A85" s="688">
        <v>76</v>
      </c>
      <c r="B85" s="689" t="s">
        <v>1123</v>
      </c>
      <c r="C85" s="690"/>
      <c r="D85" s="698">
        <v>240</v>
      </c>
      <c r="E85" s="695" t="s">
        <v>209</v>
      </c>
      <c r="F85" s="696" t="s">
        <v>333</v>
      </c>
      <c r="G85" s="692">
        <f t="shared" si="2"/>
        <v>116117.65</v>
      </c>
    </row>
    <row r="86" spans="1:7" ht="18" x14ac:dyDescent="0.4">
      <c r="A86" s="688">
        <v>77</v>
      </c>
      <c r="B86" s="689" t="s">
        <v>1123</v>
      </c>
      <c r="C86" s="690"/>
      <c r="D86" s="698">
        <v>2080</v>
      </c>
      <c r="E86" s="695" t="s">
        <v>209</v>
      </c>
      <c r="F86" s="696" t="s">
        <v>333</v>
      </c>
      <c r="G86" s="692">
        <f t="shared" si="2"/>
        <v>114037.65</v>
      </c>
    </row>
    <row r="87" spans="1:7" ht="18" x14ac:dyDescent="0.4">
      <c r="A87" s="688">
        <v>78</v>
      </c>
      <c r="B87" s="689" t="s">
        <v>1123</v>
      </c>
      <c r="C87" s="690"/>
      <c r="D87" s="698">
        <v>1360</v>
      </c>
      <c r="E87" s="695" t="s">
        <v>209</v>
      </c>
      <c r="F87" s="696" t="s">
        <v>333</v>
      </c>
      <c r="G87" s="692">
        <f t="shared" si="2"/>
        <v>112677.65</v>
      </c>
    </row>
    <row r="88" spans="1:7" ht="18" x14ac:dyDescent="0.4">
      <c r="A88" s="688">
        <v>79</v>
      </c>
      <c r="B88" s="689" t="s">
        <v>1123</v>
      </c>
      <c r="C88" s="690"/>
      <c r="D88" s="699">
        <v>1200</v>
      </c>
      <c r="E88" s="695" t="s">
        <v>209</v>
      </c>
      <c r="F88" s="696" t="s">
        <v>333</v>
      </c>
      <c r="G88" s="692">
        <f t="shared" si="2"/>
        <v>111477.65</v>
      </c>
    </row>
    <row r="89" spans="1:7" ht="18" x14ac:dyDescent="0.4">
      <c r="A89" s="688">
        <v>80</v>
      </c>
      <c r="B89" s="689" t="s">
        <v>1124</v>
      </c>
      <c r="C89" s="690"/>
      <c r="D89" s="699">
        <v>4760</v>
      </c>
      <c r="E89" s="695" t="s">
        <v>209</v>
      </c>
      <c r="F89" s="696" t="s">
        <v>333</v>
      </c>
      <c r="G89" s="692">
        <f t="shared" si="2"/>
        <v>106717.65</v>
      </c>
    </row>
    <row r="90" spans="1:7" ht="18" x14ac:dyDescent="0.4">
      <c r="A90" s="688">
        <v>81</v>
      </c>
      <c r="B90" s="689" t="s">
        <v>1124</v>
      </c>
      <c r="C90" s="690"/>
      <c r="D90" s="699">
        <v>720</v>
      </c>
      <c r="E90" s="695" t="s">
        <v>209</v>
      </c>
      <c r="F90" s="696" t="s">
        <v>333</v>
      </c>
      <c r="G90" s="692">
        <f t="shared" si="2"/>
        <v>105997.65</v>
      </c>
    </row>
    <row r="91" spans="1:7" ht="18" x14ac:dyDescent="0.4">
      <c r="A91" s="688">
        <v>82</v>
      </c>
      <c r="B91" s="689" t="s">
        <v>1124</v>
      </c>
      <c r="C91" s="690"/>
      <c r="D91" s="699">
        <v>4280</v>
      </c>
      <c r="E91" s="695" t="s">
        <v>209</v>
      </c>
      <c r="F91" s="696" t="s">
        <v>333</v>
      </c>
      <c r="G91" s="692">
        <f t="shared" si="2"/>
        <v>101717.65</v>
      </c>
    </row>
    <row r="92" spans="1:7" ht="18" x14ac:dyDescent="0.4">
      <c r="A92" s="688">
        <v>83</v>
      </c>
      <c r="B92" s="689" t="s">
        <v>1124</v>
      </c>
      <c r="C92" s="690"/>
      <c r="D92" s="699">
        <v>6960</v>
      </c>
      <c r="E92" s="695" t="s">
        <v>209</v>
      </c>
      <c r="F92" s="696" t="s">
        <v>333</v>
      </c>
      <c r="G92" s="692">
        <f t="shared" si="2"/>
        <v>94757.65</v>
      </c>
    </row>
    <row r="93" spans="1:7" ht="18" x14ac:dyDescent="0.4">
      <c r="A93" s="688">
        <v>84</v>
      </c>
      <c r="B93" s="689" t="s">
        <v>1124</v>
      </c>
      <c r="C93" s="690"/>
      <c r="D93" s="699">
        <v>5640</v>
      </c>
      <c r="E93" s="695" t="s">
        <v>209</v>
      </c>
      <c r="F93" s="696" t="s">
        <v>333</v>
      </c>
      <c r="G93" s="692">
        <f t="shared" si="2"/>
        <v>89117.65</v>
      </c>
    </row>
    <row r="94" spans="1:7" ht="18" x14ac:dyDescent="0.4">
      <c r="A94" s="688">
        <v>85</v>
      </c>
      <c r="B94" s="689" t="s">
        <v>1124</v>
      </c>
      <c r="C94" s="690"/>
      <c r="D94" s="699">
        <v>6000</v>
      </c>
      <c r="E94" s="695" t="s">
        <v>209</v>
      </c>
      <c r="F94" s="696" t="s">
        <v>333</v>
      </c>
      <c r="G94" s="692">
        <f t="shared" si="2"/>
        <v>83117.649999999994</v>
      </c>
    </row>
    <row r="95" spans="1:7" ht="18" x14ac:dyDescent="0.4">
      <c r="A95" s="688">
        <v>86</v>
      </c>
      <c r="B95" s="689" t="s">
        <v>1124</v>
      </c>
      <c r="C95" s="690"/>
      <c r="D95" s="699">
        <v>960</v>
      </c>
      <c r="E95" s="695" t="s">
        <v>209</v>
      </c>
      <c r="F95" s="696" t="s">
        <v>333</v>
      </c>
      <c r="G95" s="692">
        <f t="shared" si="2"/>
        <v>82157.649999999994</v>
      </c>
    </row>
    <row r="96" spans="1:7" ht="18" x14ac:dyDescent="0.4">
      <c r="A96" s="688">
        <v>87</v>
      </c>
      <c r="B96" s="689" t="s">
        <v>1124</v>
      </c>
      <c r="C96" s="690"/>
      <c r="D96" s="699">
        <v>7800</v>
      </c>
      <c r="E96" s="695" t="s">
        <v>209</v>
      </c>
      <c r="F96" s="696" t="s">
        <v>333</v>
      </c>
      <c r="G96" s="692">
        <f t="shared" si="2"/>
        <v>74357.649999999994</v>
      </c>
    </row>
    <row r="97" spans="1:7" ht="18" x14ac:dyDescent="0.4">
      <c r="A97" s="688">
        <v>88</v>
      </c>
      <c r="B97" s="689" t="s">
        <v>1124</v>
      </c>
      <c r="C97" s="690"/>
      <c r="D97" s="699">
        <v>4880</v>
      </c>
      <c r="E97" s="695" t="s">
        <v>209</v>
      </c>
      <c r="F97" s="696" t="s">
        <v>333</v>
      </c>
      <c r="G97" s="692">
        <f t="shared" si="2"/>
        <v>69477.649999999994</v>
      </c>
    </row>
    <row r="98" spans="1:7" ht="18" x14ac:dyDescent="0.4">
      <c r="A98" s="688">
        <v>89</v>
      </c>
      <c r="B98" s="689" t="s">
        <v>1124</v>
      </c>
      <c r="C98" s="690"/>
      <c r="D98" s="699">
        <v>4120</v>
      </c>
      <c r="E98" s="695" t="s">
        <v>209</v>
      </c>
      <c r="F98" s="696" t="s">
        <v>333</v>
      </c>
      <c r="G98" s="692">
        <f t="shared" si="2"/>
        <v>65357.649999999994</v>
      </c>
    </row>
    <row r="99" spans="1:7" ht="18" x14ac:dyDescent="0.4">
      <c r="A99" s="688">
        <v>90</v>
      </c>
      <c r="B99" s="689" t="s">
        <v>1124</v>
      </c>
      <c r="C99" s="690"/>
      <c r="D99" s="699">
        <v>4120</v>
      </c>
      <c r="E99" s="695" t="s">
        <v>209</v>
      </c>
      <c r="F99" s="696" t="s">
        <v>333</v>
      </c>
      <c r="G99" s="692">
        <f t="shared" si="2"/>
        <v>61237.649999999994</v>
      </c>
    </row>
    <row r="100" spans="1:7" ht="18" x14ac:dyDescent="0.4">
      <c r="A100" s="688">
        <v>91</v>
      </c>
      <c r="B100" s="689" t="s">
        <v>1124</v>
      </c>
      <c r="C100" s="690"/>
      <c r="D100" s="699">
        <v>4360</v>
      </c>
      <c r="E100" s="695" t="s">
        <v>209</v>
      </c>
      <c r="F100" s="696" t="s">
        <v>333</v>
      </c>
      <c r="G100" s="692">
        <f t="shared" si="2"/>
        <v>56877.649999999994</v>
      </c>
    </row>
    <row r="101" spans="1:7" ht="18" x14ac:dyDescent="0.4">
      <c r="A101" s="688">
        <v>92</v>
      </c>
      <c r="B101" s="689" t="s">
        <v>1125</v>
      </c>
      <c r="C101" s="690"/>
      <c r="D101" s="699">
        <v>5480</v>
      </c>
      <c r="E101" s="695" t="s">
        <v>209</v>
      </c>
      <c r="F101" s="696" t="s">
        <v>333</v>
      </c>
      <c r="G101" s="692">
        <f t="shared" si="2"/>
        <v>51397.649999999994</v>
      </c>
    </row>
    <row r="102" spans="1:7" ht="18" x14ac:dyDescent="0.4">
      <c r="A102" s="688">
        <v>93</v>
      </c>
      <c r="B102" s="689" t="s">
        <v>1125</v>
      </c>
      <c r="C102" s="690"/>
      <c r="D102" s="699">
        <v>8760</v>
      </c>
      <c r="E102" s="695" t="s">
        <v>209</v>
      </c>
      <c r="F102" s="696" t="s">
        <v>333</v>
      </c>
      <c r="G102" s="692">
        <f t="shared" si="2"/>
        <v>42637.649999999994</v>
      </c>
    </row>
    <row r="103" spans="1:7" ht="18" x14ac:dyDescent="0.4">
      <c r="A103" s="688">
        <v>94</v>
      </c>
      <c r="B103" s="689" t="s">
        <v>1125</v>
      </c>
      <c r="C103" s="690"/>
      <c r="D103" s="699">
        <v>120</v>
      </c>
      <c r="E103" s="695" t="s">
        <v>209</v>
      </c>
      <c r="F103" s="696" t="s">
        <v>333</v>
      </c>
      <c r="G103" s="692">
        <f t="shared" si="2"/>
        <v>42517.649999999994</v>
      </c>
    </row>
    <row r="104" spans="1:7" ht="18" x14ac:dyDescent="0.4">
      <c r="A104" s="688">
        <v>95</v>
      </c>
      <c r="B104" s="689" t="s">
        <v>1125</v>
      </c>
      <c r="C104" s="690"/>
      <c r="D104" s="699">
        <v>8840</v>
      </c>
      <c r="E104" s="695" t="s">
        <v>209</v>
      </c>
      <c r="F104" s="696" t="s">
        <v>333</v>
      </c>
      <c r="G104" s="692">
        <f t="shared" si="2"/>
        <v>33677.649999999994</v>
      </c>
    </row>
    <row r="105" spans="1:7" ht="18" x14ac:dyDescent="0.4">
      <c r="A105" s="688">
        <v>96</v>
      </c>
      <c r="B105" s="689" t="s">
        <v>1125</v>
      </c>
      <c r="C105" s="690"/>
      <c r="D105" s="699">
        <v>4120</v>
      </c>
      <c r="E105" s="695" t="s">
        <v>209</v>
      </c>
      <c r="F105" s="696" t="s">
        <v>333</v>
      </c>
      <c r="G105" s="692">
        <f t="shared" si="2"/>
        <v>29557.649999999994</v>
      </c>
    </row>
    <row r="106" spans="1:7" ht="18" x14ac:dyDescent="0.4">
      <c r="A106" s="688">
        <v>97</v>
      </c>
      <c r="B106" s="689" t="s">
        <v>1125</v>
      </c>
      <c r="C106" s="690"/>
      <c r="D106" s="699">
        <v>3800</v>
      </c>
      <c r="E106" s="695" t="s">
        <v>209</v>
      </c>
      <c r="F106" s="696" t="s">
        <v>333</v>
      </c>
      <c r="G106" s="692">
        <f t="shared" si="2"/>
        <v>25757.649999999994</v>
      </c>
    </row>
    <row r="107" spans="1:7" ht="18" x14ac:dyDescent="0.4">
      <c r="A107" s="688">
        <v>98</v>
      </c>
      <c r="B107" s="689" t="s">
        <v>1126</v>
      </c>
      <c r="C107" s="690">
        <v>20000</v>
      </c>
      <c r="D107" s="699"/>
      <c r="E107" s="695" t="s">
        <v>209</v>
      </c>
      <c r="F107" s="696" t="s">
        <v>654</v>
      </c>
      <c r="G107" s="692">
        <f t="shared" si="2"/>
        <v>45757.649999999994</v>
      </c>
    </row>
    <row r="108" spans="1:7" ht="18" x14ac:dyDescent="0.4">
      <c r="A108" s="688">
        <v>99</v>
      </c>
      <c r="B108" s="689" t="s">
        <v>1126</v>
      </c>
      <c r="C108" s="690"/>
      <c r="D108" s="699">
        <v>3560</v>
      </c>
      <c r="E108" s="695" t="s">
        <v>209</v>
      </c>
      <c r="F108" s="696" t="s">
        <v>333</v>
      </c>
      <c r="G108" s="692">
        <f t="shared" si="2"/>
        <v>42197.649999999994</v>
      </c>
    </row>
    <row r="109" spans="1:7" ht="18" x14ac:dyDescent="0.4">
      <c r="A109" s="688">
        <v>100</v>
      </c>
      <c r="B109" s="689" t="s">
        <v>1126</v>
      </c>
      <c r="C109" s="690"/>
      <c r="D109" s="699">
        <v>3880</v>
      </c>
      <c r="E109" s="695" t="s">
        <v>209</v>
      </c>
      <c r="F109" s="696" t="s">
        <v>333</v>
      </c>
      <c r="G109" s="692">
        <f t="shared" si="2"/>
        <v>38317.649999999994</v>
      </c>
    </row>
    <row r="110" spans="1:7" ht="18" x14ac:dyDescent="0.4">
      <c r="A110" s="688">
        <v>101</v>
      </c>
      <c r="B110" s="689" t="s">
        <v>1126</v>
      </c>
      <c r="C110" s="690"/>
      <c r="D110" s="699">
        <v>2840</v>
      </c>
      <c r="E110" s="695" t="s">
        <v>209</v>
      </c>
      <c r="F110" s="696" t="s">
        <v>333</v>
      </c>
      <c r="G110" s="692">
        <f t="shared" si="2"/>
        <v>35477.649999999994</v>
      </c>
    </row>
    <row r="111" spans="1:7" ht="18" x14ac:dyDescent="0.4">
      <c r="A111" s="688">
        <v>102</v>
      </c>
      <c r="B111" s="689" t="s">
        <v>1126</v>
      </c>
      <c r="C111" s="690"/>
      <c r="D111" s="699">
        <v>4120</v>
      </c>
      <c r="E111" s="695" t="s">
        <v>209</v>
      </c>
      <c r="F111" s="696" t="s">
        <v>333</v>
      </c>
      <c r="G111" s="692">
        <f t="shared" si="2"/>
        <v>31357.649999999994</v>
      </c>
    </row>
    <row r="112" spans="1:7" ht="18" x14ac:dyDescent="0.4">
      <c r="A112" s="688">
        <v>103</v>
      </c>
      <c r="B112" s="689" t="s">
        <v>1126</v>
      </c>
      <c r="C112" s="690"/>
      <c r="D112" s="699">
        <v>3880</v>
      </c>
      <c r="E112" s="695" t="s">
        <v>209</v>
      </c>
      <c r="F112" s="696" t="s">
        <v>333</v>
      </c>
      <c r="G112" s="692">
        <f t="shared" si="2"/>
        <v>27477.649999999994</v>
      </c>
    </row>
    <row r="113" spans="1:7" ht="18" x14ac:dyDescent="0.4">
      <c r="A113" s="688">
        <v>104</v>
      </c>
      <c r="B113" s="689" t="s">
        <v>1126</v>
      </c>
      <c r="C113" s="690"/>
      <c r="D113" s="699">
        <v>1600</v>
      </c>
      <c r="E113" s="695" t="s">
        <v>209</v>
      </c>
      <c r="F113" s="696" t="s">
        <v>333</v>
      </c>
      <c r="G113" s="692">
        <f t="shared" si="2"/>
        <v>25877.649999999994</v>
      </c>
    </row>
    <row r="114" spans="1:7" ht="18" x14ac:dyDescent="0.4">
      <c r="A114" s="688">
        <v>105</v>
      </c>
      <c r="B114" s="689" t="s">
        <v>1126</v>
      </c>
      <c r="C114" s="690"/>
      <c r="D114" s="699">
        <v>4160</v>
      </c>
      <c r="E114" s="695" t="s">
        <v>209</v>
      </c>
      <c r="F114" s="696" t="s">
        <v>333</v>
      </c>
      <c r="G114" s="692">
        <f t="shared" si="2"/>
        <v>21717.649999999994</v>
      </c>
    </row>
    <row r="115" spans="1:7" ht="18" x14ac:dyDescent="0.4">
      <c r="A115" s="688">
        <v>106</v>
      </c>
      <c r="B115" s="689" t="s">
        <v>1126</v>
      </c>
      <c r="C115" s="690"/>
      <c r="D115" s="699">
        <v>6560</v>
      </c>
      <c r="E115" s="695" t="s">
        <v>209</v>
      </c>
      <c r="F115" s="696" t="s">
        <v>333</v>
      </c>
      <c r="G115" s="692">
        <f t="shared" si="2"/>
        <v>15157.649999999994</v>
      </c>
    </row>
    <row r="116" spans="1:7" ht="18" x14ac:dyDescent="0.4">
      <c r="A116" s="688">
        <v>107</v>
      </c>
      <c r="B116" s="689" t="s">
        <v>1126</v>
      </c>
      <c r="C116" s="690"/>
      <c r="D116" s="699">
        <v>3720</v>
      </c>
      <c r="E116" s="695" t="s">
        <v>209</v>
      </c>
      <c r="F116" s="696" t="s">
        <v>333</v>
      </c>
      <c r="G116" s="692">
        <f t="shared" si="2"/>
        <v>11437.649999999994</v>
      </c>
    </row>
    <row r="117" spans="1:7" ht="18" x14ac:dyDescent="0.4">
      <c r="A117" s="688">
        <v>108</v>
      </c>
      <c r="B117" s="689" t="s">
        <v>1127</v>
      </c>
      <c r="C117" s="690">
        <v>20000</v>
      </c>
      <c r="D117" s="699"/>
      <c r="E117" s="695" t="s">
        <v>209</v>
      </c>
      <c r="F117" s="696" t="s">
        <v>654</v>
      </c>
      <c r="G117" s="692">
        <f t="shared" si="2"/>
        <v>31437.649999999994</v>
      </c>
    </row>
    <row r="118" spans="1:7" ht="18" x14ac:dyDescent="0.4">
      <c r="A118" s="688">
        <v>109</v>
      </c>
      <c r="B118" s="689" t="s">
        <v>1127</v>
      </c>
      <c r="C118" s="690">
        <v>30000</v>
      </c>
      <c r="D118" s="699"/>
      <c r="E118" s="695" t="s">
        <v>209</v>
      </c>
      <c r="F118" s="696" t="s">
        <v>654</v>
      </c>
      <c r="G118" s="692">
        <f t="shared" si="2"/>
        <v>61437.649999999994</v>
      </c>
    </row>
    <row r="119" spans="1:7" ht="18" x14ac:dyDescent="0.4">
      <c r="A119" s="688">
        <v>110</v>
      </c>
      <c r="B119" s="689" t="s">
        <v>1127</v>
      </c>
      <c r="C119" s="690"/>
      <c r="D119" s="699">
        <v>10440</v>
      </c>
      <c r="E119" s="695" t="s">
        <v>209</v>
      </c>
      <c r="F119" s="696" t="s">
        <v>333</v>
      </c>
      <c r="G119" s="692">
        <f t="shared" si="2"/>
        <v>50997.649999999994</v>
      </c>
    </row>
    <row r="120" spans="1:7" ht="18" x14ac:dyDescent="0.4">
      <c r="A120" s="688">
        <v>111</v>
      </c>
      <c r="B120" s="689" t="s">
        <v>1127</v>
      </c>
      <c r="C120" s="690"/>
      <c r="D120" s="699">
        <v>680</v>
      </c>
      <c r="E120" s="695" t="s">
        <v>209</v>
      </c>
      <c r="F120" s="696" t="s">
        <v>333</v>
      </c>
      <c r="G120" s="692">
        <f t="shared" si="2"/>
        <v>50317.649999999994</v>
      </c>
    </row>
    <row r="121" spans="1:7" ht="18" x14ac:dyDescent="0.4">
      <c r="A121" s="688">
        <v>112</v>
      </c>
      <c r="B121" s="689" t="s">
        <v>1127</v>
      </c>
      <c r="C121" s="690"/>
      <c r="D121" s="699">
        <v>1440</v>
      </c>
      <c r="E121" s="695" t="s">
        <v>209</v>
      </c>
      <c r="F121" s="696" t="s">
        <v>333</v>
      </c>
      <c r="G121" s="692">
        <f t="shared" si="2"/>
        <v>48877.649999999994</v>
      </c>
    </row>
    <row r="122" spans="1:7" ht="18" x14ac:dyDescent="0.4">
      <c r="A122" s="688">
        <v>113</v>
      </c>
      <c r="B122" s="689" t="s">
        <v>1127</v>
      </c>
      <c r="C122" s="690"/>
      <c r="D122" s="699">
        <v>120</v>
      </c>
      <c r="E122" s="695" t="s">
        <v>209</v>
      </c>
      <c r="F122" s="696" t="s">
        <v>333</v>
      </c>
      <c r="G122" s="692">
        <f t="shared" si="2"/>
        <v>48757.649999999994</v>
      </c>
    </row>
    <row r="123" spans="1:7" ht="18" x14ac:dyDescent="0.4">
      <c r="A123" s="688">
        <v>114</v>
      </c>
      <c r="B123" s="689" t="s">
        <v>1127</v>
      </c>
      <c r="C123" s="690"/>
      <c r="D123" s="699">
        <v>1310</v>
      </c>
      <c r="E123" s="695" t="s">
        <v>209</v>
      </c>
      <c r="F123" s="696" t="s">
        <v>333</v>
      </c>
      <c r="G123" s="692">
        <f t="shared" si="2"/>
        <v>47447.649999999994</v>
      </c>
    </row>
    <row r="124" spans="1:7" ht="18" x14ac:dyDescent="0.4">
      <c r="A124" s="688">
        <v>115</v>
      </c>
      <c r="B124" s="689" t="s">
        <v>1127</v>
      </c>
      <c r="C124" s="690"/>
      <c r="D124" s="699">
        <v>400</v>
      </c>
      <c r="E124" s="695" t="s">
        <v>209</v>
      </c>
      <c r="F124" s="696" t="s">
        <v>333</v>
      </c>
      <c r="G124" s="692">
        <f t="shared" si="2"/>
        <v>47047.649999999994</v>
      </c>
    </row>
    <row r="125" spans="1:7" ht="18" x14ac:dyDescent="0.4">
      <c r="A125" s="688">
        <v>116</v>
      </c>
      <c r="B125" s="689" t="s">
        <v>1128</v>
      </c>
      <c r="C125" s="690"/>
      <c r="D125" s="699">
        <v>1520</v>
      </c>
      <c r="E125" s="695" t="s">
        <v>209</v>
      </c>
      <c r="F125" s="696" t="s">
        <v>333</v>
      </c>
      <c r="G125" s="692">
        <f t="shared" si="2"/>
        <v>45527.649999999994</v>
      </c>
    </row>
    <row r="126" spans="1:7" ht="18" x14ac:dyDescent="0.4">
      <c r="A126" s="688">
        <v>117</v>
      </c>
      <c r="B126" s="689" t="s">
        <v>1128</v>
      </c>
      <c r="C126" s="690"/>
      <c r="D126" s="699">
        <v>5440</v>
      </c>
      <c r="E126" s="695" t="s">
        <v>209</v>
      </c>
      <c r="F126" s="696" t="s">
        <v>333</v>
      </c>
      <c r="G126" s="692">
        <f t="shared" si="2"/>
        <v>40087.649999999994</v>
      </c>
    </row>
    <row r="127" spans="1:7" ht="18" x14ac:dyDescent="0.4">
      <c r="A127" s="688">
        <v>118</v>
      </c>
      <c r="B127" s="689" t="s">
        <v>1128</v>
      </c>
      <c r="C127" s="690"/>
      <c r="D127" s="699">
        <v>2880</v>
      </c>
      <c r="E127" s="695" t="s">
        <v>209</v>
      </c>
      <c r="F127" s="696" t="s">
        <v>333</v>
      </c>
      <c r="G127" s="692">
        <f t="shared" si="2"/>
        <v>37207.649999999994</v>
      </c>
    </row>
    <row r="128" spans="1:7" ht="18" x14ac:dyDescent="0.4">
      <c r="A128" s="688">
        <v>119</v>
      </c>
      <c r="B128" s="689" t="s">
        <v>1128</v>
      </c>
      <c r="C128" s="690"/>
      <c r="D128" s="699">
        <v>640</v>
      </c>
      <c r="E128" s="695" t="s">
        <v>209</v>
      </c>
      <c r="F128" s="696" t="s">
        <v>333</v>
      </c>
      <c r="G128" s="692">
        <f t="shared" si="2"/>
        <v>36567.649999999994</v>
      </c>
    </row>
    <row r="129" spans="1:7" ht="18" x14ac:dyDescent="0.4">
      <c r="A129" s="688">
        <v>120</v>
      </c>
      <c r="B129" s="689" t="s">
        <v>1128</v>
      </c>
      <c r="C129" s="690"/>
      <c r="D129" s="699">
        <v>3000</v>
      </c>
      <c r="E129" s="695" t="s">
        <v>209</v>
      </c>
      <c r="F129" s="696" t="s">
        <v>333</v>
      </c>
      <c r="G129" s="692">
        <f t="shared" si="2"/>
        <v>33567.649999999994</v>
      </c>
    </row>
    <row r="130" spans="1:7" ht="18" x14ac:dyDescent="0.4">
      <c r="A130" s="688">
        <v>121</v>
      </c>
      <c r="B130" s="689" t="s">
        <v>1128</v>
      </c>
      <c r="C130" s="690"/>
      <c r="D130" s="699">
        <v>6160</v>
      </c>
      <c r="E130" s="695" t="s">
        <v>209</v>
      </c>
      <c r="F130" s="696" t="s">
        <v>333</v>
      </c>
      <c r="G130" s="692">
        <f t="shared" si="2"/>
        <v>27407.649999999994</v>
      </c>
    </row>
    <row r="131" spans="1:7" ht="18" x14ac:dyDescent="0.4">
      <c r="A131" s="688">
        <v>122</v>
      </c>
      <c r="B131" s="689" t="s">
        <v>1128</v>
      </c>
      <c r="C131" s="690"/>
      <c r="D131" s="699">
        <v>120</v>
      </c>
      <c r="E131" s="695" t="s">
        <v>209</v>
      </c>
      <c r="F131" s="696" t="s">
        <v>333</v>
      </c>
      <c r="G131" s="692">
        <f t="shared" si="2"/>
        <v>27287.649999999994</v>
      </c>
    </row>
    <row r="132" spans="1:7" ht="18" x14ac:dyDescent="0.4">
      <c r="A132" s="688">
        <v>123</v>
      </c>
      <c r="B132" s="689" t="s">
        <v>1128</v>
      </c>
      <c r="C132" s="690"/>
      <c r="D132" s="699">
        <v>1920</v>
      </c>
      <c r="E132" s="695" t="s">
        <v>209</v>
      </c>
      <c r="F132" s="696" t="s">
        <v>333</v>
      </c>
      <c r="G132" s="692">
        <f t="shared" si="2"/>
        <v>25367.649999999994</v>
      </c>
    </row>
    <row r="133" spans="1:7" ht="18" x14ac:dyDescent="0.4">
      <c r="A133" s="688">
        <v>124</v>
      </c>
      <c r="B133" s="689" t="s">
        <v>1129</v>
      </c>
      <c r="C133" s="690"/>
      <c r="D133" s="699">
        <v>3000</v>
      </c>
      <c r="E133" s="695" t="s">
        <v>209</v>
      </c>
      <c r="F133" s="696" t="s">
        <v>333</v>
      </c>
      <c r="G133" s="692">
        <f t="shared" si="2"/>
        <v>22367.649999999994</v>
      </c>
    </row>
    <row r="134" spans="1:7" ht="18" x14ac:dyDescent="0.4">
      <c r="A134" s="688">
        <v>125</v>
      </c>
      <c r="B134" s="689" t="s">
        <v>1129</v>
      </c>
      <c r="C134" s="690"/>
      <c r="D134" s="699">
        <v>2440</v>
      </c>
      <c r="E134" s="695" t="s">
        <v>209</v>
      </c>
      <c r="F134" s="696" t="s">
        <v>333</v>
      </c>
      <c r="G134" s="692">
        <f t="shared" si="2"/>
        <v>19927.649999999994</v>
      </c>
    </row>
    <row r="135" spans="1:7" ht="18" x14ac:dyDescent="0.4">
      <c r="A135" s="688">
        <v>126</v>
      </c>
      <c r="B135" s="689" t="s">
        <v>1129</v>
      </c>
      <c r="C135" s="690"/>
      <c r="D135" s="699">
        <v>1440</v>
      </c>
      <c r="E135" s="695" t="s">
        <v>209</v>
      </c>
      <c r="F135" s="696" t="s">
        <v>333</v>
      </c>
      <c r="G135" s="692">
        <f t="shared" si="2"/>
        <v>18487.649999999994</v>
      </c>
    </row>
    <row r="136" spans="1:7" ht="18" x14ac:dyDescent="0.4">
      <c r="A136" s="688">
        <v>127</v>
      </c>
      <c r="B136" s="689" t="s">
        <v>1129</v>
      </c>
      <c r="C136" s="690"/>
      <c r="D136" s="699">
        <v>7880</v>
      </c>
      <c r="E136" s="695" t="s">
        <v>209</v>
      </c>
      <c r="F136" s="696" t="s">
        <v>333</v>
      </c>
      <c r="G136" s="692">
        <f t="shared" si="2"/>
        <v>10607.649999999994</v>
      </c>
    </row>
    <row r="137" spans="1:7" ht="18" x14ac:dyDescent="0.4">
      <c r="A137" s="688">
        <v>128</v>
      </c>
      <c r="B137" s="689" t="s">
        <v>1129</v>
      </c>
      <c r="C137" s="690"/>
      <c r="D137" s="699">
        <v>2640</v>
      </c>
      <c r="E137" s="695" t="s">
        <v>209</v>
      </c>
      <c r="F137" s="696" t="s">
        <v>333</v>
      </c>
      <c r="G137" s="692">
        <f t="shared" si="2"/>
        <v>7967.6499999999942</v>
      </c>
    </row>
    <row r="138" spans="1:7" ht="18" x14ac:dyDescent="0.4">
      <c r="A138" s="688">
        <v>129</v>
      </c>
      <c r="B138" s="689" t="s">
        <v>1129</v>
      </c>
      <c r="C138" s="690"/>
      <c r="D138" s="699">
        <v>2280</v>
      </c>
      <c r="E138" s="695" t="s">
        <v>209</v>
      </c>
      <c r="F138" s="696" t="s">
        <v>333</v>
      </c>
      <c r="G138" s="692">
        <f t="shared" si="2"/>
        <v>5687.6499999999942</v>
      </c>
    </row>
    <row r="139" spans="1:7" ht="18" x14ac:dyDescent="0.4">
      <c r="A139" s="688">
        <v>130</v>
      </c>
      <c r="B139" s="689" t="s">
        <v>1129</v>
      </c>
      <c r="C139" s="690"/>
      <c r="D139" s="699">
        <v>3400</v>
      </c>
      <c r="E139" s="695" t="s">
        <v>209</v>
      </c>
      <c r="F139" s="696" t="s">
        <v>333</v>
      </c>
      <c r="G139" s="692">
        <f t="shared" si="2"/>
        <v>2287.6499999999942</v>
      </c>
    </row>
    <row r="140" spans="1:7" ht="18" x14ac:dyDescent="0.4">
      <c r="A140" s="688">
        <v>131</v>
      </c>
      <c r="B140" s="689" t="s">
        <v>1129</v>
      </c>
      <c r="C140" s="690"/>
      <c r="D140" s="699">
        <v>1520</v>
      </c>
      <c r="E140" s="695" t="s">
        <v>209</v>
      </c>
      <c r="F140" s="696" t="s">
        <v>333</v>
      </c>
      <c r="G140" s="692">
        <f t="shared" si="2"/>
        <v>767.64999999999418</v>
      </c>
    </row>
    <row r="141" spans="1:7" ht="18" x14ac:dyDescent="0.4">
      <c r="A141" s="688">
        <v>132</v>
      </c>
      <c r="B141" s="689" t="s">
        <v>1130</v>
      </c>
      <c r="C141" s="690">
        <v>20000</v>
      </c>
      <c r="D141" s="699"/>
      <c r="E141" s="695" t="s">
        <v>209</v>
      </c>
      <c r="F141" s="696" t="s">
        <v>654</v>
      </c>
      <c r="G141" s="692">
        <f t="shared" si="2"/>
        <v>20767.649999999994</v>
      </c>
    </row>
    <row r="142" spans="1:7" ht="18" x14ac:dyDescent="0.4">
      <c r="A142" s="688">
        <v>133</v>
      </c>
      <c r="B142" s="689" t="s">
        <v>1130</v>
      </c>
      <c r="C142" s="690"/>
      <c r="D142" s="699">
        <v>120</v>
      </c>
      <c r="E142" s="695" t="s">
        <v>209</v>
      </c>
      <c r="F142" s="696" t="s">
        <v>333</v>
      </c>
      <c r="G142" s="692">
        <f t="shared" ref="G142:G180" si="3">IF(ISBLANK(B142),"",G141+C142-D142)</f>
        <v>20647.649999999994</v>
      </c>
    </row>
    <row r="143" spans="1:7" ht="18" x14ac:dyDescent="0.4">
      <c r="A143" s="688">
        <v>134</v>
      </c>
      <c r="B143" s="689" t="s">
        <v>1130</v>
      </c>
      <c r="C143" s="690"/>
      <c r="D143" s="699">
        <v>1600</v>
      </c>
      <c r="E143" s="695" t="s">
        <v>209</v>
      </c>
      <c r="F143" s="696" t="s">
        <v>333</v>
      </c>
      <c r="G143" s="692">
        <f t="shared" si="3"/>
        <v>19047.649999999994</v>
      </c>
    </row>
    <row r="144" spans="1:7" ht="18" x14ac:dyDescent="0.4">
      <c r="A144" s="688">
        <v>135</v>
      </c>
      <c r="B144" s="689" t="s">
        <v>1130</v>
      </c>
      <c r="C144" s="690">
        <v>180</v>
      </c>
      <c r="D144" s="700"/>
      <c r="E144" s="695" t="s">
        <v>209</v>
      </c>
      <c r="F144" s="696" t="s">
        <v>654</v>
      </c>
      <c r="G144" s="692">
        <f t="shared" si="3"/>
        <v>19227.649999999994</v>
      </c>
    </row>
    <row r="145" spans="1:7" ht="18" x14ac:dyDescent="0.4">
      <c r="A145" s="688">
        <v>136</v>
      </c>
      <c r="B145" s="689" t="s">
        <v>1130</v>
      </c>
      <c r="C145" s="690"/>
      <c r="D145" s="700">
        <v>1640</v>
      </c>
      <c r="E145" s="695"/>
      <c r="F145" s="696" t="s">
        <v>333</v>
      </c>
      <c r="G145" s="692">
        <f t="shared" si="3"/>
        <v>17587.649999999994</v>
      </c>
    </row>
    <row r="146" spans="1:7" ht="18" x14ac:dyDescent="0.4">
      <c r="A146" s="688">
        <v>137</v>
      </c>
      <c r="B146" s="689" t="s">
        <v>1130</v>
      </c>
      <c r="C146" s="690"/>
      <c r="D146" s="699">
        <v>90</v>
      </c>
      <c r="E146" s="695" t="s">
        <v>209</v>
      </c>
      <c r="F146" s="696" t="s">
        <v>650</v>
      </c>
      <c r="G146" s="692">
        <f t="shared" si="3"/>
        <v>17497.649999999994</v>
      </c>
    </row>
    <row r="147" spans="1:7" ht="18" x14ac:dyDescent="0.4">
      <c r="A147" s="688">
        <v>138</v>
      </c>
      <c r="B147" s="689" t="s">
        <v>1130</v>
      </c>
      <c r="C147" s="690"/>
      <c r="D147" s="699">
        <v>90</v>
      </c>
      <c r="E147" s="695" t="s">
        <v>209</v>
      </c>
      <c r="F147" s="696" t="s">
        <v>650</v>
      </c>
      <c r="G147" s="692">
        <f t="shared" si="3"/>
        <v>17407.649999999994</v>
      </c>
    </row>
    <row r="148" spans="1:7" ht="18" x14ac:dyDescent="0.4">
      <c r="A148" s="688">
        <v>139</v>
      </c>
      <c r="B148" s="689" t="s">
        <v>1131</v>
      </c>
      <c r="C148" s="690"/>
      <c r="D148" s="699">
        <v>1840</v>
      </c>
      <c r="E148" s="695" t="s">
        <v>209</v>
      </c>
      <c r="F148" s="696" t="s">
        <v>333</v>
      </c>
      <c r="G148" s="692">
        <f t="shared" si="3"/>
        <v>15567.649999999994</v>
      </c>
    </row>
    <row r="149" spans="1:7" ht="18" x14ac:dyDescent="0.4">
      <c r="A149" s="688">
        <v>140</v>
      </c>
      <c r="B149" s="689" t="s">
        <v>1131</v>
      </c>
      <c r="C149" s="690"/>
      <c r="D149" s="699">
        <v>3160</v>
      </c>
      <c r="E149" s="695" t="s">
        <v>209</v>
      </c>
      <c r="F149" s="696" t="s">
        <v>333</v>
      </c>
      <c r="G149" s="692">
        <f t="shared" si="3"/>
        <v>12407.649999999994</v>
      </c>
    </row>
    <row r="150" spans="1:7" ht="18" x14ac:dyDescent="0.4">
      <c r="A150" s="688">
        <v>141</v>
      </c>
      <c r="B150" s="689" t="s">
        <v>1131</v>
      </c>
      <c r="C150" s="690"/>
      <c r="D150" s="700">
        <v>7820</v>
      </c>
      <c r="E150" s="695" t="s">
        <v>209</v>
      </c>
      <c r="F150" s="696" t="s">
        <v>333</v>
      </c>
      <c r="G150" s="692">
        <f t="shared" si="3"/>
        <v>4587.6499999999942</v>
      </c>
    </row>
    <row r="151" spans="1:7" ht="18" x14ac:dyDescent="0.4">
      <c r="A151" s="688">
        <v>142</v>
      </c>
      <c r="B151" s="689" t="s">
        <v>1131</v>
      </c>
      <c r="C151" s="690"/>
      <c r="D151" s="700">
        <v>880</v>
      </c>
      <c r="E151" s="695" t="s">
        <v>209</v>
      </c>
      <c r="F151" s="696" t="s">
        <v>333</v>
      </c>
      <c r="G151" s="692">
        <f t="shared" si="3"/>
        <v>3707.6499999999942</v>
      </c>
    </row>
    <row r="152" spans="1:7" ht="18" x14ac:dyDescent="0.4">
      <c r="A152" s="688">
        <v>143</v>
      </c>
      <c r="B152" s="689" t="s">
        <v>1131</v>
      </c>
      <c r="C152" s="690"/>
      <c r="D152" s="700">
        <v>80</v>
      </c>
      <c r="E152" s="695" t="s">
        <v>209</v>
      </c>
      <c r="F152" s="696" t="s">
        <v>333</v>
      </c>
      <c r="G152" s="692">
        <f t="shared" si="3"/>
        <v>3627.6499999999942</v>
      </c>
    </row>
    <row r="153" spans="1:7" ht="18" x14ac:dyDescent="0.4">
      <c r="A153" s="688">
        <v>144</v>
      </c>
      <c r="B153" s="689" t="s">
        <v>1131</v>
      </c>
      <c r="C153" s="690"/>
      <c r="D153" s="700">
        <v>80</v>
      </c>
      <c r="E153" s="695" t="s">
        <v>209</v>
      </c>
      <c r="F153" s="696" t="s">
        <v>333</v>
      </c>
      <c r="G153" s="692">
        <f t="shared" si="3"/>
        <v>3547.6499999999942</v>
      </c>
    </row>
    <row r="154" spans="1:7" ht="18" x14ac:dyDescent="0.4">
      <c r="A154" s="688">
        <v>145</v>
      </c>
      <c r="B154" s="689" t="s">
        <v>1132</v>
      </c>
      <c r="C154" s="690">
        <v>10000</v>
      </c>
      <c r="D154" s="700"/>
      <c r="E154" s="695" t="s">
        <v>209</v>
      </c>
      <c r="F154" s="696" t="s">
        <v>654</v>
      </c>
      <c r="G154" s="692">
        <f t="shared" si="3"/>
        <v>13547.649999999994</v>
      </c>
    </row>
    <row r="155" spans="1:7" ht="18" x14ac:dyDescent="0.4">
      <c r="A155" s="688">
        <v>146</v>
      </c>
      <c r="B155" s="689" t="s">
        <v>1132</v>
      </c>
      <c r="C155" s="690"/>
      <c r="D155" s="700">
        <v>2770</v>
      </c>
      <c r="E155" s="695" t="s">
        <v>209</v>
      </c>
      <c r="F155" s="696" t="s">
        <v>333</v>
      </c>
      <c r="G155" s="692">
        <f t="shared" si="3"/>
        <v>10777.649999999994</v>
      </c>
    </row>
    <row r="156" spans="1:7" ht="18" x14ac:dyDescent="0.4">
      <c r="A156" s="688">
        <v>147</v>
      </c>
      <c r="B156" s="689" t="s">
        <v>1132</v>
      </c>
      <c r="C156" s="690"/>
      <c r="D156" s="700">
        <v>3320</v>
      </c>
      <c r="E156" s="695" t="s">
        <v>209</v>
      </c>
      <c r="F156" s="696" t="s">
        <v>333</v>
      </c>
      <c r="G156" s="692">
        <f t="shared" si="3"/>
        <v>7457.6499999999942</v>
      </c>
    </row>
    <row r="157" spans="1:7" ht="18" x14ac:dyDescent="0.4">
      <c r="A157" s="688">
        <v>148</v>
      </c>
      <c r="B157" s="689" t="s">
        <v>1132</v>
      </c>
      <c r="C157" s="690"/>
      <c r="D157" s="700">
        <v>3720</v>
      </c>
      <c r="E157" s="695" t="s">
        <v>209</v>
      </c>
      <c r="F157" s="696" t="s">
        <v>333</v>
      </c>
      <c r="G157" s="692">
        <f t="shared" si="3"/>
        <v>3737.6499999999942</v>
      </c>
    </row>
    <row r="158" spans="1:7" ht="18" x14ac:dyDescent="0.4">
      <c r="A158" s="688">
        <v>149</v>
      </c>
      <c r="B158" s="689" t="s">
        <v>1132</v>
      </c>
      <c r="C158" s="690"/>
      <c r="D158" s="700">
        <v>3440</v>
      </c>
      <c r="E158" s="695" t="s">
        <v>209</v>
      </c>
      <c r="F158" s="696" t="s">
        <v>333</v>
      </c>
      <c r="G158" s="692">
        <f t="shared" si="3"/>
        <v>297.64999999999418</v>
      </c>
    </row>
    <row r="159" spans="1:7" ht="18" x14ac:dyDescent="0.4">
      <c r="A159" s="688">
        <v>150</v>
      </c>
      <c r="B159" s="689" t="s">
        <v>1132</v>
      </c>
      <c r="C159" s="690"/>
      <c r="D159" s="700">
        <v>40</v>
      </c>
      <c r="E159" s="695" t="s">
        <v>209</v>
      </c>
      <c r="F159" s="696" t="s">
        <v>333</v>
      </c>
      <c r="G159" s="692">
        <f t="shared" si="3"/>
        <v>257.64999999999418</v>
      </c>
    </row>
    <row r="160" spans="1:7" ht="18" x14ac:dyDescent="0.4">
      <c r="A160" s="688">
        <v>151</v>
      </c>
      <c r="B160" s="689" t="s">
        <v>1132</v>
      </c>
      <c r="C160" s="690"/>
      <c r="D160" s="700">
        <v>240</v>
      </c>
      <c r="E160" s="695" t="s">
        <v>209</v>
      </c>
      <c r="F160" s="696" t="s">
        <v>333</v>
      </c>
      <c r="G160" s="692">
        <f t="shared" si="3"/>
        <v>17.649999999994179</v>
      </c>
    </row>
    <row r="161" spans="1:7" ht="18" x14ac:dyDescent="0.4">
      <c r="A161" s="688">
        <v>152</v>
      </c>
      <c r="B161" s="689" t="s">
        <v>1133</v>
      </c>
      <c r="C161" s="690">
        <v>20000</v>
      </c>
      <c r="D161" s="700"/>
      <c r="E161" s="695" t="s">
        <v>209</v>
      </c>
      <c r="F161" s="696" t="s">
        <v>654</v>
      </c>
      <c r="G161" s="692">
        <f t="shared" si="3"/>
        <v>20017.649999999994</v>
      </c>
    </row>
    <row r="162" spans="1:7" ht="18" x14ac:dyDescent="0.4">
      <c r="A162" s="688">
        <v>153</v>
      </c>
      <c r="B162" s="689" t="s">
        <v>1133</v>
      </c>
      <c r="C162" s="690"/>
      <c r="D162" s="700">
        <v>920</v>
      </c>
      <c r="E162" s="695" t="s">
        <v>209</v>
      </c>
      <c r="F162" s="696" t="s">
        <v>333</v>
      </c>
      <c r="G162" s="692">
        <f>IF(ISBLANK(B162),"",G161+C162-D162)</f>
        <v>19097.649999999994</v>
      </c>
    </row>
    <row r="163" spans="1:7" ht="18" x14ac:dyDescent="0.4">
      <c r="A163" s="688">
        <v>154</v>
      </c>
      <c r="B163" s="689" t="s">
        <v>1133</v>
      </c>
      <c r="C163" s="690"/>
      <c r="D163" s="700">
        <v>2280</v>
      </c>
      <c r="E163" s="695" t="s">
        <v>209</v>
      </c>
      <c r="F163" s="696" t="s">
        <v>333</v>
      </c>
      <c r="G163" s="692">
        <f t="shared" si="3"/>
        <v>16817.649999999994</v>
      </c>
    </row>
    <row r="164" spans="1:7" ht="18" x14ac:dyDescent="0.4">
      <c r="A164" s="688">
        <v>155</v>
      </c>
      <c r="B164" s="689" t="s">
        <v>1133</v>
      </c>
      <c r="C164" s="690"/>
      <c r="D164" s="700">
        <v>560</v>
      </c>
      <c r="E164" s="695" t="s">
        <v>209</v>
      </c>
      <c r="F164" s="696" t="s">
        <v>333</v>
      </c>
      <c r="G164" s="692">
        <f t="shared" si="3"/>
        <v>16257.649999999994</v>
      </c>
    </row>
    <row r="165" spans="1:7" ht="18" x14ac:dyDescent="0.4">
      <c r="A165" s="688">
        <v>156</v>
      </c>
      <c r="B165" s="689" t="s">
        <v>1134</v>
      </c>
      <c r="C165" s="690"/>
      <c r="D165" s="700">
        <v>1800</v>
      </c>
      <c r="E165" s="695" t="s">
        <v>209</v>
      </c>
      <c r="F165" s="696" t="s">
        <v>333</v>
      </c>
      <c r="G165" s="692">
        <f t="shared" si="3"/>
        <v>14457.649999999994</v>
      </c>
    </row>
    <row r="166" spans="1:7" ht="18" x14ac:dyDescent="0.4">
      <c r="A166" s="688">
        <v>157</v>
      </c>
      <c r="B166" s="689" t="s">
        <v>1134</v>
      </c>
      <c r="C166" s="690"/>
      <c r="D166" s="700">
        <v>1960</v>
      </c>
      <c r="E166" s="695" t="s">
        <v>209</v>
      </c>
      <c r="F166" s="696" t="s">
        <v>333</v>
      </c>
      <c r="G166" s="692">
        <f t="shared" si="3"/>
        <v>12497.649999999994</v>
      </c>
    </row>
    <row r="167" spans="1:7" ht="18" x14ac:dyDescent="0.4">
      <c r="A167" s="688">
        <v>158</v>
      </c>
      <c r="B167" s="689" t="s">
        <v>1134</v>
      </c>
      <c r="C167" s="690"/>
      <c r="D167" s="700">
        <v>3320</v>
      </c>
      <c r="E167" s="695" t="s">
        <v>209</v>
      </c>
      <c r="F167" s="696" t="s">
        <v>333</v>
      </c>
      <c r="G167" s="692">
        <f t="shared" si="3"/>
        <v>9177.6499999999942</v>
      </c>
    </row>
    <row r="168" spans="1:7" ht="18" x14ac:dyDescent="0.4">
      <c r="A168" s="688">
        <v>159</v>
      </c>
      <c r="B168" s="689" t="s">
        <v>1135</v>
      </c>
      <c r="C168" s="690">
        <v>20000</v>
      </c>
      <c r="D168" s="700"/>
      <c r="E168" s="695" t="s">
        <v>209</v>
      </c>
      <c r="F168" s="696" t="s">
        <v>654</v>
      </c>
      <c r="G168" s="692">
        <f t="shared" si="3"/>
        <v>29177.649999999994</v>
      </c>
    </row>
    <row r="169" spans="1:7" ht="18" x14ac:dyDescent="0.4">
      <c r="A169" s="688">
        <v>160</v>
      </c>
      <c r="B169" s="689" t="s">
        <v>1135</v>
      </c>
      <c r="C169" s="690"/>
      <c r="D169" s="700">
        <v>3280</v>
      </c>
      <c r="E169" s="695" t="s">
        <v>209</v>
      </c>
      <c r="F169" s="696" t="s">
        <v>333</v>
      </c>
      <c r="G169" s="692">
        <f t="shared" si="3"/>
        <v>25897.649999999994</v>
      </c>
    </row>
    <row r="170" spans="1:7" ht="18" x14ac:dyDescent="0.4">
      <c r="A170" s="688">
        <v>161</v>
      </c>
      <c r="B170" s="689" t="s">
        <v>1135</v>
      </c>
      <c r="C170" s="690"/>
      <c r="D170" s="700">
        <v>3120</v>
      </c>
      <c r="E170" s="695" t="s">
        <v>209</v>
      </c>
      <c r="F170" s="696" t="s">
        <v>333</v>
      </c>
      <c r="G170" s="692">
        <f t="shared" si="3"/>
        <v>22777.649999999994</v>
      </c>
    </row>
    <row r="171" spans="1:7" ht="18" x14ac:dyDescent="0.4">
      <c r="A171" s="688">
        <v>162</v>
      </c>
      <c r="B171" s="689" t="s">
        <v>1135</v>
      </c>
      <c r="C171" s="690"/>
      <c r="D171" s="700">
        <v>3120</v>
      </c>
      <c r="E171" s="695" t="s">
        <v>209</v>
      </c>
      <c r="F171" s="696" t="s">
        <v>333</v>
      </c>
      <c r="G171" s="692">
        <f t="shared" si="3"/>
        <v>19657.649999999994</v>
      </c>
    </row>
    <row r="172" spans="1:7" ht="18" x14ac:dyDescent="0.4">
      <c r="A172" s="688">
        <v>163</v>
      </c>
      <c r="B172" s="689" t="s">
        <v>1135</v>
      </c>
      <c r="C172" s="690"/>
      <c r="D172" s="700">
        <v>3960</v>
      </c>
      <c r="E172" s="695" t="s">
        <v>209</v>
      </c>
      <c r="F172" s="696" t="s">
        <v>333</v>
      </c>
      <c r="G172" s="692">
        <f t="shared" si="3"/>
        <v>15697.649999999994</v>
      </c>
    </row>
    <row r="173" spans="1:7" ht="18" x14ac:dyDescent="0.4">
      <c r="A173" s="688">
        <v>164</v>
      </c>
      <c r="B173" s="689" t="s">
        <v>1135</v>
      </c>
      <c r="C173" s="690"/>
      <c r="D173" s="700">
        <v>4120</v>
      </c>
      <c r="E173" s="695" t="s">
        <v>209</v>
      </c>
      <c r="F173" s="696" t="s">
        <v>333</v>
      </c>
      <c r="G173" s="692">
        <f t="shared" si="3"/>
        <v>11577.649999999994</v>
      </c>
    </row>
    <row r="174" spans="1:7" ht="18" x14ac:dyDescent="0.4">
      <c r="A174" s="688">
        <v>165</v>
      </c>
      <c r="B174" s="689" t="s">
        <v>1135</v>
      </c>
      <c r="C174" s="690"/>
      <c r="D174" s="700">
        <v>4040</v>
      </c>
      <c r="E174" s="695" t="s">
        <v>209</v>
      </c>
      <c r="F174" s="696" t="s">
        <v>333</v>
      </c>
      <c r="G174" s="692">
        <f t="shared" si="3"/>
        <v>7537.6499999999942</v>
      </c>
    </row>
    <row r="175" spans="1:7" ht="18" x14ac:dyDescent="0.4">
      <c r="A175" s="688">
        <v>166</v>
      </c>
      <c r="B175" s="689" t="s">
        <v>1135</v>
      </c>
      <c r="C175" s="690"/>
      <c r="D175" s="700">
        <v>4440</v>
      </c>
      <c r="E175" s="695" t="s">
        <v>209</v>
      </c>
      <c r="F175" s="696" t="s">
        <v>333</v>
      </c>
      <c r="G175" s="692">
        <f t="shared" si="3"/>
        <v>3097.6499999999942</v>
      </c>
    </row>
    <row r="176" spans="1:7" ht="18" x14ac:dyDescent="0.4">
      <c r="A176" s="688">
        <v>167</v>
      </c>
      <c r="B176" s="689" t="s">
        <v>1135</v>
      </c>
      <c r="C176" s="690"/>
      <c r="D176" s="700">
        <v>2280</v>
      </c>
      <c r="E176" s="695" t="s">
        <v>209</v>
      </c>
      <c r="F176" s="696" t="s">
        <v>333</v>
      </c>
      <c r="G176" s="692">
        <f t="shared" si="3"/>
        <v>817.64999999999418</v>
      </c>
    </row>
    <row r="177" spans="1:10" ht="18" x14ac:dyDescent="0.4">
      <c r="A177" s="688">
        <v>168</v>
      </c>
      <c r="B177" s="689" t="s">
        <v>1136</v>
      </c>
      <c r="C177" s="690">
        <v>360</v>
      </c>
      <c r="D177" s="699"/>
      <c r="E177" s="695" t="s">
        <v>209</v>
      </c>
      <c r="F177" s="696" t="s">
        <v>654</v>
      </c>
      <c r="G177" s="692">
        <f t="shared" si="3"/>
        <v>1177.6499999999942</v>
      </c>
    </row>
    <row r="178" spans="1:10" ht="18" x14ac:dyDescent="0.4">
      <c r="A178" s="688">
        <v>169</v>
      </c>
      <c r="B178" s="689" t="s">
        <v>1136</v>
      </c>
      <c r="C178" s="690"/>
      <c r="D178" s="699">
        <v>360</v>
      </c>
      <c r="E178" s="695" t="s">
        <v>209</v>
      </c>
      <c r="F178" s="696" t="s">
        <v>650</v>
      </c>
      <c r="G178" s="692">
        <f t="shared" si="3"/>
        <v>817.64999999999418</v>
      </c>
    </row>
    <row r="179" spans="1:10" ht="18" x14ac:dyDescent="0.4">
      <c r="A179" s="688">
        <v>170</v>
      </c>
      <c r="B179" s="689" t="s">
        <v>1136</v>
      </c>
      <c r="C179" s="690"/>
      <c r="D179" s="699">
        <v>80</v>
      </c>
      <c r="E179" s="695" t="s">
        <v>209</v>
      </c>
      <c r="F179" s="696" t="s">
        <v>333</v>
      </c>
      <c r="G179" s="692">
        <f>IF(ISBLANK(B179),"",G178+C179-D179)</f>
        <v>737.64999999999418</v>
      </c>
    </row>
    <row r="180" spans="1:10" ht="18" x14ac:dyDescent="0.4">
      <c r="A180" s="688">
        <v>171</v>
      </c>
      <c r="B180" s="689" t="s">
        <v>1137</v>
      </c>
      <c r="C180" s="690">
        <v>1120</v>
      </c>
      <c r="D180" s="699"/>
      <c r="E180" s="695" t="s">
        <v>209</v>
      </c>
      <c r="F180" s="696" t="s">
        <v>333</v>
      </c>
      <c r="G180" s="692">
        <f t="shared" si="3"/>
        <v>1857.6499999999942</v>
      </c>
    </row>
    <row r="181" spans="1:10" ht="18" x14ac:dyDescent="0.4">
      <c r="A181" s="688">
        <v>172</v>
      </c>
      <c r="B181" s="689" t="s">
        <v>1138</v>
      </c>
      <c r="C181" s="690"/>
      <c r="D181" s="699">
        <v>1120</v>
      </c>
      <c r="E181" s="695" t="s">
        <v>209</v>
      </c>
      <c r="F181" s="696" t="s">
        <v>333</v>
      </c>
      <c r="G181" s="692">
        <f t="shared" ref="G181" si="4">IF(ISBLANK(B181),"",G180+C181-D181)</f>
        <v>737.64999999999418</v>
      </c>
    </row>
    <row r="182" spans="1:10" ht="18" x14ac:dyDescent="0.4">
      <c r="A182" s="143" t="s">
        <v>266</v>
      </c>
      <c r="B182" s="689"/>
      <c r="C182" s="701"/>
      <c r="D182" s="702"/>
      <c r="E182" s="702"/>
      <c r="F182" s="702"/>
      <c r="G182" s="22" t="str">
        <f>IF(ISBLANK(B182),"",#REF!+C182-D182)</f>
        <v/>
      </c>
    </row>
    <row r="183" spans="1:10" x14ac:dyDescent="0.35">
      <c r="A183" s="703" t="s">
        <v>304</v>
      </c>
      <c r="B183" s="704"/>
      <c r="C183" s="705"/>
      <c r="D183" s="706"/>
      <c r="E183" s="706"/>
      <c r="F183" s="707"/>
      <c r="G183" s="708">
        <f>G181</f>
        <v>737.64999999999418</v>
      </c>
    </row>
    <row r="187" spans="1:10" x14ac:dyDescent="0.35">
      <c r="B187" s="709" t="s">
        <v>96</v>
      </c>
      <c r="F187" s="91"/>
    </row>
    <row r="188" spans="1:10" x14ac:dyDescent="0.35">
      <c r="F188" s="92"/>
      <c r="G188" s="92"/>
      <c r="H188" s="92"/>
      <c r="I188" s="92"/>
      <c r="J188" s="92"/>
    </row>
    <row r="189" spans="1:10" x14ac:dyDescent="0.35">
      <c r="C189" s="710"/>
      <c r="F189" s="710"/>
      <c r="G189" s="711"/>
      <c r="H189" s="92"/>
      <c r="I189" s="92"/>
      <c r="J189" s="92"/>
    </row>
    <row r="190" spans="1:10" x14ac:dyDescent="0.35">
      <c r="A190" s="92"/>
      <c r="C190" s="712" t="s">
        <v>256</v>
      </c>
      <c r="F190" s="93" t="s">
        <v>261</v>
      </c>
      <c r="G190" s="711"/>
      <c r="H190" s="92"/>
      <c r="I190" s="92"/>
      <c r="J190" s="92"/>
    </row>
    <row r="191" spans="1:10" x14ac:dyDescent="0.35">
      <c r="A191" s="92"/>
      <c r="C191" s="713" t="s">
        <v>127</v>
      </c>
      <c r="F191" s="21" t="s">
        <v>257</v>
      </c>
      <c r="G191" s="92"/>
      <c r="H191" s="92"/>
      <c r="I191" s="92"/>
      <c r="J191" s="92"/>
    </row>
    <row r="192" spans="1:10" s="92" customFormat="1" x14ac:dyDescent="0.35">
      <c r="B192" s="21"/>
    </row>
    <row r="193" s="92" customFormat="1" ht="12.75" x14ac:dyDescent="0.2"/>
    <row r="194" s="92" customFormat="1" ht="12.75" x14ac:dyDescent="0.2"/>
    <row r="195" s="92" customFormat="1" ht="12.75" x14ac:dyDescent="0.2"/>
    <row r="196" s="92" customFormat="1" ht="12.75" x14ac:dyDescent="0.2"/>
  </sheetData>
  <mergeCells count="1">
    <mergeCell ref="G2:H2"/>
  </mergeCells>
  <dataValidations count="1">
    <dataValidation allowBlank="1" showInputMessage="1" showErrorMessage="1" prompt="თვე/დღე/წელი" sqref="B10:B182"/>
  </dataValidations>
  <printOptions gridLines="1"/>
  <pageMargins left="0.2" right="0.2" top="0.5" bottom="0.25" header="0.05" footer="0.05"/>
  <pageSetup scale="76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L56"/>
  <sheetViews>
    <sheetView showGridLines="0" view="pageBreakPreview" topLeftCell="A16" zoomScale="96" zoomScaleNormal="100" zoomScaleSheetLayoutView="96" workbookViewId="0">
      <selection activeCell="N43" sqref="N43"/>
    </sheetView>
  </sheetViews>
  <sheetFormatPr defaultRowHeight="12.75" x14ac:dyDescent="0.2"/>
  <cols>
    <col min="1" max="1" width="53.5703125" style="19" customWidth="1"/>
    <col min="2" max="2" width="10.7109375" style="19" customWidth="1"/>
    <col min="3" max="3" width="12.42578125" style="19" customWidth="1"/>
    <col min="4" max="4" width="10.42578125" style="19" customWidth="1"/>
    <col min="5" max="5" width="13.140625" style="19" customWidth="1"/>
    <col min="6" max="6" width="10.42578125" style="19" customWidth="1"/>
    <col min="7" max="8" width="10.5703125" style="19" customWidth="1"/>
    <col min="9" max="9" width="9.85546875" style="19" customWidth="1"/>
    <col min="10" max="10" width="12.7109375" style="19" customWidth="1"/>
    <col min="11" max="11" width="0.7109375" style="19" customWidth="1"/>
    <col min="12" max="16384" width="9.140625" style="19"/>
  </cols>
  <sheetData>
    <row r="1" spans="1:12" s="17" customFormat="1" ht="15.75" x14ac:dyDescent="0.2">
      <c r="A1" s="115" t="s">
        <v>292</v>
      </c>
      <c r="B1" s="116"/>
      <c r="C1" s="116"/>
      <c r="D1" s="116"/>
      <c r="E1" s="116"/>
      <c r="F1" s="62"/>
      <c r="G1" s="62"/>
      <c r="H1" s="62"/>
      <c r="I1" s="765" t="s">
        <v>97</v>
      </c>
      <c r="J1" s="765"/>
      <c r="K1" s="122"/>
    </row>
    <row r="2" spans="1:12" s="17" customFormat="1" ht="15" customHeight="1" x14ac:dyDescent="0.35">
      <c r="A2" s="87" t="s">
        <v>128</v>
      </c>
      <c r="B2" s="116"/>
      <c r="C2" s="116"/>
      <c r="D2" s="116"/>
      <c r="E2" s="116"/>
      <c r="F2" s="117"/>
      <c r="G2" s="118"/>
      <c r="H2" s="118"/>
      <c r="I2" s="740" t="s">
        <v>1020</v>
      </c>
      <c r="J2" s="741"/>
      <c r="K2" s="122"/>
    </row>
    <row r="3" spans="1:12" s="17" customFormat="1" ht="15.75" x14ac:dyDescent="0.2">
      <c r="A3" s="116"/>
      <c r="B3" s="116"/>
      <c r="C3" s="116"/>
      <c r="D3" s="116"/>
      <c r="E3" s="116"/>
      <c r="F3" s="117"/>
      <c r="G3" s="118"/>
      <c r="H3" s="118"/>
      <c r="I3" s="119"/>
      <c r="J3" s="59"/>
      <c r="K3" s="122"/>
    </row>
    <row r="4" spans="1:12" s="2" customFormat="1" ht="15.75" x14ac:dyDescent="0.35">
      <c r="A4" s="60" t="str">
        <f>'ფორმა N2'!A4</f>
        <v>ანგარიშვალდებული პირის დასახელება:</v>
      </c>
      <c r="B4" s="60"/>
      <c r="C4" s="60"/>
      <c r="D4" s="60"/>
      <c r="E4" s="60"/>
      <c r="F4" s="61"/>
      <c r="G4" s="61"/>
      <c r="H4" s="61"/>
      <c r="I4" s="104"/>
      <c r="J4" s="60"/>
      <c r="K4" s="87"/>
      <c r="L4" s="17"/>
    </row>
    <row r="5" spans="1:12" s="2" customFormat="1" ht="15.75" x14ac:dyDescent="0.35">
      <c r="A5" s="21" t="s">
        <v>655</v>
      </c>
      <c r="B5" s="99"/>
      <c r="C5" s="99"/>
      <c r="D5" s="99"/>
      <c r="E5" s="99"/>
      <c r="F5" s="41"/>
      <c r="G5" s="41"/>
      <c r="H5" s="41"/>
      <c r="I5" s="110"/>
      <c r="J5" s="41"/>
      <c r="K5" s="87"/>
    </row>
    <row r="6" spans="1:12" s="17" customFormat="1" ht="13.5" x14ac:dyDescent="0.2">
      <c r="A6" s="120"/>
      <c r="B6" s="121"/>
      <c r="C6" s="121"/>
      <c r="D6" s="116"/>
      <c r="E6" s="116"/>
      <c r="F6" s="116"/>
      <c r="G6" s="116"/>
      <c r="H6" s="116"/>
      <c r="I6" s="116"/>
      <c r="J6" s="116"/>
      <c r="K6" s="122"/>
    </row>
    <row r="7" spans="1:12" ht="94.5" x14ac:dyDescent="0.2">
      <c r="A7" s="111"/>
      <c r="B7" s="764" t="s">
        <v>208</v>
      </c>
      <c r="C7" s="764"/>
      <c r="D7" s="764" t="s">
        <v>280</v>
      </c>
      <c r="E7" s="764"/>
      <c r="F7" s="764" t="s">
        <v>281</v>
      </c>
      <c r="G7" s="764"/>
      <c r="H7" s="131" t="s">
        <v>267</v>
      </c>
      <c r="I7" s="764" t="s">
        <v>211</v>
      </c>
      <c r="J7" s="764"/>
      <c r="K7" s="123"/>
    </row>
    <row r="8" spans="1:12" ht="31.5" x14ac:dyDescent="0.2">
      <c r="A8" s="112" t="s">
        <v>103</v>
      </c>
      <c r="B8" s="113" t="s">
        <v>210</v>
      </c>
      <c r="C8" s="114" t="s">
        <v>209</v>
      </c>
      <c r="D8" s="113" t="s">
        <v>210</v>
      </c>
      <c r="E8" s="114" t="s">
        <v>209</v>
      </c>
      <c r="F8" s="113" t="s">
        <v>210</v>
      </c>
      <c r="G8" s="114" t="s">
        <v>209</v>
      </c>
      <c r="H8" s="114" t="s">
        <v>209</v>
      </c>
      <c r="I8" s="113" t="s">
        <v>210</v>
      </c>
      <c r="J8" s="114" t="s">
        <v>209</v>
      </c>
      <c r="K8" s="123"/>
    </row>
    <row r="9" spans="1:12" ht="15.75" x14ac:dyDescent="0.2">
      <c r="A9" s="42" t="s">
        <v>104</v>
      </c>
      <c r="B9" s="557">
        <f>SUM(B10,B14,B17)</f>
        <v>9</v>
      </c>
      <c r="C9" s="557">
        <f>SUM(C10,C14,C17)</f>
        <v>3981.25</v>
      </c>
      <c r="D9" s="66">
        <f t="shared" ref="D9:J9" si="0">SUM(D10,D14,D17)</f>
        <v>2</v>
      </c>
      <c r="E9" s="66">
        <f>SUM(E10,E14,E17)</f>
        <v>853</v>
      </c>
      <c r="F9" s="66">
        <f t="shared" si="0"/>
        <v>0</v>
      </c>
      <c r="G9" s="66">
        <f>SUM(G10,G14,G17)</f>
        <v>0</v>
      </c>
      <c r="H9" s="66">
        <f>SUM(H10,H14,H17)</f>
        <v>0</v>
      </c>
      <c r="I9" s="66">
        <f>SUM(I10,I14,I17)</f>
        <v>11</v>
      </c>
      <c r="J9" s="66">
        <f t="shared" si="0"/>
        <v>4834.2500000000009</v>
      </c>
      <c r="K9" s="123"/>
    </row>
    <row r="10" spans="1:12" ht="15.75" x14ac:dyDescent="0.2">
      <c r="A10" s="43" t="s">
        <v>105</v>
      </c>
      <c r="B10" s="558">
        <f>SUM(B11:B13)</f>
        <v>0</v>
      </c>
      <c r="C10" s="558">
        <f>SUM(C11:C13)</f>
        <v>0</v>
      </c>
      <c r="D10" s="111">
        <f t="shared" ref="D10:J10" si="1">SUM(D11:D13)</f>
        <v>0</v>
      </c>
      <c r="E10" s="111">
        <f>SUM(E11:E13)</f>
        <v>0</v>
      </c>
      <c r="F10" s="111">
        <f t="shared" si="1"/>
        <v>0</v>
      </c>
      <c r="G10" s="111">
        <f>SUM(G11:G13)</f>
        <v>0</v>
      </c>
      <c r="H10" s="111">
        <f>SUM(H11:H13)</f>
        <v>0</v>
      </c>
      <c r="I10" s="111">
        <f>SUM(I11:I13)</f>
        <v>0</v>
      </c>
      <c r="J10" s="111">
        <f t="shared" si="1"/>
        <v>0</v>
      </c>
      <c r="K10" s="123"/>
    </row>
    <row r="11" spans="1:12" ht="15.75" x14ac:dyDescent="0.2">
      <c r="A11" s="43" t="s">
        <v>106</v>
      </c>
      <c r="B11" s="559"/>
      <c r="C11" s="559"/>
      <c r="D11" s="20"/>
      <c r="E11" s="20"/>
      <c r="F11" s="20"/>
      <c r="G11" s="20"/>
      <c r="H11" s="20"/>
      <c r="I11" s="20"/>
      <c r="J11" s="20"/>
      <c r="K11" s="123"/>
    </row>
    <row r="12" spans="1:12" ht="15.75" x14ac:dyDescent="0.2">
      <c r="A12" s="43" t="s">
        <v>107</v>
      </c>
      <c r="B12" s="559"/>
      <c r="C12" s="559"/>
      <c r="D12" s="20"/>
      <c r="E12" s="20"/>
      <c r="F12" s="20"/>
      <c r="G12" s="20"/>
      <c r="H12" s="20"/>
      <c r="I12" s="20"/>
      <c r="J12" s="20"/>
      <c r="K12" s="123"/>
    </row>
    <row r="13" spans="1:12" ht="15.75" x14ac:dyDescent="0.2">
      <c r="A13" s="43" t="s">
        <v>108</v>
      </c>
      <c r="B13" s="559"/>
      <c r="C13" s="559"/>
      <c r="D13" s="20"/>
      <c r="E13" s="20"/>
      <c r="F13" s="20"/>
      <c r="G13" s="20"/>
      <c r="H13" s="20"/>
      <c r="I13" s="20"/>
      <c r="J13" s="20"/>
      <c r="K13" s="123"/>
    </row>
    <row r="14" spans="1:12" ht="15.75" x14ac:dyDescent="0.2">
      <c r="A14" s="43" t="s">
        <v>109</v>
      </c>
      <c r="B14" s="558">
        <f>SUM(B15:B16)</f>
        <v>8</v>
      </c>
      <c r="C14" s="558">
        <f>SUM(C15:C16)</f>
        <v>3526.78</v>
      </c>
      <c r="D14" s="111">
        <f t="shared" ref="D14:J14" si="2">SUM(D15:D16)</f>
        <v>2</v>
      </c>
      <c r="E14" s="111">
        <f>SUM(E15:E16)</f>
        <v>853</v>
      </c>
      <c r="F14" s="111">
        <f t="shared" si="2"/>
        <v>0</v>
      </c>
      <c r="G14" s="111">
        <f>SUM(G15:G16)</f>
        <v>0</v>
      </c>
      <c r="H14" s="111">
        <f>SUM(H15:H16)</f>
        <v>0</v>
      </c>
      <c r="I14" s="111">
        <f>SUM(I15:I16)</f>
        <v>10</v>
      </c>
      <c r="J14" s="111">
        <f t="shared" si="2"/>
        <v>4379.7800000000007</v>
      </c>
      <c r="K14" s="123"/>
    </row>
    <row r="15" spans="1:12" ht="15.75" x14ac:dyDescent="0.2">
      <c r="A15" s="43" t="s">
        <v>110</v>
      </c>
      <c r="B15" s="559"/>
      <c r="C15" s="559"/>
      <c r="D15" s="20"/>
      <c r="E15" s="20"/>
      <c r="F15" s="20"/>
      <c r="G15" s="20"/>
      <c r="H15" s="20"/>
      <c r="I15" s="20"/>
      <c r="J15" s="20"/>
      <c r="K15" s="123"/>
    </row>
    <row r="16" spans="1:12" ht="15.75" x14ac:dyDescent="0.2">
      <c r="A16" s="43" t="s">
        <v>111</v>
      </c>
      <c r="B16" s="559">
        <v>8</v>
      </c>
      <c r="C16" s="559">
        <v>3526.78</v>
      </c>
      <c r="D16" s="20">
        <v>2</v>
      </c>
      <c r="E16" s="20">
        <f>480+373</f>
        <v>853</v>
      </c>
      <c r="F16" s="20"/>
      <c r="G16" s="20"/>
      <c r="H16" s="20">
        <v>0</v>
      </c>
      <c r="I16" s="20">
        <v>10</v>
      </c>
      <c r="J16" s="20">
        <f>C16+E16</f>
        <v>4379.7800000000007</v>
      </c>
      <c r="K16" s="123"/>
    </row>
    <row r="17" spans="1:11" ht="15.75" x14ac:dyDescent="0.2">
      <c r="A17" s="43" t="s">
        <v>112</v>
      </c>
      <c r="B17" s="558">
        <f>SUM(B18:B19,B22,B23)</f>
        <v>1</v>
      </c>
      <c r="C17" s="558">
        <f>SUM(C18:C19,C22,C23)</f>
        <v>454.47</v>
      </c>
      <c r="D17" s="111">
        <f t="shared" ref="D17:J17" si="3">SUM(D18:D19,D22,D23)</f>
        <v>0</v>
      </c>
      <c r="E17" s="111">
        <f>SUM(E18:E19,E22,E23)</f>
        <v>0</v>
      </c>
      <c r="F17" s="111">
        <f t="shared" si="3"/>
        <v>0</v>
      </c>
      <c r="G17" s="111">
        <f>SUM(G18:G19,G22,G23)</f>
        <v>0</v>
      </c>
      <c r="H17" s="111">
        <f>SUM(H18:H19,H22,H23)</f>
        <v>0</v>
      </c>
      <c r="I17" s="111">
        <f>SUM(I18:I19,I22,I23)</f>
        <v>1</v>
      </c>
      <c r="J17" s="111">
        <f t="shared" si="3"/>
        <v>454.47</v>
      </c>
      <c r="K17" s="123"/>
    </row>
    <row r="18" spans="1:11" ht="15.75" x14ac:dyDescent="0.2">
      <c r="A18" s="43" t="s">
        <v>113</v>
      </c>
      <c r="B18" s="559"/>
      <c r="C18" s="559"/>
      <c r="D18" s="20"/>
      <c r="E18" s="20"/>
      <c r="F18" s="20"/>
      <c r="G18" s="20"/>
      <c r="H18" s="20"/>
      <c r="I18" s="20"/>
      <c r="J18" s="20"/>
      <c r="K18" s="123"/>
    </row>
    <row r="19" spans="1:11" ht="15.75" x14ac:dyDescent="0.2">
      <c r="A19" s="43" t="s">
        <v>114</v>
      </c>
      <c r="B19" s="558">
        <f>SUM(B20:B21)</f>
        <v>1</v>
      </c>
      <c r="C19" s="558">
        <f>SUM(C20:C21)</f>
        <v>454.47</v>
      </c>
      <c r="D19" s="111">
        <f t="shared" ref="D19:J19" si="4">SUM(D20:D21)</f>
        <v>0</v>
      </c>
      <c r="E19" s="111">
        <f>SUM(E20:E21)</f>
        <v>0</v>
      </c>
      <c r="F19" s="111">
        <f t="shared" si="4"/>
        <v>0</v>
      </c>
      <c r="G19" s="111">
        <f>SUM(G20:G21)</f>
        <v>0</v>
      </c>
      <c r="H19" s="111">
        <f>SUM(H20:H21)</f>
        <v>0</v>
      </c>
      <c r="I19" s="111">
        <f>SUM(I20:I21)</f>
        <v>1</v>
      </c>
      <c r="J19" s="111">
        <f t="shared" si="4"/>
        <v>454.47</v>
      </c>
      <c r="K19" s="123"/>
    </row>
    <row r="20" spans="1:11" ht="15.75" x14ac:dyDescent="0.2">
      <c r="A20" s="43" t="s">
        <v>115</v>
      </c>
      <c r="B20" s="559"/>
      <c r="C20" s="559"/>
      <c r="D20" s="20"/>
      <c r="E20" s="20"/>
      <c r="F20" s="20"/>
      <c r="G20" s="20"/>
      <c r="H20" s="20"/>
      <c r="I20" s="20"/>
      <c r="J20" s="20"/>
      <c r="K20" s="123"/>
    </row>
    <row r="21" spans="1:11" ht="15.75" x14ac:dyDescent="0.2">
      <c r="A21" s="43" t="s">
        <v>116</v>
      </c>
      <c r="B21" s="559">
        <v>1</v>
      </c>
      <c r="C21" s="559">
        <v>454.47</v>
      </c>
      <c r="D21" s="20"/>
      <c r="E21" s="20"/>
      <c r="F21" s="20"/>
      <c r="G21" s="20"/>
      <c r="H21" s="20">
        <v>0</v>
      </c>
      <c r="I21" s="20">
        <v>1</v>
      </c>
      <c r="J21" s="20">
        <v>454.47</v>
      </c>
      <c r="K21" s="123"/>
    </row>
    <row r="22" spans="1:11" ht="15.75" x14ac:dyDescent="0.2">
      <c r="A22" s="43" t="s">
        <v>117</v>
      </c>
      <c r="B22" s="559"/>
      <c r="C22" s="559"/>
      <c r="D22" s="20"/>
      <c r="E22" s="20"/>
      <c r="F22" s="20"/>
      <c r="G22" s="20"/>
      <c r="H22" s="20"/>
      <c r="I22" s="20"/>
      <c r="J22" s="20"/>
      <c r="K22" s="123"/>
    </row>
    <row r="23" spans="1:11" ht="15.75" x14ac:dyDescent="0.2">
      <c r="A23" s="43" t="s">
        <v>118</v>
      </c>
      <c r="B23" s="559"/>
      <c r="C23" s="559"/>
      <c r="D23" s="20"/>
      <c r="E23" s="20"/>
      <c r="F23" s="20"/>
      <c r="G23" s="20"/>
      <c r="H23" s="20"/>
      <c r="I23" s="20"/>
      <c r="J23" s="20"/>
      <c r="K23" s="123"/>
    </row>
    <row r="24" spans="1:11" ht="15.75" x14ac:dyDescent="0.2">
      <c r="A24" s="42" t="s">
        <v>119</v>
      </c>
      <c r="B24" s="557">
        <f>SUM(B25:B31)</f>
        <v>350</v>
      </c>
      <c r="C24" s="557">
        <f t="shared" ref="C24" si="5">SUM(C25:C31)</f>
        <v>614.70000000000005</v>
      </c>
      <c r="D24" s="66">
        <f t="shared" ref="D24:J24" si="6">SUM(D25:D34)</f>
        <v>17163</v>
      </c>
      <c r="E24" s="66">
        <f t="shared" si="6"/>
        <v>31870.799999999999</v>
      </c>
      <c r="F24" s="66">
        <f t="shared" si="6"/>
        <v>17413</v>
      </c>
      <c r="G24" s="66">
        <f t="shared" si="6"/>
        <v>32300.84</v>
      </c>
      <c r="H24" s="66">
        <f t="shared" si="6"/>
        <v>0</v>
      </c>
      <c r="I24" s="66">
        <f t="shared" si="6"/>
        <v>100</v>
      </c>
      <c r="J24" s="66">
        <f t="shared" si="6"/>
        <v>184.66</v>
      </c>
      <c r="K24" s="123"/>
    </row>
    <row r="25" spans="1:11" ht="15.75" x14ac:dyDescent="0.2">
      <c r="A25" s="43" t="s">
        <v>246</v>
      </c>
      <c r="B25" s="559"/>
      <c r="C25" s="559"/>
      <c r="D25" s="20">
        <v>0</v>
      </c>
      <c r="E25" s="20">
        <v>0</v>
      </c>
      <c r="F25" s="20">
        <v>0</v>
      </c>
      <c r="G25" s="20">
        <v>0</v>
      </c>
      <c r="H25" s="20"/>
      <c r="I25" s="20"/>
      <c r="J25" s="20"/>
      <c r="K25" s="123"/>
    </row>
    <row r="26" spans="1:11" ht="15.75" x14ac:dyDescent="0.2">
      <c r="A26" s="43" t="s">
        <v>247</v>
      </c>
      <c r="B26" s="559"/>
      <c r="C26" s="559"/>
      <c r="D26" s="20"/>
      <c r="E26" s="20"/>
      <c r="F26" s="20"/>
      <c r="G26" s="20"/>
      <c r="H26" s="20"/>
      <c r="I26" s="20"/>
      <c r="J26" s="20"/>
      <c r="K26" s="123"/>
    </row>
    <row r="27" spans="1:11" ht="15.75" x14ac:dyDescent="0.2">
      <c r="A27" s="43" t="s">
        <v>248</v>
      </c>
      <c r="B27" s="559"/>
      <c r="C27" s="559"/>
      <c r="D27" s="20"/>
      <c r="E27" s="20"/>
      <c r="F27" s="20"/>
      <c r="G27" s="20"/>
      <c r="H27" s="20"/>
      <c r="I27" s="20"/>
      <c r="J27" s="20"/>
      <c r="K27" s="123"/>
    </row>
    <row r="28" spans="1:11" ht="31.5" x14ac:dyDescent="0.2">
      <c r="A28" s="43" t="s">
        <v>249</v>
      </c>
      <c r="B28" s="559"/>
      <c r="C28" s="559"/>
      <c r="D28" s="20"/>
      <c r="E28" s="20"/>
      <c r="F28" s="20"/>
      <c r="G28" s="20"/>
      <c r="H28" s="20"/>
      <c r="I28" s="20"/>
      <c r="J28" s="20"/>
      <c r="K28" s="123"/>
    </row>
    <row r="29" spans="1:11" ht="15.75" x14ac:dyDescent="0.2">
      <c r="A29" s="43" t="s">
        <v>250</v>
      </c>
      <c r="B29" s="559"/>
      <c r="C29" s="559"/>
      <c r="D29" s="20"/>
      <c r="E29" s="20"/>
      <c r="F29" s="20"/>
      <c r="G29" s="20"/>
      <c r="H29" s="20"/>
      <c r="I29" s="20"/>
      <c r="J29" s="20"/>
      <c r="K29" s="123"/>
    </row>
    <row r="30" spans="1:11" ht="15.75" x14ac:dyDescent="0.2">
      <c r="A30" s="43" t="s">
        <v>251</v>
      </c>
      <c r="B30" s="559"/>
      <c r="C30" s="559"/>
      <c r="D30" s="20"/>
      <c r="E30" s="20"/>
      <c r="F30" s="20"/>
      <c r="G30" s="20"/>
      <c r="H30" s="20"/>
      <c r="I30" s="20"/>
      <c r="J30" s="20"/>
      <c r="K30" s="123"/>
    </row>
    <row r="31" spans="1:11" ht="15.75" x14ac:dyDescent="0.2">
      <c r="A31" s="43" t="s">
        <v>252</v>
      </c>
      <c r="B31" s="559">
        <v>350</v>
      </c>
      <c r="C31" s="559">
        <v>614.70000000000005</v>
      </c>
      <c r="D31" s="485">
        <v>13200</v>
      </c>
      <c r="E31" s="485">
        <v>23566</v>
      </c>
      <c r="F31" s="485">
        <v>13450</v>
      </c>
      <c r="G31" s="485">
        <v>23996.04</v>
      </c>
      <c r="H31" s="485">
        <v>0</v>
      </c>
      <c r="I31" s="485">
        <v>100</v>
      </c>
      <c r="J31" s="485">
        <v>184.66</v>
      </c>
      <c r="K31" s="123"/>
    </row>
    <row r="32" spans="1:11" ht="15.75" x14ac:dyDescent="0.2">
      <c r="A32" s="43" t="s">
        <v>252</v>
      </c>
      <c r="B32" s="559"/>
      <c r="C32" s="559"/>
      <c r="D32" s="20">
        <v>963</v>
      </c>
      <c r="E32" s="20">
        <v>3944.8</v>
      </c>
      <c r="F32" s="20">
        <v>963</v>
      </c>
      <c r="G32" s="20">
        <v>3944.8</v>
      </c>
      <c r="H32" s="20"/>
      <c r="I32" s="20"/>
      <c r="J32" s="20"/>
      <c r="K32" s="123"/>
    </row>
    <row r="33" spans="1:11" ht="15.75" x14ac:dyDescent="0.2">
      <c r="A33" s="43" t="s">
        <v>252</v>
      </c>
      <c r="B33" s="559"/>
      <c r="C33" s="559"/>
      <c r="D33" s="20">
        <v>1000</v>
      </c>
      <c r="E33" s="20">
        <v>1200</v>
      </c>
      <c r="F33" s="20">
        <v>1000</v>
      </c>
      <c r="G33" s="20">
        <v>1200</v>
      </c>
      <c r="H33" s="20"/>
      <c r="I33" s="20"/>
      <c r="J33" s="20"/>
      <c r="K33" s="123"/>
    </row>
    <row r="34" spans="1:11" ht="15.75" x14ac:dyDescent="0.2">
      <c r="A34" s="43" t="s">
        <v>252</v>
      </c>
      <c r="B34" s="559"/>
      <c r="C34" s="559"/>
      <c r="D34" s="20">
        <v>2000</v>
      </c>
      <c r="E34" s="20">
        <v>3160</v>
      </c>
      <c r="F34" s="20">
        <v>2000</v>
      </c>
      <c r="G34" s="20">
        <v>3160</v>
      </c>
      <c r="H34" s="20"/>
      <c r="I34" s="20"/>
      <c r="J34" s="20"/>
      <c r="K34" s="123"/>
    </row>
    <row r="35" spans="1:11" ht="15.75" x14ac:dyDescent="0.2">
      <c r="A35" s="42" t="s">
        <v>120</v>
      </c>
      <c r="B35" s="559"/>
      <c r="C35" s="559"/>
      <c r="D35" s="66">
        <f t="shared" ref="D35:J35" si="7">SUM(D36:D38)</f>
        <v>0</v>
      </c>
      <c r="E35" s="66">
        <f>SUM(E36:E38)</f>
        <v>0</v>
      </c>
      <c r="F35" s="66">
        <f t="shared" si="7"/>
        <v>0</v>
      </c>
      <c r="G35" s="66">
        <f>SUM(G36:G38)</f>
        <v>0</v>
      </c>
      <c r="H35" s="66">
        <f>SUM(H36:H38)</f>
        <v>0</v>
      </c>
      <c r="I35" s="66">
        <f>SUM(I36:I38)</f>
        <v>0</v>
      </c>
      <c r="J35" s="66">
        <f t="shared" si="7"/>
        <v>0</v>
      </c>
      <c r="K35" s="123"/>
    </row>
    <row r="36" spans="1:11" ht="15.75" x14ac:dyDescent="0.2">
      <c r="A36" s="43" t="s">
        <v>253</v>
      </c>
      <c r="B36" s="557">
        <f t="shared" ref="B36:C36" si="8">SUM(B37:B39,B42)</f>
        <v>0</v>
      </c>
      <c r="C36" s="557">
        <f t="shared" si="8"/>
        <v>0</v>
      </c>
      <c r="D36" s="20"/>
      <c r="E36" s="20"/>
      <c r="F36" s="20"/>
      <c r="G36" s="20"/>
      <c r="H36" s="20"/>
      <c r="I36" s="20"/>
      <c r="J36" s="20"/>
      <c r="K36" s="123"/>
    </row>
    <row r="37" spans="1:11" ht="15.75" x14ac:dyDescent="0.2">
      <c r="A37" s="43" t="s">
        <v>254</v>
      </c>
      <c r="B37" s="559"/>
      <c r="C37" s="559"/>
      <c r="D37" s="20"/>
      <c r="E37" s="20"/>
      <c r="F37" s="20"/>
      <c r="G37" s="20"/>
      <c r="H37" s="20"/>
      <c r="I37" s="20"/>
      <c r="J37" s="20"/>
      <c r="K37" s="123"/>
    </row>
    <row r="38" spans="1:11" ht="15.75" x14ac:dyDescent="0.2">
      <c r="A38" s="43" t="s">
        <v>255</v>
      </c>
      <c r="B38" s="559"/>
      <c r="C38" s="559"/>
      <c r="D38" s="20"/>
      <c r="E38" s="20"/>
      <c r="F38" s="20"/>
      <c r="G38" s="20"/>
      <c r="H38" s="20"/>
      <c r="I38" s="20"/>
      <c r="J38" s="20"/>
      <c r="K38" s="123"/>
    </row>
    <row r="39" spans="1:11" ht="15.75" x14ac:dyDescent="0.2">
      <c r="A39" s="42" t="s">
        <v>121</v>
      </c>
      <c r="B39" s="558">
        <f t="shared" ref="B39:C39" si="9">SUM(B40:B41)</f>
        <v>0</v>
      </c>
      <c r="C39" s="558">
        <f t="shared" si="9"/>
        <v>0</v>
      </c>
      <c r="D39" s="66">
        <f t="shared" ref="D39:J39" si="10">SUM(D40:D42,D45)</f>
        <v>0</v>
      </c>
      <c r="E39" s="66">
        <f t="shared" si="10"/>
        <v>0</v>
      </c>
      <c r="F39" s="66">
        <f t="shared" si="10"/>
        <v>0</v>
      </c>
      <c r="G39" s="66">
        <f t="shared" si="10"/>
        <v>0</v>
      </c>
      <c r="H39" s="66">
        <f t="shared" si="10"/>
        <v>0</v>
      </c>
      <c r="I39" s="66">
        <f t="shared" si="10"/>
        <v>0</v>
      </c>
      <c r="J39" s="66">
        <f t="shared" si="10"/>
        <v>0</v>
      </c>
      <c r="K39" s="123"/>
    </row>
    <row r="40" spans="1:11" ht="15.75" x14ac:dyDescent="0.2">
      <c r="A40" s="43" t="s">
        <v>122</v>
      </c>
      <c r="B40" s="559"/>
      <c r="C40" s="559"/>
      <c r="D40" s="20"/>
      <c r="E40" s="20"/>
      <c r="F40" s="20"/>
      <c r="G40" s="20"/>
      <c r="H40" s="20"/>
      <c r="I40" s="20"/>
      <c r="J40" s="20"/>
      <c r="K40" s="123"/>
    </row>
    <row r="41" spans="1:11" ht="15.75" x14ac:dyDescent="0.2">
      <c r="A41" s="43" t="s">
        <v>123</v>
      </c>
      <c r="B41" s="559"/>
      <c r="C41" s="559"/>
      <c r="D41" s="20"/>
      <c r="E41" s="20"/>
      <c r="F41" s="20"/>
      <c r="G41" s="20"/>
      <c r="H41" s="20"/>
      <c r="I41" s="20"/>
      <c r="J41" s="20"/>
      <c r="K41" s="123"/>
    </row>
    <row r="42" spans="1:11" ht="15.75" x14ac:dyDescent="0.2">
      <c r="A42" s="43" t="s">
        <v>124</v>
      </c>
      <c r="B42" s="559"/>
      <c r="C42" s="559"/>
      <c r="D42" s="111">
        <f t="shared" ref="D42:J42" si="11">SUM(D43:D44)</f>
        <v>0</v>
      </c>
      <c r="E42" s="111">
        <f t="shared" si="11"/>
        <v>0</v>
      </c>
      <c r="F42" s="111">
        <f t="shared" si="11"/>
        <v>0</v>
      </c>
      <c r="G42" s="111">
        <f t="shared" si="11"/>
        <v>0</v>
      </c>
      <c r="H42" s="111">
        <f t="shared" si="11"/>
        <v>0</v>
      </c>
      <c r="I42" s="111">
        <f t="shared" si="11"/>
        <v>0</v>
      </c>
      <c r="J42" s="111">
        <f t="shared" si="11"/>
        <v>0</v>
      </c>
      <c r="K42" s="123"/>
    </row>
    <row r="43" spans="1:11" ht="31.5" x14ac:dyDescent="0.2">
      <c r="A43" s="43" t="s">
        <v>414</v>
      </c>
      <c r="B43" s="20"/>
      <c r="C43" s="20"/>
      <c r="D43" s="20"/>
      <c r="E43" s="20"/>
      <c r="F43" s="20"/>
      <c r="G43" s="20"/>
      <c r="H43" s="20"/>
      <c r="I43" s="20"/>
      <c r="J43" s="20"/>
      <c r="K43" s="123"/>
    </row>
    <row r="44" spans="1:11" ht="15.75" x14ac:dyDescent="0.2">
      <c r="A44" s="43" t="s">
        <v>125</v>
      </c>
      <c r="B44" s="20"/>
      <c r="C44" s="20"/>
      <c r="D44" s="20"/>
      <c r="E44" s="20"/>
      <c r="F44" s="20"/>
      <c r="G44" s="20"/>
      <c r="H44" s="20"/>
      <c r="I44" s="20"/>
      <c r="J44" s="20"/>
      <c r="K44" s="123"/>
    </row>
    <row r="45" spans="1:11" ht="15.75" x14ac:dyDescent="0.2">
      <c r="A45" s="43" t="s">
        <v>126</v>
      </c>
      <c r="B45" s="20"/>
      <c r="C45" s="20"/>
      <c r="D45" s="20"/>
      <c r="E45" s="20"/>
      <c r="F45" s="20"/>
      <c r="G45" s="20"/>
      <c r="H45" s="20"/>
      <c r="I45" s="20"/>
      <c r="J45" s="20"/>
      <c r="K45" s="123"/>
    </row>
    <row r="46" spans="1:11" ht="15.75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</row>
    <row r="47" spans="1:11" s="17" customFormat="1" x14ac:dyDescent="0.2"/>
    <row r="48" spans="1:11" s="17" customFormat="1" x14ac:dyDescent="0.2">
      <c r="A48" s="19"/>
    </row>
    <row r="49" spans="1:10" s="2" customFormat="1" ht="15.75" x14ac:dyDescent="0.35">
      <c r="A49" s="55" t="s">
        <v>96</v>
      </c>
      <c r="D49" s="5"/>
    </row>
    <row r="50" spans="1:10" s="2" customFormat="1" ht="15.75" x14ac:dyDescent="0.35">
      <c r="D50"/>
      <c r="E50"/>
      <c r="F50"/>
      <c r="G50"/>
      <c r="I50"/>
    </row>
    <row r="51" spans="1:10" s="2" customFormat="1" ht="15.75" x14ac:dyDescent="0.35">
      <c r="B51" s="54"/>
      <c r="C51" s="54"/>
      <c r="F51" s="54"/>
      <c r="G51" s="57"/>
      <c r="H51" s="54"/>
      <c r="I51"/>
      <c r="J51"/>
    </row>
    <row r="52" spans="1:10" s="2" customFormat="1" ht="15.75" x14ac:dyDescent="0.35">
      <c r="B52" s="53" t="s">
        <v>256</v>
      </c>
      <c r="F52" s="12" t="s">
        <v>261</v>
      </c>
      <c r="G52" s="56"/>
      <c r="I52"/>
      <c r="J52"/>
    </row>
    <row r="53" spans="1:10" s="2" customFormat="1" ht="15.75" x14ac:dyDescent="0.35">
      <c r="B53" s="49" t="s">
        <v>127</v>
      </c>
      <c r="F53" s="2" t="s">
        <v>257</v>
      </c>
      <c r="G53"/>
      <c r="I53"/>
      <c r="J53"/>
    </row>
    <row r="54" spans="1:10" customFormat="1" ht="15.75" x14ac:dyDescent="0.35">
      <c r="A54" s="2"/>
      <c r="B54" s="19"/>
      <c r="H54" s="19"/>
    </row>
    <row r="55" spans="1:10" s="2" customFormat="1" ht="15.75" x14ac:dyDescent="0.35">
      <c r="A55" s="11"/>
      <c r="B55" s="11"/>
      <c r="C55" s="11"/>
    </row>
    <row r="56" spans="1:10" ht="15.75" x14ac:dyDescent="0.2">
      <c r="A56" s="18"/>
      <c r="B56" s="18"/>
      <c r="C56" s="18"/>
      <c r="D56" s="18"/>
      <c r="E56" s="18"/>
      <c r="F56" s="18"/>
      <c r="G56" s="18"/>
      <c r="H56" s="18"/>
      <c r="I56" s="18"/>
      <c r="J56" s="18"/>
    </row>
  </sheetData>
  <mergeCells count="6">
    <mergeCell ref="B7:C7"/>
    <mergeCell ref="D7:E7"/>
    <mergeCell ref="F7:G7"/>
    <mergeCell ref="I7:J7"/>
    <mergeCell ref="I1:J1"/>
    <mergeCell ref="I2:J2"/>
  </mergeCells>
  <pageMargins left="0.25" right="0.25" top="0.75" bottom="0.75" header="0.3" footer="0.3"/>
  <pageSetup paperSize="9" scale="65" orientation="portrait" r:id="rId1"/>
  <rowBreaks count="1" manualBreakCount="1">
    <brk id="34" max="10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L31"/>
  <sheetViews>
    <sheetView showGridLines="0" view="pageBreakPreview" zoomScale="80" zoomScaleNormal="100" zoomScaleSheetLayoutView="80" workbookViewId="0">
      <selection activeCell="H2" sqref="H2:I2"/>
    </sheetView>
  </sheetViews>
  <sheetFormatPr defaultRowHeight="12.75" x14ac:dyDescent="0.2"/>
  <cols>
    <col min="1" max="1" width="4.7109375" style="19" customWidth="1"/>
    <col min="2" max="2" width="24.28515625" style="19" customWidth="1"/>
    <col min="3" max="3" width="25.28515625" style="19" customWidth="1"/>
    <col min="4" max="4" width="20" style="19" customWidth="1"/>
    <col min="5" max="5" width="14.140625" style="17" customWidth="1"/>
    <col min="6" max="6" width="23.7109375" style="17" customWidth="1"/>
    <col min="7" max="7" width="19" style="17" customWidth="1"/>
    <col min="8" max="8" width="28" style="17" customWidth="1"/>
    <col min="9" max="9" width="1" style="17" customWidth="1"/>
    <col min="10" max="10" width="9.85546875" style="47" customWidth="1"/>
    <col min="11" max="11" width="12.7109375" style="47" customWidth="1"/>
    <col min="12" max="12" width="9.140625" style="48"/>
    <col min="13" max="16384" width="9.140625" style="19"/>
  </cols>
  <sheetData>
    <row r="1" spans="1:12" s="17" customFormat="1" ht="15.75" x14ac:dyDescent="0.2">
      <c r="A1" s="115" t="s">
        <v>293</v>
      </c>
      <c r="B1" s="116"/>
      <c r="C1" s="116"/>
      <c r="D1" s="116"/>
      <c r="E1" s="116"/>
      <c r="F1" s="116"/>
      <c r="G1" s="122"/>
      <c r="H1" s="82" t="s">
        <v>186</v>
      </c>
      <c r="I1" s="122"/>
      <c r="J1" s="50"/>
      <c r="K1" s="50"/>
      <c r="L1" s="50"/>
    </row>
    <row r="2" spans="1:12" s="17" customFormat="1" ht="15.75" x14ac:dyDescent="0.35">
      <c r="A2" s="87" t="s">
        <v>128</v>
      </c>
      <c r="B2" s="116"/>
      <c r="C2" s="116"/>
      <c r="D2" s="116"/>
      <c r="E2" s="116"/>
      <c r="F2" s="116"/>
      <c r="G2" s="124"/>
      <c r="H2" s="740" t="s">
        <v>1020</v>
      </c>
      <c r="I2" s="741"/>
      <c r="J2" s="50"/>
      <c r="K2" s="50"/>
      <c r="L2" s="50"/>
    </row>
    <row r="3" spans="1:12" s="17" customFormat="1" ht="15.75" x14ac:dyDescent="0.2">
      <c r="A3" s="116"/>
      <c r="B3" s="116"/>
      <c r="C3" s="116"/>
      <c r="D3" s="116"/>
      <c r="E3" s="116"/>
      <c r="F3" s="116"/>
      <c r="G3" s="124"/>
      <c r="H3" s="119"/>
      <c r="I3" s="124"/>
      <c r="J3" s="50"/>
      <c r="K3" s="50"/>
      <c r="L3" s="50"/>
    </row>
    <row r="4" spans="1:12" s="2" customFormat="1" ht="15.75" x14ac:dyDescent="0.35">
      <c r="A4" s="60" t="str">
        <f>'ფორმა N2'!A4</f>
        <v>ანგარიშვალდებული პირის დასახელება:</v>
      </c>
      <c r="B4" s="60"/>
      <c r="C4" s="60"/>
      <c r="D4" s="60"/>
      <c r="E4" s="116"/>
      <c r="F4" s="116"/>
      <c r="G4" s="116"/>
      <c r="H4" s="116"/>
      <c r="I4" s="122"/>
      <c r="J4" s="47"/>
      <c r="K4" s="47"/>
      <c r="L4" s="17"/>
    </row>
    <row r="5" spans="1:12" s="2" customFormat="1" ht="15.75" x14ac:dyDescent="0.35">
      <c r="A5" s="21" t="s">
        <v>655</v>
      </c>
      <c r="B5" s="99"/>
      <c r="C5" s="99"/>
      <c r="D5" s="99"/>
      <c r="E5" s="126"/>
      <c r="F5" s="127"/>
      <c r="G5" s="127"/>
      <c r="H5" s="127"/>
      <c r="I5" s="122"/>
      <c r="J5" s="47"/>
      <c r="K5" s="47"/>
      <c r="L5" s="12"/>
    </row>
    <row r="6" spans="1:12" s="17" customFormat="1" ht="13.5" x14ac:dyDescent="0.2">
      <c r="A6" s="120"/>
      <c r="B6" s="121"/>
      <c r="C6" s="121"/>
      <c r="D6" s="121"/>
      <c r="E6" s="116"/>
      <c r="F6" s="116"/>
      <c r="G6" s="116"/>
      <c r="H6" s="116"/>
      <c r="I6" s="122"/>
      <c r="J6" s="47"/>
      <c r="K6" s="47"/>
      <c r="L6" s="47"/>
    </row>
    <row r="7" spans="1:12" ht="31.5" x14ac:dyDescent="0.2">
      <c r="A7" s="112" t="s">
        <v>64</v>
      </c>
      <c r="B7" s="112" t="s">
        <v>360</v>
      </c>
      <c r="C7" s="114" t="s">
        <v>361</v>
      </c>
      <c r="D7" s="114" t="s">
        <v>223</v>
      </c>
      <c r="E7" s="114" t="s">
        <v>228</v>
      </c>
      <c r="F7" s="114" t="s">
        <v>229</v>
      </c>
      <c r="G7" s="114" t="s">
        <v>230</v>
      </c>
      <c r="H7" s="114" t="s">
        <v>231</v>
      </c>
      <c r="I7" s="122"/>
    </row>
    <row r="8" spans="1:12" ht="15.75" x14ac:dyDescent="0.2">
      <c r="A8" s="112">
        <v>1</v>
      </c>
      <c r="B8" s="112">
        <v>2</v>
      </c>
      <c r="C8" s="114">
        <v>3</v>
      </c>
      <c r="D8" s="112">
        <v>4</v>
      </c>
      <c r="E8" s="114">
        <v>5</v>
      </c>
      <c r="F8" s="112">
        <v>6</v>
      </c>
      <c r="G8" s="114">
        <v>7</v>
      </c>
      <c r="H8" s="114">
        <v>8</v>
      </c>
      <c r="I8" s="122"/>
    </row>
    <row r="9" spans="1:12" ht="18" x14ac:dyDescent="0.4">
      <c r="A9" s="51">
        <v>1</v>
      </c>
      <c r="B9" s="20"/>
      <c r="C9" s="20"/>
      <c r="D9" s="20"/>
      <c r="E9" s="20"/>
      <c r="F9" s="20"/>
      <c r="G9" s="132"/>
      <c r="H9" s="20"/>
      <c r="I9" s="122"/>
    </row>
    <row r="10" spans="1:12" ht="18" x14ac:dyDescent="0.4">
      <c r="A10" s="51">
        <v>2</v>
      </c>
      <c r="B10" s="20"/>
      <c r="C10" s="20"/>
      <c r="D10" s="20"/>
      <c r="E10" s="20"/>
      <c r="F10" s="20"/>
      <c r="G10" s="132"/>
      <c r="H10" s="20"/>
      <c r="I10" s="122"/>
    </row>
    <row r="11" spans="1:12" ht="18" x14ac:dyDescent="0.4">
      <c r="A11" s="51">
        <v>3</v>
      </c>
      <c r="B11" s="20"/>
      <c r="C11" s="20"/>
      <c r="D11" s="20"/>
      <c r="E11" s="20"/>
      <c r="F11" s="20"/>
      <c r="G11" s="132"/>
      <c r="H11" s="20"/>
      <c r="I11" s="122"/>
    </row>
    <row r="12" spans="1:12" ht="18" x14ac:dyDescent="0.4">
      <c r="A12" s="51">
        <v>4</v>
      </c>
      <c r="B12" s="20"/>
      <c r="C12" s="20"/>
      <c r="D12" s="20"/>
      <c r="E12" s="20"/>
      <c r="F12" s="20"/>
      <c r="G12" s="132"/>
      <c r="H12" s="20"/>
      <c r="I12" s="122"/>
    </row>
    <row r="13" spans="1:12" ht="18" x14ac:dyDescent="0.4">
      <c r="A13" s="51">
        <v>5</v>
      </c>
      <c r="B13" s="20"/>
      <c r="C13" s="20"/>
      <c r="D13" s="20"/>
      <c r="E13" s="20"/>
      <c r="F13" s="20"/>
      <c r="G13" s="132"/>
      <c r="H13" s="20"/>
      <c r="I13" s="122"/>
    </row>
    <row r="14" spans="1:12" ht="18" x14ac:dyDescent="0.4">
      <c r="A14" s="51">
        <v>6</v>
      </c>
      <c r="B14" s="20"/>
      <c r="C14" s="20"/>
      <c r="D14" s="20"/>
      <c r="E14" s="20"/>
      <c r="F14" s="20"/>
      <c r="G14" s="132"/>
      <c r="H14" s="20"/>
      <c r="I14" s="122"/>
    </row>
    <row r="15" spans="1:12" s="17" customFormat="1" ht="18" x14ac:dyDescent="0.4">
      <c r="A15" s="51">
        <v>7</v>
      </c>
      <c r="B15" s="20"/>
      <c r="C15" s="20"/>
      <c r="D15" s="20"/>
      <c r="E15" s="20"/>
      <c r="F15" s="20"/>
      <c r="G15" s="132"/>
      <c r="H15" s="20"/>
      <c r="I15" s="122"/>
      <c r="J15" s="47"/>
      <c r="K15" s="47"/>
      <c r="L15" s="47"/>
    </row>
    <row r="16" spans="1:12" s="17" customFormat="1" ht="18" x14ac:dyDescent="0.4">
      <c r="A16" s="51">
        <v>8</v>
      </c>
      <c r="B16" s="20"/>
      <c r="C16" s="20"/>
      <c r="D16" s="20"/>
      <c r="E16" s="20"/>
      <c r="F16" s="20"/>
      <c r="G16" s="132"/>
      <c r="H16" s="20"/>
      <c r="I16" s="122"/>
      <c r="J16" s="47"/>
      <c r="K16" s="47"/>
      <c r="L16" s="47"/>
    </row>
    <row r="17" spans="1:12" s="17" customFormat="1" ht="18" x14ac:dyDescent="0.4">
      <c r="A17" s="51">
        <v>9</v>
      </c>
      <c r="B17" s="20"/>
      <c r="C17" s="20"/>
      <c r="D17" s="20"/>
      <c r="E17" s="20"/>
      <c r="F17" s="20"/>
      <c r="G17" s="132"/>
      <c r="H17" s="20"/>
      <c r="I17" s="122"/>
      <c r="J17" s="47"/>
      <c r="K17" s="47"/>
      <c r="L17" s="47"/>
    </row>
    <row r="18" spans="1:12" s="17" customFormat="1" ht="18" x14ac:dyDescent="0.4">
      <c r="A18" s="51">
        <v>10</v>
      </c>
      <c r="B18" s="20"/>
      <c r="C18" s="20"/>
      <c r="D18" s="20"/>
      <c r="E18" s="20"/>
      <c r="F18" s="20"/>
      <c r="G18" s="132"/>
      <c r="H18" s="20"/>
      <c r="I18" s="122"/>
      <c r="J18" s="47"/>
      <c r="K18" s="47"/>
      <c r="L18" s="47"/>
    </row>
    <row r="19" spans="1:12" s="17" customFormat="1" ht="18" x14ac:dyDescent="0.4">
      <c r="A19" s="51">
        <v>11</v>
      </c>
      <c r="B19" s="20"/>
      <c r="C19" s="20"/>
      <c r="D19" s="20"/>
      <c r="E19" s="20"/>
      <c r="F19" s="20"/>
      <c r="G19" s="132"/>
      <c r="H19" s="20"/>
      <c r="I19" s="122"/>
      <c r="J19" s="47"/>
      <c r="K19" s="47"/>
      <c r="L19" s="47"/>
    </row>
    <row r="20" spans="1:12" s="17" customFormat="1" ht="18" x14ac:dyDescent="0.4">
      <c r="A20" s="51">
        <v>12</v>
      </c>
      <c r="B20" s="20"/>
      <c r="C20" s="20"/>
      <c r="D20" s="20"/>
      <c r="E20" s="20"/>
      <c r="F20" s="20"/>
      <c r="G20" s="132"/>
      <c r="H20" s="20"/>
      <c r="I20" s="122"/>
      <c r="J20" s="47"/>
      <c r="K20" s="47"/>
      <c r="L20" s="47"/>
    </row>
    <row r="21" spans="1:12" s="17" customFormat="1" ht="18" x14ac:dyDescent="0.4">
      <c r="A21" s="51">
        <v>13</v>
      </c>
      <c r="B21" s="20"/>
      <c r="C21" s="20"/>
      <c r="D21" s="20"/>
      <c r="E21" s="20"/>
      <c r="F21" s="20"/>
      <c r="G21" s="132"/>
      <c r="H21" s="20"/>
      <c r="I21" s="122"/>
      <c r="J21" s="47"/>
      <c r="K21" s="47"/>
      <c r="L21" s="47"/>
    </row>
    <row r="22" spans="1:12" s="17" customFormat="1" ht="18" x14ac:dyDescent="0.4">
      <c r="A22" s="51">
        <v>14</v>
      </c>
      <c r="B22" s="20"/>
      <c r="C22" s="20"/>
      <c r="D22" s="20"/>
      <c r="E22" s="20"/>
      <c r="F22" s="20"/>
      <c r="G22" s="132"/>
      <c r="H22" s="20"/>
      <c r="I22" s="122"/>
      <c r="J22" s="47"/>
      <c r="K22" s="47"/>
      <c r="L22" s="47"/>
    </row>
    <row r="23" spans="1:12" s="17" customFormat="1" ht="18" x14ac:dyDescent="0.4">
      <c r="A23" s="51" t="s">
        <v>266</v>
      </c>
      <c r="B23" s="20"/>
      <c r="C23" s="20"/>
      <c r="D23" s="20"/>
      <c r="E23" s="20"/>
      <c r="F23" s="20"/>
      <c r="G23" s="132"/>
      <c r="H23" s="20"/>
      <c r="I23" s="122"/>
      <c r="J23" s="47"/>
      <c r="K23" s="47"/>
      <c r="L23" s="47"/>
    </row>
    <row r="24" spans="1:12" s="17" customFormat="1" x14ac:dyDescent="0.2">
      <c r="J24" s="47"/>
      <c r="K24" s="47"/>
      <c r="L24" s="47"/>
    </row>
    <row r="25" spans="1:12" s="17" customFormat="1" x14ac:dyDescent="0.2"/>
    <row r="26" spans="1:12" s="17" customFormat="1" x14ac:dyDescent="0.2">
      <c r="A26" s="19"/>
    </row>
    <row r="27" spans="1:12" s="2" customFormat="1" ht="15.75" x14ac:dyDescent="0.35">
      <c r="B27" s="55" t="s">
        <v>96</v>
      </c>
      <c r="E27" s="5"/>
    </row>
    <row r="28" spans="1:12" s="2" customFormat="1" ht="15.75" x14ac:dyDescent="0.35">
      <c r="C28" s="54"/>
      <c r="E28" s="54"/>
      <c r="F28" s="57"/>
      <c r="G28"/>
      <c r="H28"/>
      <c r="I28"/>
    </row>
    <row r="29" spans="1:12" s="2" customFormat="1" ht="15.75" x14ac:dyDescent="0.35">
      <c r="A29"/>
      <c r="C29" s="53" t="s">
        <v>256</v>
      </c>
      <c r="E29" s="12" t="s">
        <v>261</v>
      </c>
      <c r="F29" s="56"/>
      <c r="G29"/>
      <c r="H29"/>
      <c r="I29"/>
    </row>
    <row r="30" spans="1:12" s="2" customFormat="1" ht="15.75" x14ac:dyDescent="0.35">
      <c r="A30"/>
      <c r="C30" s="49" t="s">
        <v>127</v>
      </c>
      <c r="E30" s="2" t="s">
        <v>257</v>
      </c>
      <c r="F30"/>
      <c r="G30"/>
      <c r="H30"/>
      <c r="I30"/>
    </row>
    <row r="31" spans="1:12" customFormat="1" ht="15.75" x14ac:dyDescent="0.35">
      <c r="B31" s="2"/>
      <c r="C31" s="19"/>
    </row>
  </sheetData>
  <mergeCells count="1">
    <mergeCell ref="H2:I2"/>
  </mergeCells>
  <dataValidations count="2">
    <dataValidation type="list" allowBlank="1" showInputMessage="1" showErrorMessage="1" errorTitle="შევსების წესი" error="შენობა-ნაგებობების ტიპები აირჩიეთ შემდეგი ჩამონათვალიდან:_x000a__x000a_- საცხოვრებელი შენობები_x000a_- არასაცხოვრებელი შენობები_x000a_- სხვა ნაგებობები_x000a_- დაუმთავრებელი მშენებლობა" sqref="B9:B23">
      <formula1>"საცხოვრებალი შენობები, არასაცხოვრებელი შენობები, სხვა ნაგებობები, დაუმთავრებელი მშენებლობა"</formula1>
    </dataValidation>
    <dataValidation allowBlank="1" showInputMessage="1" showErrorMessage="1" prompt="თვე/დღე/წელი" sqref="G9:G23"/>
  </dataValidations>
  <pageMargins left="0.19685039370078741" right="0.19685039370078741" top="0.74803149606299213" bottom="0.74803149606299213" header="0.31496062992125984" footer="0.31496062992125984"/>
  <pageSetup paperSize="9" scale="92" fitToHeight="0" orientation="landscape" r:id="rId1"/>
  <colBreaks count="1" manualBreakCount="1">
    <brk id="11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L50"/>
  <sheetViews>
    <sheetView showGridLines="0" view="pageBreakPreview" zoomScale="80" zoomScaleNormal="100" zoomScaleSheetLayoutView="80" workbookViewId="0">
      <selection activeCell="I2" sqref="I2:J2"/>
    </sheetView>
  </sheetViews>
  <sheetFormatPr defaultRowHeight="12.75" x14ac:dyDescent="0.2"/>
  <cols>
    <col min="1" max="1" width="4.7109375" style="19" customWidth="1"/>
    <col min="2" max="2" width="23.28515625" style="19" customWidth="1"/>
    <col min="3" max="4" width="17.7109375" style="19" customWidth="1"/>
    <col min="5" max="6" width="14.140625" style="17" customWidth="1"/>
    <col min="7" max="7" width="20.42578125" style="17" customWidth="1"/>
    <col min="8" max="8" width="23.7109375" style="17" customWidth="1"/>
    <col min="9" max="9" width="21.42578125" style="17" customWidth="1"/>
    <col min="10" max="10" width="1" style="48" customWidth="1"/>
    <col min="11" max="16384" width="9.140625" style="19"/>
  </cols>
  <sheetData>
    <row r="1" spans="1:12" s="17" customFormat="1" ht="15.75" x14ac:dyDescent="0.2">
      <c r="A1" s="115" t="s">
        <v>294</v>
      </c>
      <c r="B1" s="116"/>
      <c r="C1" s="116"/>
      <c r="D1" s="116"/>
      <c r="E1" s="116"/>
      <c r="F1" s="116"/>
      <c r="G1" s="116"/>
      <c r="H1" s="122"/>
      <c r="I1" s="248" t="s">
        <v>186</v>
      </c>
      <c r="J1" s="129"/>
    </row>
    <row r="2" spans="1:12" s="17" customFormat="1" ht="15.75" x14ac:dyDescent="0.35">
      <c r="A2" s="87" t="s">
        <v>128</v>
      </c>
      <c r="B2" s="116"/>
      <c r="C2" s="116"/>
      <c r="D2" s="116"/>
      <c r="E2" s="116"/>
      <c r="F2" s="116"/>
      <c r="G2" s="116"/>
      <c r="H2" s="122"/>
      <c r="I2" s="740" t="s">
        <v>1020</v>
      </c>
      <c r="J2" s="741"/>
    </row>
    <row r="3" spans="1:12" s="17" customFormat="1" ht="15.75" x14ac:dyDescent="0.2">
      <c r="A3" s="116"/>
      <c r="B3" s="116"/>
      <c r="C3" s="116"/>
      <c r="D3" s="116"/>
      <c r="E3" s="116"/>
      <c r="F3" s="116"/>
      <c r="G3" s="116"/>
      <c r="H3" s="119"/>
      <c r="I3" s="119"/>
      <c r="J3" s="129"/>
    </row>
    <row r="4" spans="1:12" s="2" customFormat="1" ht="15.75" x14ac:dyDescent="0.35">
      <c r="A4" s="60" t="str">
        <f>'ფორმა N2'!A4</f>
        <v>ანგარიშვალდებული პირის დასახელება:</v>
      </c>
      <c r="B4" s="60"/>
      <c r="C4" s="60"/>
      <c r="D4" s="61"/>
      <c r="E4" s="125"/>
      <c r="F4" s="116"/>
      <c r="G4" s="116"/>
      <c r="H4" s="116"/>
      <c r="I4" s="125"/>
      <c r="J4" s="86"/>
      <c r="L4" s="17"/>
    </row>
    <row r="5" spans="1:12" s="2" customFormat="1" ht="15.75" x14ac:dyDescent="0.35">
      <c r="A5" s="21" t="s">
        <v>655</v>
      </c>
      <c r="B5" s="99"/>
      <c r="C5" s="99"/>
      <c r="D5" s="99"/>
      <c r="E5" s="126"/>
      <c r="F5" s="127"/>
      <c r="G5" s="127"/>
      <c r="H5" s="127"/>
      <c r="I5" s="126"/>
      <c r="J5" s="86"/>
    </row>
    <row r="6" spans="1:12" s="17" customFormat="1" ht="13.5" x14ac:dyDescent="0.2">
      <c r="A6" s="120"/>
      <c r="B6" s="121"/>
      <c r="C6" s="121"/>
      <c r="D6" s="121"/>
      <c r="E6" s="116"/>
      <c r="F6" s="116"/>
      <c r="G6" s="116"/>
      <c r="H6" s="116"/>
      <c r="I6" s="116"/>
      <c r="J6" s="124"/>
    </row>
    <row r="7" spans="1:12" ht="31.5" x14ac:dyDescent="0.2">
      <c r="A7" s="128" t="s">
        <v>64</v>
      </c>
      <c r="B7" s="112" t="s">
        <v>236</v>
      </c>
      <c r="C7" s="114" t="s">
        <v>232</v>
      </c>
      <c r="D7" s="114" t="s">
        <v>233</v>
      </c>
      <c r="E7" s="114" t="s">
        <v>234</v>
      </c>
      <c r="F7" s="114" t="s">
        <v>235</v>
      </c>
      <c r="G7" s="114" t="s">
        <v>229</v>
      </c>
      <c r="H7" s="114" t="s">
        <v>230</v>
      </c>
      <c r="I7" s="114" t="s">
        <v>231</v>
      </c>
      <c r="J7" s="130"/>
    </row>
    <row r="8" spans="1:12" ht="15.75" x14ac:dyDescent="0.2">
      <c r="A8" s="112">
        <v>1</v>
      </c>
      <c r="B8" s="112">
        <v>2</v>
      </c>
      <c r="C8" s="114">
        <v>3</v>
      </c>
      <c r="D8" s="112">
        <v>4</v>
      </c>
      <c r="E8" s="114">
        <v>5</v>
      </c>
      <c r="F8" s="112">
        <v>6</v>
      </c>
      <c r="G8" s="114">
        <v>7</v>
      </c>
      <c r="H8" s="112">
        <v>8</v>
      </c>
      <c r="I8" s="114">
        <v>9</v>
      </c>
      <c r="J8" s="130"/>
    </row>
    <row r="9" spans="1:12" ht="18" x14ac:dyDescent="0.4">
      <c r="A9" s="51">
        <v>1</v>
      </c>
      <c r="B9" s="20"/>
      <c r="C9" s="20"/>
      <c r="D9" s="20"/>
      <c r="E9" s="20"/>
      <c r="F9" s="20"/>
      <c r="G9" s="20"/>
      <c r="H9" s="132"/>
      <c r="I9" s="20"/>
      <c r="J9" s="130"/>
    </row>
    <row r="10" spans="1:12" ht="18" x14ac:dyDescent="0.4">
      <c r="A10" s="51">
        <v>2</v>
      </c>
      <c r="B10" s="20"/>
      <c r="C10" s="20"/>
      <c r="D10" s="20"/>
      <c r="E10" s="20"/>
      <c r="F10" s="20"/>
      <c r="G10" s="20"/>
      <c r="H10" s="132"/>
      <c r="I10" s="20"/>
      <c r="J10" s="130"/>
    </row>
    <row r="11" spans="1:12" ht="18" x14ac:dyDescent="0.4">
      <c r="A11" s="51">
        <v>3</v>
      </c>
      <c r="B11" s="20"/>
      <c r="C11" s="20"/>
      <c r="D11" s="20"/>
      <c r="E11" s="20"/>
      <c r="F11" s="20"/>
      <c r="G11" s="20"/>
      <c r="H11" s="132"/>
      <c r="I11" s="20"/>
      <c r="J11" s="130"/>
    </row>
    <row r="12" spans="1:12" ht="18" x14ac:dyDescent="0.4">
      <c r="A12" s="51">
        <v>4</v>
      </c>
      <c r="B12" s="20"/>
      <c r="C12" s="20"/>
      <c r="D12" s="20"/>
      <c r="E12" s="20"/>
      <c r="F12" s="20"/>
      <c r="G12" s="20"/>
      <c r="H12" s="132"/>
      <c r="I12" s="20"/>
      <c r="J12" s="130"/>
    </row>
    <row r="13" spans="1:12" ht="18" x14ac:dyDescent="0.4">
      <c r="A13" s="51">
        <v>5</v>
      </c>
      <c r="B13" s="20"/>
      <c r="C13" s="20"/>
      <c r="D13" s="20"/>
      <c r="E13" s="20"/>
      <c r="F13" s="20"/>
      <c r="G13" s="20"/>
      <c r="H13" s="132"/>
      <c r="I13" s="20"/>
      <c r="J13" s="130"/>
    </row>
    <row r="14" spans="1:12" ht="18" x14ac:dyDescent="0.4">
      <c r="A14" s="51">
        <v>6</v>
      </c>
      <c r="B14" s="20"/>
      <c r="C14" s="20"/>
      <c r="D14" s="20"/>
      <c r="E14" s="20"/>
      <c r="F14" s="20"/>
      <c r="G14" s="20"/>
      <c r="H14" s="132"/>
      <c r="I14" s="20"/>
      <c r="J14" s="130"/>
    </row>
    <row r="15" spans="1:12" s="17" customFormat="1" ht="18" x14ac:dyDescent="0.4">
      <c r="A15" s="51">
        <v>7</v>
      </c>
      <c r="B15" s="20"/>
      <c r="C15" s="20"/>
      <c r="D15" s="20"/>
      <c r="E15" s="20"/>
      <c r="F15" s="20"/>
      <c r="G15" s="20"/>
      <c r="H15" s="132"/>
      <c r="I15" s="20"/>
      <c r="J15" s="124"/>
    </row>
    <row r="16" spans="1:12" s="17" customFormat="1" ht="18" x14ac:dyDescent="0.4">
      <c r="A16" s="51">
        <v>8</v>
      </c>
      <c r="B16" s="20"/>
      <c r="C16" s="20"/>
      <c r="D16" s="20"/>
      <c r="E16" s="20"/>
      <c r="F16" s="20"/>
      <c r="G16" s="20"/>
      <c r="H16" s="132"/>
      <c r="I16" s="20"/>
      <c r="J16" s="124"/>
    </row>
    <row r="17" spans="1:10" s="17" customFormat="1" ht="18" x14ac:dyDescent="0.4">
      <c r="A17" s="51">
        <v>9</v>
      </c>
      <c r="B17" s="20"/>
      <c r="C17" s="20"/>
      <c r="D17" s="20"/>
      <c r="E17" s="20"/>
      <c r="F17" s="20"/>
      <c r="G17" s="20"/>
      <c r="H17" s="132"/>
      <c r="I17" s="20"/>
      <c r="J17" s="124"/>
    </row>
    <row r="18" spans="1:10" s="17" customFormat="1" ht="18" x14ac:dyDescent="0.4">
      <c r="A18" s="51">
        <v>10</v>
      </c>
      <c r="B18" s="20"/>
      <c r="C18" s="20"/>
      <c r="D18" s="20"/>
      <c r="E18" s="20"/>
      <c r="F18" s="20"/>
      <c r="G18" s="20"/>
      <c r="H18" s="132"/>
      <c r="I18" s="20"/>
      <c r="J18" s="124"/>
    </row>
    <row r="19" spans="1:10" s="17" customFormat="1" ht="18" x14ac:dyDescent="0.4">
      <c r="A19" s="51">
        <v>11</v>
      </c>
      <c r="B19" s="20"/>
      <c r="C19" s="20"/>
      <c r="D19" s="20"/>
      <c r="E19" s="20"/>
      <c r="F19" s="20"/>
      <c r="G19" s="20"/>
      <c r="H19" s="132"/>
      <c r="I19" s="20"/>
      <c r="J19" s="124"/>
    </row>
    <row r="20" spans="1:10" s="17" customFormat="1" ht="18" x14ac:dyDescent="0.4">
      <c r="A20" s="51">
        <v>12</v>
      </c>
      <c r="B20" s="20"/>
      <c r="C20" s="20"/>
      <c r="D20" s="20"/>
      <c r="E20" s="20"/>
      <c r="F20" s="20"/>
      <c r="G20" s="20"/>
      <c r="H20" s="132"/>
      <c r="I20" s="20"/>
      <c r="J20" s="124"/>
    </row>
    <row r="21" spans="1:10" s="17" customFormat="1" ht="18" x14ac:dyDescent="0.4">
      <c r="A21" s="51">
        <v>13</v>
      </c>
      <c r="B21" s="20"/>
      <c r="C21" s="20"/>
      <c r="D21" s="20"/>
      <c r="E21" s="20"/>
      <c r="F21" s="20"/>
      <c r="G21" s="20"/>
      <c r="H21" s="132"/>
      <c r="I21" s="20"/>
      <c r="J21" s="124"/>
    </row>
    <row r="22" spans="1:10" s="17" customFormat="1" ht="18" x14ac:dyDescent="0.4">
      <c r="A22" s="51">
        <v>14</v>
      </c>
      <c r="B22" s="20"/>
      <c r="C22" s="20"/>
      <c r="D22" s="20"/>
      <c r="E22" s="20"/>
      <c r="F22" s="20"/>
      <c r="G22" s="20"/>
      <c r="H22" s="132"/>
      <c r="I22" s="20"/>
      <c r="J22" s="124"/>
    </row>
    <row r="23" spans="1:10" s="17" customFormat="1" ht="18" x14ac:dyDescent="0.4">
      <c r="A23" s="51" t="s">
        <v>266</v>
      </c>
      <c r="B23" s="20"/>
      <c r="C23" s="20"/>
      <c r="D23" s="20"/>
      <c r="E23" s="20"/>
      <c r="F23" s="20"/>
      <c r="G23" s="20"/>
      <c r="H23" s="132"/>
      <c r="I23" s="20"/>
      <c r="J23" s="124"/>
    </row>
    <row r="24" spans="1:10" s="17" customFormat="1" x14ac:dyDescent="0.2">
      <c r="J24" s="47"/>
    </row>
    <row r="25" spans="1:10" s="17" customFormat="1" x14ac:dyDescent="0.2"/>
    <row r="26" spans="1:10" s="17" customFormat="1" x14ac:dyDescent="0.2">
      <c r="A26" s="19"/>
    </row>
    <row r="27" spans="1:10" s="2" customFormat="1" ht="15.75" x14ac:dyDescent="0.35">
      <c r="B27" s="55" t="s">
        <v>96</v>
      </c>
      <c r="E27" s="5"/>
    </row>
    <row r="28" spans="1:10" s="2" customFormat="1" ht="15.75" x14ac:dyDescent="0.35">
      <c r="C28" s="54"/>
      <c r="E28" s="54"/>
      <c r="F28" s="57"/>
      <c r="G28" s="57"/>
      <c r="H28"/>
      <c r="I28"/>
    </row>
    <row r="29" spans="1:10" s="2" customFormat="1" ht="15.75" x14ac:dyDescent="0.35">
      <c r="A29"/>
      <c r="C29" s="53" t="s">
        <v>256</v>
      </c>
      <c r="E29" s="12" t="s">
        <v>261</v>
      </c>
      <c r="F29" s="56"/>
      <c r="G29"/>
      <c r="H29"/>
      <c r="I29"/>
    </row>
    <row r="30" spans="1:10" s="2" customFormat="1" ht="15.75" x14ac:dyDescent="0.35">
      <c r="A30"/>
      <c r="C30" s="49" t="s">
        <v>127</v>
      </c>
      <c r="E30" s="2" t="s">
        <v>257</v>
      </c>
      <c r="F30"/>
      <c r="G30"/>
      <c r="H30"/>
      <c r="I30"/>
    </row>
    <row r="31" spans="1:10" customFormat="1" ht="15.75" x14ac:dyDescent="0.35">
      <c r="B31" s="2"/>
      <c r="C31" s="19"/>
    </row>
    <row r="32" spans="1:10" customFormat="1" x14ac:dyDescent="0.2"/>
    <row r="33" spans="10:10" s="17" customFormat="1" x14ac:dyDescent="0.2">
      <c r="J33" s="47"/>
    </row>
    <row r="34" spans="10:10" s="17" customFormat="1" x14ac:dyDescent="0.2">
      <c r="J34" s="47"/>
    </row>
    <row r="35" spans="10:10" s="17" customFormat="1" x14ac:dyDescent="0.2">
      <c r="J35" s="47"/>
    </row>
    <row r="36" spans="10:10" s="17" customFormat="1" x14ac:dyDescent="0.2">
      <c r="J36" s="47"/>
    </row>
    <row r="37" spans="10:10" s="17" customFormat="1" x14ac:dyDescent="0.2">
      <c r="J37" s="47"/>
    </row>
    <row r="38" spans="10:10" s="17" customFormat="1" x14ac:dyDescent="0.2">
      <c r="J38" s="47"/>
    </row>
    <row r="39" spans="10:10" s="17" customFormat="1" x14ac:dyDescent="0.2">
      <c r="J39" s="47"/>
    </row>
    <row r="40" spans="10:10" s="17" customFormat="1" x14ac:dyDescent="0.2">
      <c r="J40" s="47"/>
    </row>
    <row r="41" spans="10:10" s="17" customFormat="1" x14ac:dyDescent="0.2">
      <c r="J41" s="47"/>
    </row>
    <row r="42" spans="10:10" s="17" customFormat="1" x14ac:dyDescent="0.2">
      <c r="J42" s="47"/>
    </row>
    <row r="43" spans="10:10" s="17" customFormat="1" x14ac:dyDescent="0.2">
      <c r="J43" s="47"/>
    </row>
    <row r="44" spans="10:10" s="17" customFormat="1" x14ac:dyDescent="0.2">
      <c r="J44" s="47"/>
    </row>
    <row r="45" spans="10:10" s="17" customFormat="1" x14ac:dyDescent="0.2">
      <c r="J45" s="47"/>
    </row>
    <row r="46" spans="10:10" s="17" customFormat="1" x14ac:dyDescent="0.2">
      <c r="J46" s="47"/>
    </row>
    <row r="47" spans="10:10" s="17" customFormat="1" x14ac:dyDescent="0.2">
      <c r="J47" s="47"/>
    </row>
    <row r="48" spans="10:10" s="17" customFormat="1" x14ac:dyDescent="0.2">
      <c r="J48" s="47"/>
    </row>
    <row r="49" spans="10:10" s="17" customFormat="1" x14ac:dyDescent="0.2">
      <c r="J49" s="47"/>
    </row>
    <row r="50" spans="10:10" s="17" customFormat="1" x14ac:dyDescent="0.2">
      <c r="J50" s="47"/>
    </row>
  </sheetData>
  <mergeCells count="1">
    <mergeCell ref="I2:J2"/>
  </mergeCells>
  <dataValidations count="1">
    <dataValidation allowBlank="1" showInputMessage="1" showErrorMessage="1" error="თვე/დღე/წელი" prompt="თვე/დღე/წელი" sqref="H9:H23"/>
  </dataValidations>
  <pageMargins left="0.19685039370078741" right="0.19685039370078741" top="0.74803149606299213" bottom="0.74803149606299213" header="0.31496062992125984" footer="0.31496062992125984"/>
  <pageSetup paperSize="9" scale="93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showGridLines="0" view="pageBreakPreview" zoomScale="80" zoomScaleNormal="100" zoomScaleSheetLayoutView="80" workbookViewId="0">
      <selection activeCell="P32" sqref="P32"/>
    </sheetView>
  </sheetViews>
  <sheetFormatPr defaultRowHeight="12.75" x14ac:dyDescent="0.2"/>
  <cols>
    <col min="1" max="1" width="4.85546875" style="171" customWidth="1"/>
    <col min="2" max="2" width="37.42578125" style="171" customWidth="1"/>
    <col min="3" max="3" width="21.5703125" style="171" customWidth="1"/>
    <col min="4" max="4" width="20" style="171" customWidth="1"/>
    <col min="5" max="5" width="18.7109375" style="171" customWidth="1"/>
    <col min="6" max="6" width="24.140625" style="171" customWidth="1"/>
    <col min="7" max="7" width="27.140625" style="171" customWidth="1"/>
    <col min="8" max="8" width="0.7109375" style="171" customWidth="1"/>
    <col min="9" max="16384" width="9.140625" style="171"/>
  </cols>
  <sheetData>
    <row r="1" spans="1:8" s="155" customFormat="1" ht="15.75" x14ac:dyDescent="0.2">
      <c r="A1" s="152" t="s">
        <v>314</v>
      </c>
      <c r="B1" s="153"/>
      <c r="C1" s="153"/>
      <c r="D1" s="153"/>
      <c r="E1" s="153"/>
      <c r="F1" s="62"/>
      <c r="G1" s="62" t="s">
        <v>97</v>
      </c>
      <c r="H1" s="156"/>
    </row>
    <row r="2" spans="1:8" s="155" customFormat="1" ht="12.75" customHeight="1" x14ac:dyDescent="0.2">
      <c r="A2" s="156" t="s">
        <v>305</v>
      </c>
      <c r="B2" s="153"/>
      <c r="C2" s="153"/>
      <c r="D2" s="153"/>
      <c r="E2" s="154"/>
      <c r="F2" s="154"/>
      <c r="G2" s="740" t="s">
        <v>1020</v>
      </c>
      <c r="H2" s="741"/>
    </row>
    <row r="3" spans="1:8" s="155" customFormat="1" x14ac:dyDescent="0.2">
      <c r="A3" s="156"/>
      <c r="B3" s="153"/>
      <c r="C3" s="153"/>
      <c r="D3" s="153"/>
      <c r="E3" s="154"/>
      <c r="F3" s="154"/>
      <c r="G3" s="154"/>
      <c r="H3" s="156"/>
    </row>
    <row r="4" spans="1:8" s="155" customFormat="1" ht="15.75" x14ac:dyDescent="0.35">
      <c r="A4" s="96" t="s">
        <v>262</v>
      </c>
      <c r="B4" s="153"/>
      <c r="C4" s="153"/>
      <c r="D4" s="153"/>
      <c r="E4" s="157"/>
      <c r="F4" s="157"/>
      <c r="G4" s="154"/>
      <c r="H4" s="156"/>
    </row>
    <row r="5" spans="1:8" s="155" customFormat="1" ht="15.75" x14ac:dyDescent="0.35">
      <c r="A5" s="21" t="s">
        <v>655</v>
      </c>
      <c r="B5" s="158"/>
      <c r="C5" s="158"/>
      <c r="D5" s="158"/>
      <c r="E5" s="158"/>
      <c r="F5" s="158"/>
      <c r="G5" s="159"/>
      <c r="H5" s="156"/>
    </row>
    <row r="6" spans="1:8" s="172" customFormat="1" x14ac:dyDescent="0.2">
      <c r="A6" s="160"/>
      <c r="B6" s="160"/>
      <c r="C6" s="160"/>
      <c r="D6" s="160"/>
      <c r="E6" s="160"/>
      <c r="F6" s="160"/>
      <c r="G6" s="160"/>
      <c r="H6" s="157"/>
    </row>
    <row r="7" spans="1:8" s="155" customFormat="1" ht="63.75" x14ac:dyDescent="0.2">
      <c r="A7" s="185" t="s">
        <v>64</v>
      </c>
      <c r="B7" s="163" t="s">
        <v>309</v>
      </c>
      <c r="C7" s="163" t="s">
        <v>310</v>
      </c>
      <c r="D7" s="163" t="s">
        <v>311</v>
      </c>
      <c r="E7" s="163" t="s">
        <v>312</v>
      </c>
      <c r="F7" s="163" t="s">
        <v>313</v>
      </c>
      <c r="G7" s="163" t="s">
        <v>306</v>
      </c>
      <c r="H7" s="156"/>
    </row>
    <row r="8" spans="1:8" s="155" customFormat="1" x14ac:dyDescent="0.2">
      <c r="A8" s="161">
        <v>1</v>
      </c>
      <c r="B8" s="162">
        <v>2</v>
      </c>
      <c r="C8" s="162">
        <v>3</v>
      </c>
      <c r="D8" s="162">
        <v>4</v>
      </c>
      <c r="E8" s="163">
        <v>5</v>
      </c>
      <c r="F8" s="163">
        <v>6</v>
      </c>
      <c r="G8" s="163">
        <v>7</v>
      </c>
      <c r="H8" s="156"/>
    </row>
    <row r="9" spans="1:8" s="155" customFormat="1" x14ac:dyDescent="0.2">
      <c r="A9" s="173">
        <v>1</v>
      </c>
      <c r="B9" s="164"/>
      <c r="C9" s="164"/>
      <c r="D9" s="165"/>
      <c r="E9" s="164"/>
      <c r="F9" s="164"/>
      <c r="G9" s="164"/>
      <c r="H9" s="156"/>
    </row>
    <row r="10" spans="1:8" s="155" customFormat="1" x14ac:dyDescent="0.2">
      <c r="A10" s="173">
        <v>2</v>
      </c>
      <c r="B10" s="164"/>
      <c r="C10" s="164"/>
      <c r="D10" s="165"/>
      <c r="E10" s="164"/>
      <c r="F10" s="164"/>
      <c r="G10" s="164"/>
      <c r="H10" s="156"/>
    </row>
    <row r="11" spans="1:8" s="155" customFormat="1" x14ac:dyDescent="0.2">
      <c r="A11" s="173">
        <v>3</v>
      </c>
      <c r="B11" s="164"/>
      <c r="C11" s="164"/>
      <c r="D11" s="165"/>
      <c r="E11" s="164"/>
      <c r="F11" s="164"/>
      <c r="G11" s="164"/>
      <c r="H11" s="156"/>
    </row>
    <row r="12" spans="1:8" s="155" customFormat="1" x14ac:dyDescent="0.2">
      <c r="A12" s="173">
        <v>4</v>
      </c>
      <c r="B12" s="164"/>
      <c r="C12" s="164"/>
      <c r="D12" s="165"/>
      <c r="E12" s="164"/>
      <c r="F12" s="164"/>
      <c r="G12" s="164"/>
      <c r="H12" s="156"/>
    </row>
    <row r="13" spans="1:8" s="155" customFormat="1" x14ac:dyDescent="0.2">
      <c r="A13" s="173">
        <v>5</v>
      </c>
      <c r="B13" s="164"/>
      <c r="C13" s="164"/>
      <c r="D13" s="165"/>
      <c r="E13" s="164"/>
      <c r="F13" s="164"/>
      <c r="G13" s="164"/>
      <c r="H13" s="156"/>
    </row>
    <row r="14" spans="1:8" s="155" customFormat="1" x14ac:dyDescent="0.2">
      <c r="A14" s="173">
        <v>6</v>
      </c>
      <c r="B14" s="164"/>
      <c r="C14" s="164"/>
      <c r="D14" s="165"/>
      <c r="E14" s="164"/>
      <c r="F14" s="164"/>
      <c r="G14" s="164"/>
      <c r="H14" s="156"/>
    </row>
    <row r="15" spans="1:8" s="155" customFormat="1" x14ac:dyDescent="0.2">
      <c r="A15" s="173">
        <v>7</v>
      </c>
      <c r="B15" s="164"/>
      <c r="C15" s="164"/>
      <c r="D15" s="165"/>
      <c r="E15" s="164"/>
      <c r="F15" s="164"/>
      <c r="G15" s="164"/>
      <c r="H15" s="156"/>
    </row>
    <row r="16" spans="1:8" s="155" customFormat="1" x14ac:dyDescent="0.2">
      <c r="A16" s="173">
        <v>8</v>
      </c>
      <c r="B16" s="164"/>
      <c r="C16" s="164"/>
      <c r="D16" s="165"/>
      <c r="E16" s="164"/>
      <c r="F16" s="164"/>
      <c r="G16" s="164"/>
      <c r="H16" s="156"/>
    </row>
    <row r="17" spans="1:11" s="155" customFormat="1" x14ac:dyDescent="0.2">
      <c r="A17" s="173">
        <v>9</v>
      </c>
      <c r="B17" s="164"/>
      <c r="C17" s="164"/>
      <c r="D17" s="165"/>
      <c r="E17" s="164"/>
      <c r="F17" s="164"/>
      <c r="G17" s="164"/>
      <c r="H17" s="156"/>
    </row>
    <row r="18" spans="1:11" s="155" customFormat="1" x14ac:dyDescent="0.2">
      <c r="A18" s="173">
        <v>10</v>
      </c>
      <c r="B18" s="164"/>
      <c r="C18" s="164"/>
      <c r="D18" s="165"/>
      <c r="E18" s="164"/>
      <c r="F18" s="164"/>
      <c r="G18" s="164"/>
      <c r="H18" s="156"/>
    </row>
    <row r="19" spans="1:11" s="155" customFormat="1" x14ac:dyDescent="0.2">
      <c r="A19" s="173" t="s">
        <v>264</v>
      </c>
      <c r="B19" s="164"/>
      <c r="C19" s="164"/>
      <c r="D19" s="165"/>
      <c r="E19" s="164"/>
      <c r="F19" s="164"/>
      <c r="G19" s="164"/>
      <c r="H19" s="156"/>
    </row>
    <row r="22" spans="1:11" s="155" customFormat="1" x14ac:dyDescent="0.2"/>
    <row r="23" spans="1:11" s="155" customFormat="1" x14ac:dyDescent="0.2"/>
    <row r="24" spans="1:11" s="16" customFormat="1" ht="15.75" x14ac:dyDescent="0.35">
      <c r="B24" s="166" t="s">
        <v>96</v>
      </c>
      <c r="C24" s="166"/>
    </row>
    <row r="25" spans="1:11" s="16" customFormat="1" ht="15.75" x14ac:dyDescent="0.35">
      <c r="B25" s="166"/>
      <c r="C25" s="166"/>
    </row>
    <row r="26" spans="1:11" s="16" customFormat="1" ht="15.75" x14ac:dyDescent="0.35">
      <c r="C26" s="168"/>
      <c r="F26" s="168"/>
      <c r="G26" s="168"/>
      <c r="H26" s="167"/>
    </row>
    <row r="27" spans="1:11" s="16" customFormat="1" ht="15.75" x14ac:dyDescent="0.35">
      <c r="C27" s="169" t="s">
        <v>256</v>
      </c>
      <c r="F27" s="166" t="s">
        <v>307</v>
      </c>
      <c r="J27" s="167"/>
      <c r="K27" s="167"/>
    </row>
    <row r="28" spans="1:11" s="16" customFormat="1" ht="15.75" x14ac:dyDescent="0.35">
      <c r="C28" s="169" t="s">
        <v>127</v>
      </c>
      <c r="F28" s="170" t="s">
        <v>257</v>
      </c>
      <c r="J28" s="167"/>
      <c r="K28" s="167"/>
    </row>
    <row r="29" spans="1:11" s="155" customFormat="1" ht="15.75" x14ac:dyDescent="0.35">
      <c r="C29" s="169"/>
      <c r="J29" s="172"/>
      <c r="K29" s="172"/>
    </row>
  </sheetData>
  <mergeCells count="1">
    <mergeCell ref="G2:H2"/>
  </mergeCells>
  <dataValidations count="2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D9:D19"/>
    <dataValidation type="list" allowBlank="1" showInputMessage="1" showErrorMessage="1" errorTitle="თარიღის შევსების ინსტრუქცია" error="დღე/თვე/წელი" prompt="დღე/თვე/წელი" sqref="I1">
      <formula1>#REF!</formula1>
    </dataValidation>
  </dataValidations>
  <pageMargins left="0.7" right="0.7" top="0.75" bottom="0.75" header="0.3" footer="0.3"/>
  <pageSetup paperSize="9" scale="87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3"/>
  <sheetViews>
    <sheetView view="pageBreakPreview" zoomScale="80" zoomScaleNormal="80" zoomScaleSheetLayoutView="80" workbookViewId="0">
      <selection activeCell="C68" sqref="C68"/>
    </sheetView>
  </sheetViews>
  <sheetFormatPr defaultRowHeight="12.75" x14ac:dyDescent="0.2"/>
  <cols>
    <col min="1" max="1" width="6.5703125" customWidth="1"/>
    <col min="2" max="2" width="36" customWidth="1"/>
    <col min="3" max="3" width="11.5703125" customWidth="1"/>
    <col min="4" max="4" width="17" customWidth="1"/>
    <col min="5" max="5" width="18.5703125" customWidth="1"/>
    <col min="6" max="6" width="20.42578125" customWidth="1"/>
    <col min="7" max="7" width="17" style="312" customWidth="1"/>
    <col min="8" max="8" width="15.5703125" customWidth="1"/>
    <col min="9" max="9" width="16.7109375" customWidth="1"/>
    <col min="10" max="10" width="20.28515625" customWidth="1"/>
    <col min="11" max="11" width="24.5703125" customWidth="1"/>
  </cols>
  <sheetData>
    <row r="1" spans="1:12" ht="15.75" x14ac:dyDescent="0.2">
      <c r="A1" s="115" t="s">
        <v>429</v>
      </c>
      <c r="B1" s="116"/>
      <c r="C1" s="116"/>
      <c r="D1" s="116"/>
      <c r="E1" s="116"/>
      <c r="F1" s="116"/>
      <c r="G1" s="306"/>
      <c r="H1" s="116"/>
      <c r="I1" s="116"/>
      <c r="J1" s="116"/>
      <c r="K1" s="62" t="s">
        <v>97</v>
      </c>
    </row>
    <row r="2" spans="1:12" ht="15.75" x14ac:dyDescent="0.35">
      <c r="A2" s="87" t="s">
        <v>128</v>
      </c>
      <c r="B2" s="116"/>
      <c r="C2" s="116"/>
      <c r="D2" s="116"/>
      <c r="E2" s="116"/>
      <c r="F2" s="116"/>
      <c r="G2" s="306"/>
      <c r="H2" s="116"/>
      <c r="I2" s="116"/>
      <c r="J2" s="116"/>
      <c r="K2" s="774" t="s">
        <v>1020</v>
      </c>
      <c r="L2" s="775"/>
    </row>
    <row r="3" spans="1:12" ht="15.75" x14ac:dyDescent="0.2">
      <c r="A3" s="116"/>
      <c r="B3" s="116"/>
      <c r="C3" s="116"/>
      <c r="D3" s="116"/>
      <c r="E3" s="116"/>
      <c r="F3" s="116"/>
      <c r="G3" s="306"/>
      <c r="H3" s="116"/>
      <c r="I3" s="116"/>
      <c r="J3" s="116"/>
      <c r="K3" s="119"/>
    </row>
    <row r="4" spans="1:12" ht="15.75" x14ac:dyDescent="0.35">
      <c r="A4" s="60" t="str">
        <f>'ფორმა N2'!A4</f>
        <v>ანგარიშვალდებული პირის დასახელება:</v>
      </c>
      <c r="B4" s="60"/>
      <c r="C4" s="60"/>
      <c r="D4" s="61"/>
      <c r="E4" s="125"/>
      <c r="F4" s="116"/>
      <c r="G4" s="306"/>
      <c r="H4" s="116"/>
      <c r="I4" s="116"/>
      <c r="J4" s="116"/>
      <c r="K4" s="125"/>
    </row>
    <row r="5" spans="1:12" s="145" customFormat="1" ht="15.75" x14ac:dyDescent="0.35">
      <c r="A5" s="21" t="s">
        <v>655</v>
      </c>
      <c r="B5" s="64"/>
      <c r="C5" s="64"/>
      <c r="D5" s="64"/>
      <c r="E5" s="177"/>
      <c r="F5" s="178"/>
      <c r="G5" s="307"/>
      <c r="H5" s="178"/>
      <c r="I5" s="178"/>
      <c r="J5" s="178"/>
      <c r="K5" s="177"/>
    </row>
    <row r="6" spans="1:12" ht="13.5" x14ac:dyDescent="0.2">
      <c r="A6" s="120"/>
      <c r="B6" s="121"/>
      <c r="C6" s="121"/>
      <c r="D6" s="121"/>
      <c r="E6" s="116"/>
      <c r="F6" s="116"/>
      <c r="G6" s="306"/>
      <c r="H6" s="116"/>
      <c r="I6" s="116"/>
      <c r="J6" s="116"/>
      <c r="K6" s="116"/>
    </row>
    <row r="7" spans="1:12" ht="78.75" x14ac:dyDescent="0.2">
      <c r="A7" s="128" t="s">
        <v>64</v>
      </c>
      <c r="B7" s="114" t="s">
        <v>362</v>
      </c>
      <c r="C7" s="114" t="s">
        <v>363</v>
      </c>
      <c r="D7" s="114" t="s">
        <v>365</v>
      </c>
      <c r="E7" s="114" t="s">
        <v>364</v>
      </c>
      <c r="F7" s="114" t="s">
        <v>373</v>
      </c>
      <c r="G7" s="308" t="s">
        <v>374</v>
      </c>
      <c r="H7" s="114" t="s">
        <v>368</v>
      </c>
      <c r="I7" s="114" t="s">
        <v>369</v>
      </c>
      <c r="J7" s="114" t="s">
        <v>381</v>
      </c>
      <c r="K7" s="114" t="s">
        <v>370</v>
      </c>
    </row>
    <row r="8" spans="1:12" ht="15.75" x14ac:dyDescent="0.2">
      <c r="A8" s="112">
        <v>1</v>
      </c>
      <c r="B8" s="112">
        <v>2</v>
      </c>
      <c r="C8" s="114">
        <v>3</v>
      </c>
      <c r="D8" s="112">
        <v>4</v>
      </c>
      <c r="E8" s="114">
        <v>5</v>
      </c>
      <c r="F8" s="112">
        <v>6</v>
      </c>
      <c r="G8" s="308">
        <v>7</v>
      </c>
      <c r="H8" s="112">
        <v>8</v>
      </c>
      <c r="I8" s="114">
        <v>9</v>
      </c>
      <c r="J8" s="112">
        <v>10</v>
      </c>
      <c r="K8" s="114">
        <v>11</v>
      </c>
    </row>
    <row r="9" spans="1:12" ht="54.75" customHeight="1" x14ac:dyDescent="0.2">
      <c r="A9" s="448">
        <v>1</v>
      </c>
      <c r="B9" s="354" t="s">
        <v>520</v>
      </c>
      <c r="C9" s="450" t="s">
        <v>521</v>
      </c>
      <c r="D9" s="450" t="s">
        <v>656</v>
      </c>
      <c r="E9" s="450" t="s">
        <v>522</v>
      </c>
      <c r="F9" s="355">
        <v>4500</v>
      </c>
      <c r="G9" s="356" t="s">
        <v>523</v>
      </c>
      <c r="H9" s="355" t="s">
        <v>524</v>
      </c>
      <c r="I9" s="355" t="s">
        <v>525</v>
      </c>
      <c r="J9" s="450"/>
      <c r="K9" s="450"/>
    </row>
    <row r="10" spans="1:12" ht="54.75" customHeight="1" x14ac:dyDescent="0.2">
      <c r="A10" s="560">
        <v>2</v>
      </c>
      <c r="B10" s="354" t="s">
        <v>520</v>
      </c>
      <c r="C10" s="555" t="s">
        <v>521</v>
      </c>
      <c r="D10" s="555" t="s">
        <v>1143</v>
      </c>
      <c r="E10" s="555" t="s">
        <v>522</v>
      </c>
      <c r="F10" s="355">
        <v>3112.88</v>
      </c>
      <c r="G10" s="356" t="s">
        <v>523</v>
      </c>
      <c r="H10" s="355" t="s">
        <v>524</v>
      </c>
      <c r="I10" s="355" t="s">
        <v>525</v>
      </c>
      <c r="J10" s="555"/>
      <c r="K10" s="555"/>
    </row>
    <row r="11" spans="1:12" ht="54.75" customHeight="1" x14ac:dyDescent="0.2">
      <c r="A11" s="556">
        <v>3</v>
      </c>
      <c r="B11" s="354" t="s">
        <v>526</v>
      </c>
      <c r="C11" s="450" t="s">
        <v>521</v>
      </c>
      <c r="D11" s="450" t="s">
        <v>737</v>
      </c>
      <c r="E11" s="450" t="s">
        <v>527</v>
      </c>
      <c r="F11" s="355">
        <v>1250</v>
      </c>
      <c r="G11" s="356" t="s">
        <v>528</v>
      </c>
      <c r="H11" s="355" t="s">
        <v>529</v>
      </c>
      <c r="I11" s="355" t="s">
        <v>530</v>
      </c>
      <c r="J11" s="450"/>
      <c r="K11" s="450"/>
    </row>
    <row r="12" spans="1:12" ht="54.75" customHeight="1" x14ac:dyDescent="0.2">
      <c r="A12" s="560">
        <v>4</v>
      </c>
      <c r="B12" s="354" t="s">
        <v>531</v>
      </c>
      <c r="C12" s="450" t="s">
        <v>521</v>
      </c>
      <c r="D12" s="450" t="s">
        <v>737</v>
      </c>
      <c r="E12" s="450" t="s">
        <v>532</v>
      </c>
      <c r="F12" s="355">
        <v>1250</v>
      </c>
      <c r="G12" s="356" t="s">
        <v>533</v>
      </c>
      <c r="H12" s="355" t="s">
        <v>534</v>
      </c>
      <c r="I12" s="355" t="s">
        <v>535</v>
      </c>
      <c r="J12" s="450"/>
      <c r="K12" s="450"/>
    </row>
    <row r="13" spans="1:12" ht="54.75" customHeight="1" x14ac:dyDescent="0.2">
      <c r="A13" s="556">
        <v>5</v>
      </c>
      <c r="B13" s="357" t="s">
        <v>661</v>
      </c>
      <c r="C13" s="450" t="s">
        <v>521</v>
      </c>
      <c r="D13" s="450" t="s">
        <v>657</v>
      </c>
      <c r="E13" s="450" t="s">
        <v>662</v>
      </c>
      <c r="F13" s="355">
        <v>1000</v>
      </c>
      <c r="G13" s="356" t="s">
        <v>660</v>
      </c>
      <c r="H13" s="355" t="s">
        <v>658</v>
      </c>
      <c r="I13" s="355" t="s">
        <v>659</v>
      </c>
      <c r="J13" s="450"/>
      <c r="K13" s="450"/>
    </row>
    <row r="14" spans="1:12" ht="54.75" customHeight="1" x14ac:dyDescent="0.2">
      <c r="A14" s="560">
        <v>6</v>
      </c>
      <c r="B14" s="354" t="s">
        <v>536</v>
      </c>
      <c r="C14" s="450" t="s">
        <v>521</v>
      </c>
      <c r="D14" s="450" t="s">
        <v>737</v>
      </c>
      <c r="E14" s="450" t="s">
        <v>537</v>
      </c>
      <c r="F14" s="355">
        <v>1250</v>
      </c>
      <c r="G14" s="332" t="s">
        <v>538</v>
      </c>
      <c r="H14" s="355" t="s">
        <v>539</v>
      </c>
      <c r="I14" s="355" t="s">
        <v>540</v>
      </c>
      <c r="J14" s="450"/>
      <c r="K14" s="450"/>
    </row>
    <row r="15" spans="1:12" ht="54.75" customHeight="1" x14ac:dyDescent="0.2">
      <c r="A15" s="556">
        <v>7</v>
      </c>
      <c r="B15" s="354" t="s">
        <v>541</v>
      </c>
      <c r="C15" s="450" t="s">
        <v>521</v>
      </c>
      <c r="D15" s="450" t="s">
        <v>737</v>
      </c>
      <c r="E15" s="450" t="s">
        <v>542</v>
      </c>
      <c r="F15" s="355">
        <v>1100</v>
      </c>
      <c r="G15" s="332">
        <v>62001000692</v>
      </c>
      <c r="H15" s="355" t="s">
        <v>543</v>
      </c>
      <c r="I15" s="355" t="s">
        <v>544</v>
      </c>
      <c r="J15" s="450"/>
      <c r="K15" s="450"/>
    </row>
    <row r="16" spans="1:12" ht="54.75" customHeight="1" x14ac:dyDescent="0.2">
      <c r="A16" s="560">
        <v>8</v>
      </c>
      <c r="B16" s="354" t="s">
        <v>545</v>
      </c>
      <c r="C16" s="450" t="s">
        <v>521</v>
      </c>
      <c r="D16" s="450" t="s">
        <v>737</v>
      </c>
      <c r="E16" s="450" t="s">
        <v>546</v>
      </c>
      <c r="F16" s="355">
        <v>625</v>
      </c>
      <c r="G16" s="356">
        <v>19001093579</v>
      </c>
      <c r="H16" s="355" t="s">
        <v>547</v>
      </c>
      <c r="I16" s="355" t="s">
        <v>548</v>
      </c>
      <c r="J16" s="450"/>
      <c r="K16" s="450"/>
    </row>
    <row r="17" spans="1:11" ht="54.75" customHeight="1" x14ac:dyDescent="0.2">
      <c r="A17" s="556">
        <v>9</v>
      </c>
      <c r="B17" s="354" t="s">
        <v>549</v>
      </c>
      <c r="C17" s="450" t="s">
        <v>521</v>
      </c>
      <c r="D17" s="450" t="s">
        <v>737</v>
      </c>
      <c r="E17" s="450" t="s">
        <v>550</v>
      </c>
      <c r="F17" s="355">
        <v>875</v>
      </c>
      <c r="G17" s="356">
        <v>38001005158</v>
      </c>
      <c r="H17" s="355" t="s">
        <v>551</v>
      </c>
      <c r="I17" s="355" t="s">
        <v>552</v>
      </c>
      <c r="J17" s="450"/>
      <c r="K17" s="450"/>
    </row>
    <row r="18" spans="1:11" ht="54.75" customHeight="1" x14ac:dyDescent="0.2">
      <c r="A18" s="560">
        <v>10</v>
      </c>
      <c r="B18" s="358" t="s">
        <v>553</v>
      </c>
      <c r="C18" s="450" t="s">
        <v>521</v>
      </c>
      <c r="D18" s="450" t="s">
        <v>737</v>
      </c>
      <c r="E18" s="450" t="s">
        <v>554</v>
      </c>
      <c r="F18" s="355">
        <v>875</v>
      </c>
      <c r="G18" s="356">
        <v>65002011766</v>
      </c>
      <c r="H18" s="355" t="s">
        <v>555</v>
      </c>
      <c r="I18" s="355" t="s">
        <v>556</v>
      </c>
      <c r="J18" s="450"/>
      <c r="K18" s="450"/>
    </row>
    <row r="19" spans="1:11" ht="54.75" customHeight="1" x14ac:dyDescent="0.2">
      <c r="A19" s="556">
        <v>11</v>
      </c>
      <c r="B19" s="354" t="s">
        <v>557</v>
      </c>
      <c r="C19" s="450" t="s">
        <v>521</v>
      </c>
      <c r="D19" s="450" t="s">
        <v>737</v>
      </c>
      <c r="E19" s="450" t="s">
        <v>558</v>
      </c>
      <c r="F19" s="355">
        <v>1125</v>
      </c>
      <c r="G19" s="356" t="s">
        <v>785</v>
      </c>
      <c r="H19" s="355" t="s">
        <v>559</v>
      </c>
      <c r="I19" s="355" t="s">
        <v>560</v>
      </c>
      <c r="J19" s="450"/>
      <c r="K19" s="450"/>
    </row>
    <row r="20" spans="1:11" ht="54.75" customHeight="1" x14ac:dyDescent="0.2">
      <c r="A20" s="560">
        <v>12</v>
      </c>
      <c r="B20" s="354" t="s">
        <v>561</v>
      </c>
      <c r="C20" s="450" t="s">
        <v>521</v>
      </c>
      <c r="D20" s="450" t="s">
        <v>737</v>
      </c>
      <c r="E20" s="450" t="s">
        <v>562</v>
      </c>
      <c r="F20" s="355">
        <v>1228.7</v>
      </c>
      <c r="G20" s="356" t="s">
        <v>563</v>
      </c>
      <c r="H20" s="355" t="s">
        <v>564</v>
      </c>
      <c r="I20" s="355" t="s">
        <v>565</v>
      </c>
      <c r="J20" s="450"/>
      <c r="K20" s="450"/>
    </row>
    <row r="21" spans="1:11" ht="54.75" customHeight="1" x14ac:dyDescent="0.2">
      <c r="A21" s="556">
        <v>13</v>
      </c>
      <c r="B21" s="359" t="s">
        <v>566</v>
      </c>
      <c r="C21" s="450" t="s">
        <v>521</v>
      </c>
      <c r="D21" s="450" t="s">
        <v>737</v>
      </c>
      <c r="E21" s="450" t="s">
        <v>567</v>
      </c>
      <c r="F21" s="355">
        <v>312.5</v>
      </c>
      <c r="G21" s="356">
        <v>61010002637</v>
      </c>
      <c r="H21" s="355" t="s">
        <v>568</v>
      </c>
      <c r="I21" s="355" t="s">
        <v>569</v>
      </c>
      <c r="J21" s="450"/>
      <c r="K21" s="450"/>
    </row>
    <row r="22" spans="1:11" ht="54.75" customHeight="1" x14ac:dyDescent="0.2">
      <c r="A22" s="560">
        <v>14</v>
      </c>
      <c r="B22" s="451" t="s">
        <v>570</v>
      </c>
      <c r="C22" s="450" t="s">
        <v>521</v>
      </c>
      <c r="D22" s="450" t="s">
        <v>737</v>
      </c>
      <c r="E22" s="450" t="s">
        <v>571</v>
      </c>
      <c r="F22" s="355">
        <v>375</v>
      </c>
      <c r="G22" s="332">
        <v>61001003068</v>
      </c>
      <c r="H22" s="355" t="s">
        <v>572</v>
      </c>
      <c r="I22" s="355" t="s">
        <v>573</v>
      </c>
      <c r="J22" s="450"/>
      <c r="K22" s="450"/>
    </row>
    <row r="23" spans="1:11" ht="54.75" customHeight="1" x14ac:dyDescent="0.2">
      <c r="A23" s="556">
        <v>15</v>
      </c>
      <c r="B23" s="451" t="s">
        <v>574</v>
      </c>
      <c r="C23" s="450" t="s">
        <v>521</v>
      </c>
      <c r="D23" s="450" t="s">
        <v>737</v>
      </c>
      <c r="E23" s="450" t="s">
        <v>575</v>
      </c>
      <c r="F23" s="355">
        <v>250</v>
      </c>
      <c r="G23" s="332" t="s">
        <v>576</v>
      </c>
      <c r="H23" s="355" t="s">
        <v>577</v>
      </c>
      <c r="I23" s="355" t="s">
        <v>578</v>
      </c>
      <c r="J23" s="450"/>
      <c r="K23" s="450"/>
    </row>
    <row r="24" spans="1:11" ht="54.75" customHeight="1" x14ac:dyDescent="0.2">
      <c r="A24" s="560">
        <v>16</v>
      </c>
      <c r="B24" s="451" t="s">
        <v>663</v>
      </c>
      <c r="C24" s="450" t="s">
        <v>521</v>
      </c>
      <c r="D24" s="450" t="s">
        <v>738</v>
      </c>
      <c r="E24" s="450" t="s">
        <v>667</v>
      </c>
      <c r="F24" s="355">
        <v>350</v>
      </c>
      <c r="G24" s="332" t="s">
        <v>666</v>
      </c>
      <c r="H24" s="355" t="s">
        <v>664</v>
      </c>
      <c r="I24" s="355" t="s">
        <v>665</v>
      </c>
      <c r="J24" s="450"/>
      <c r="K24" s="450"/>
    </row>
    <row r="25" spans="1:11" ht="54.75" customHeight="1" x14ac:dyDescent="0.2">
      <c r="A25" s="556">
        <v>17</v>
      </c>
      <c r="B25" s="360" t="s">
        <v>579</v>
      </c>
      <c r="C25" s="450" t="s">
        <v>521</v>
      </c>
      <c r="D25" s="450" t="s">
        <v>580</v>
      </c>
      <c r="E25" s="354" t="s">
        <v>581</v>
      </c>
      <c r="F25" s="355">
        <v>89.1</v>
      </c>
      <c r="G25" s="361"/>
      <c r="H25" s="362"/>
      <c r="I25" s="355"/>
      <c r="J25" s="333">
        <v>227765022</v>
      </c>
      <c r="K25" s="355" t="s">
        <v>582</v>
      </c>
    </row>
    <row r="26" spans="1:11" ht="54.75" customHeight="1" x14ac:dyDescent="0.2">
      <c r="A26" s="560">
        <v>18</v>
      </c>
      <c r="B26" s="363" t="s">
        <v>583</v>
      </c>
      <c r="C26" s="494" t="s">
        <v>521</v>
      </c>
      <c r="D26" s="364" t="s">
        <v>1142</v>
      </c>
      <c r="E26" s="354" t="s">
        <v>554</v>
      </c>
      <c r="F26" s="355">
        <v>250</v>
      </c>
      <c r="G26" s="365" t="s">
        <v>584</v>
      </c>
      <c r="H26" s="366" t="s">
        <v>585</v>
      </c>
      <c r="I26" s="366" t="s">
        <v>586</v>
      </c>
      <c r="J26" s="355"/>
      <c r="K26" s="355"/>
    </row>
    <row r="27" spans="1:11" ht="54.75" customHeight="1" x14ac:dyDescent="0.2">
      <c r="A27" s="556">
        <v>19</v>
      </c>
      <c r="B27" s="363" t="s">
        <v>583</v>
      </c>
      <c r="C27" s="450" t="s">
        <v>521</v>
      </c>
      <c r="D27" s="364" t="s">
        <v>1141</v>
      </c>
      <c r="E27" s="354" t="s">
        <v>736</v>
      </c>
      <c r="F27" s="355">
        <v>350</v>
      </c>
      <c r="G27" s="365" t="s">
        <v>584</v>
      </c>
      <c r="H27" s="366" t="s">
        <v>585</v>
      </c>
      <c r="I27" s="366" t="s">
        <v>586</v>
      </c>
      <c r="J27" s="355"/>
      <c r="K27" s="355"/>
    </row>
    <row r="28" spans="1:11" ht="54.75" customHeight="1" x14ac:dyDescent="0.2">
      <c r="A28" s="560">
        <v>20</v>
      </c>
      <c r="B28" s="451" t="s">
        <v>587</v>
      </c>
      <c r="C28" s="450" t="s">
        <v>521</v>
      </c>
      <c r="D28" s="450" t="s">
        <v>1140</v>
      </c>
      <c r="E28" s="449" t="s">
        <v>588</v>
      </c>
      <c r="F28" s="448">
        <v>600</v>
      </c>
      <c r="G28" s="353"/>
      <c r="H28" s="448"/>
      <c r="I28" s="448"/>
      <c r="J28" s="448">
        <v>231171166</v>
      </c>
      <c r="K28" s="448" t="s">
        <v>589</v>
      </c>
    </row>
    <row r="29" spans="1:11" ht="54.75" customHeight="1" x14ac:dyDescent="0.2">
      <c r="A29" s="556">
        <v>21</v>
      </c>
      <c r="B29" s="451" t="s">
        <v>675</v>
      </c>
      <c r="C29" s="450" t="s">
        <v>521</v>
      </c>
      <c r="D29" s="450" t="s">
        <v>676</v>
      </c>
      <c r="E29" s="449" t="s">
        <v>674</v>
      </c>
      <c r="F29" s="448">
        <v>625</v>
      </c>
      <c r="G29" s="353">
        <v>59001020545</v>
      </c>
      <c r="H29" s="448" t="s">
        <v>672</v>
      </c>
      <c r="I29" s="448" t="s">
        <v>673</v>
      </c>
      <c r="J29" s="448"/>
      <c r="K29" s="448"/>
    </row>
    <row r="30" spans="1:11" ht="54.75" customHeight="1" x14ac:dyDescent="0.2">
      <c r="A30" s="560">
        <v>22</v>
      </c>
      <c r="B30" s="451" t="s">
        <v>679</v>
      </c>
      <c r="C30" s="450" t="s">
        <v>521</v>
      </c>
      <c r="D30" s="450" t="s">
        <v>680</v>
      </c>
      <c r="E30" s="449" t="s">
        <v>562</v>
      </c>
      <c r="F30" s="448">
        <v>625</v>
      </c>
      <c r="G30" s="353">
        <v>61006061728</v>
      </c>
      <c r="H30" s="448" t="s">
        <v>677</v>
      </c>
      <c r="I30" s="448" t="s">
        <v>678</v>
      </c>
      <c r="J30" s="448"/>
      <c r="K30" s="448"/>
    </row>
    <row r="31" spans="1:11" ht="54.75" customHeight="1" x14ac:dyDescent="0.2">
      <c r="A31" s="556">
        <v>23</v>
      </c>
      <c r="B31" s="451" t="s">
        <v>685</v>
      </c>
      <c r="C31" s="450" t="s">
        <v>521</v>
      </c>
      <c r="D31" s="450" t="s">
        <v>676</v>
      </c>
      <c r="E31" s="449" t="s">
        <v>682</v>
      </c>
      <c r="F31" s="448">
        <v>1000</v>
      </c>
      <c r="G31" s="353">
        <v>61001004373</v>
      </c>
      <c r="H31" s="448" t="s">
        <v>683</v>
      </c>
      <c r="I31" s="448" t="s">
        <v>684</v>
      </c>
      <c r="J31" s="448"/>
      <c r="K31" s="448"/>
    </row>
    <row r="32" spans="1:11" ht="54.75" customHeight="1" x14ac:dyDescent="0.2">
      <c r="A32" s="766">
        <v>24</v>
      </c>
      <c r="B32" s="772" t="s">
        <v>686</v>
      </c>
      <c r="C32" s="771" t="s">
        <v>521</v>
      </c>
      <c r="D32" s="771" t="s">
        <v>687</v>
      </c>
      <c r="E32" s="769" t="s">
        <v>688</v>
      </c>
      <c r="F32" s="766">
        <v>1145.7</v>
      </c>
      <c r="G32" s="353" t="s">
        <v>786</v>
      </c>
      <c r="H32" s="448" t="s">
        <v>689</v>
      </c>
      <c r="I32" s="448" t="s">
        <v>690</v>
      </c>
      <c r="J32" s="448"/>
      <c r="K32" s="448"/>
    </row>
    <row r="33" spans="1:11" ht="54.75" customHeight="1" x14ac:dyDescent="0.2">
      <c r="A33" s="767"/>
      <c r="B33" s="773"/>
      <c r="C33" s="770"/>
      <c r="D33" s="770"/>
      <c r="E33" s="770"/>
      <c r="F33" s="767"/>
      <c r="G33" s="353" t="s">
        <v>787</v>
      </c>
      <c r="H33" s="448" t="s">
        <v>555</v>
      </c>
      <c r="I33" s="448" t="s">
        <v>690</v>
      </c>
      <c r="J33" s="448"/>
      <c r="K33" s="448"/>
    </row>
    <row r="34" spans="1:11" ht="54.75" customHeight="1" x14ac:dyDescent="0.2">
      <c r="A34" s="448">
        <v>25</v>
      </c>
      <c r="B34" s="451" t="s">
        <v>691</v>
      </c>
      <c r="C34" s="450" t="s">
        <v>521</v>
      </c>
      <c r="D34" s="450" t="s">
        <v>687</v>
      </c>
      <c r="E34" s="449" t="s">
        <v>670</v>
      </c>
      <c r="F34" s="448">
        <v>1599.92</v>
      </c>
      <c r="G34" s="353">
        <v>18001016365</v>
      </c>
      <c r="H34" s="448" t="s">
        <v>692</v>
      </c>
      <c r="I34" s="448" t="s">
        <v>693</v>
      </c>
      <c r="J34" s="448"/>
      <c r="K34" s="448"/>
    </row>
    <row r="35" spans="1:11" ht="54.75" customHeight="1" x14ac:dyDescent="0.2">
      <c r="A35" s="448">
        <v>26</v>
      </c>
      <c r="B35" s="451" t="s">
        <v>696</v>
      </c>
      <c r="C35" s="450" t="s">
        <v>521</v>
      </c>
      <c r="D35" s="450" t="s">
        <v>739</v>
      </c>
      <c r="E35" s="449" t="s">
        <v>694</v>
      </c>
      <c r="F35" s="448">
        <v>687.5</v>
      </c>
      <c r="G35" s="353">
        <v>61006067166</v>
      </c>
      <c r="H35" s="448" t="s">
        <v>695</v>
      </c>
      <c r="I35" s="448" t="s">
        <v>678</v>
      </c>
      <c r="J35" s="448"/>
      <c r="K35" s="448"/>
    </row>
    <row r="36" spans="1:11" ht="54.75" customHeight="1" x14ac:dyDescent="0.2">
      <c r="A36" s="556">
        <v>27</v>
      </c>
      <c r="B36" s="451" t="s">
        <v>697</v>
      </c>
      <c r="C36" s="450" t="s">
        <v>521</v>
      </c>
      <c r="D36" s="450" t="s">
        <v>687</v>
      </c>
      <c r="E36" s="449" t="s">
        <v>698</v>
      </c>
      <c r="F36" s="448">
        <v>600</v>
      </c>
      <c r="G36" s="353">
        <v>45001018275</v>
      </c>
      <c r="H36" s="448" t="s">
        <v>699</v>
      </c>
      <c r="I36" s="448" t="s">
        <v>700</v>
      </c>
      <c r="J36" s="448"/>
      <c r="K36" s="448"/>
    </row>
    <row r="37" spans="1:11" ht="54.75" customHeight="1" x14ac:dyDescent="0.2">
      <c r="A37" s="556">
        <v>28</v>
      </c>
      <c r="B37" s="451" t="s">
        <v>708</v>
      </c>
      <c r="C37" s="450" t="s">
        <v>521</v>
      </c>
      <c r="D37" s="450" t="s">
        <v>739</v>
      </c>
      <c r="E37" s="449" t="s">
        <v>694</v>
      </c>
      <c r="F37" s="448">
        <v>100</v>
      </c>
      <c r="G37" s="353">
        <v>42001031460</v>
      </c>
      <c r="H37" s="448" t="s">
        <v>529</v>
      </c>
      <c r="I37" s="448" t="s">
        <v>707</v>
      </c>
      <c r="J37" s="448"/>
      <c r="K37" s="448"/>
    </row>
    <row r="38" spans="1:11" ht="54.75" customHeight="1" x14ac:dyDescent="0.2">
      <c r="A38" s="556">
        <v>29</v>
      </c>
      <c r="B38" s="451" t="s">
        <v>712</v>
      </c>
      <c r="C38" s="450" t="s">
        <v>521</v>
      </c>
      <c r="D38" s="450" t="s">
        <v>687</v>
      </c>
      <c r="E38" s="449" t="s">
        <v>709</v>
      </c>
      <c r="F38" s="448">
        <v>100</v>
      </c>
      <c r="G38" s="353">
        <v>26001006115</v>
      </c>
      <c r="H38" s="448" t="s">
        <v>710</v>
      </c>
      <c r="I38" s="448" t="s">
        <v>711</v>
      </c>
      <c r="J38" s="448"/>
      <c r="K38" s="448"/>
    </row>
    <row r="39" spans="1:11" ht="54.75" customHeight="1" x14ac:dyDescent="0.2">
      <c r="A39" s="556">
        <v>30</v>
      </c>
      <c r="B39" s="451" t="s">
        <v>713</v>
      </c>
      <c r="C39" s="450" t="s">
        <v>521</v>
      </c>
      <c r="D39" s="450" t="s">
        <v>740</v>
      </c>
      <c r="E39" s="449" t="s">
        <v>714</v>
      </c>
      <c r="F39" s="448">
        <v>700</v>
      </c>
      <c r="G39" s="353">
        <v>42001016472</v>
      </c>
      <c r="H39" s="448" t="s">
        <v>716</v>
      </c>
      <c r="I39" s="448" t="s">
        <v>715</v>
      </c>
      <c r="J39" s="448"/>
      <c r="K39" s="448"/>
    </row>
    <row r="40" spans="1:11" ht="54.75" customHeight="1" x14ac:dyDescent="0.2">
      <c r="A40" s="556">
        <v>31</v>
      </c>
      <c r="B40" s="451" t="s">
        <v>718</v>
      </c>
      <c r="C40" s="450" t="s">
        <v>521</v>
      </c>
      <c r="D40" s="450" t="s">
        <v>740</v>
      </c>
      <c r="E40" s="449" t="s">
        <v>717</v>
      </c>
      <c r="F40" s="448">
        <v>200</v>
      </c>
      <c r="G40" s="353"/>
      <c r="H40" s="448" t="s">
        <v>719</v>
      </c>
      <c r="I40" s="448" t="s">
        <v>720</v>
      </c>
      <c r="J40" s="367">
        <v>215080105</v>
      </c>
      <c r="K40" s="368" t="s">
        <v>705</v>
      </c>
    </row>
    <row r="41" spans="1:11" ht="54.75" customHeight="1" x14ac:dyDescent="0.2">
      <c r="A41" s="556">
        <v>32</v>
      </c>
      <c r="B41" s="451" t="s">
        <v>734</v>
      </c>
      <c r="C41" s="450" t="s">
        <v>521</v>
      </c>
      <c r="D41" s="450" t="s">
        <v>721</v>
      </c>
      <c r="E41" s="449" t="s">
        <v>724</v>
      </c>
      <c r="F41" s="448">
        <v>350</v>
      </c>
      <c r="G41" s="353">
        <v>35001094054</v>
      </c>
      <c r="H41" s="448" t="s">
        <v>722</v>
      </c>
      <c r="I41" s="448" t="s">
        <v>723</v>
      </c>
      <c r="J41" s="448"/>
      <c r="K41" s="448"/>
    </row>
    <row r="42" spans="1:11" ht="54.75" customHeight="1" x14ac:dyDescent="0.2">
      <c r="A42" s="556">
        <v>33</v>
      </c>
      <c r="B42" s="451" t="s">
        <v>741</v>
      </c>
      <c r="C42" s="450" t="s">
        <v>521</v>
      </c>
      <c r="D42" s="450" t="s">
        <v>742</v>
      </c>
      <c r="E42" s="449" t="s">
        <v>743</v>
      </c>
      <c r="F42" s="448">
        <v>343.98</v>
      </c>
      <c r="G42" s="353">
        <v>61003004479</v>
      </c>
      <c r="H42" s="448" t="s">
        <v>744</v>
      </c>
      <c r="I42" s="448" t="s">
        <v>745</v>
      </c>
      <c r="J42" s="448"/>
      <c r="K42" s="448"/>
    </row>
    <row r="43" spans="1:11" ht="54.75" customHeight="1" x14ac:dyDescent="0.2">
      <c r="A43" s="556">
        <v>34</v>
      </c>
      <c r="B43" s="451" t="s">
        <v>746</v>
      </c>
      <c r="C43" s="450" t="s">
        <v>521</v>
      </c>
      <c r="D43" s="450" t="s">
        <v>812</v>
      </c>
      <c r="E43" s="449" t="s">
        <v>747</v>
      </c>
      <c r="F43" s="448">
        <v>500</v>
      </c>
      <c r="G43" s="353">
        <v>40001021236</v>
      </c>
      <c r="H43" s="448" t="s">
        <v>749</v>
      </c>
      <c r="I43" s="448" t="s">
        <v>750</v>
      </c>
      <c r="J43" s="448"/>
      <c r="K43" s="448"/>
    </row>
    <row r="44" spans="1:11" ht="54.75" customHeight="1" x14ac:dyDescent="0.2">
      <c r="A44" s="556">
        <v>35</v>
      </c>
      <c r="B44" s="451" t="s">
        <v>755</v>
      </c>
      <c r="C44" s="450" t="s">
        <v>521</v>
      </c>
      <c r="D44" s="450" t="s">
        <v>748</v>
      </c>
      <c r="E44" s="449" t="s">
        <v>754</v>
      </c>
      <c r="F44" s="448">
        <v>400</v>
      </c>
      <c r="G44" s="353">
        <v>39001006814</v>
      </c>
      <c r="H44" s="448" t="s">
        <v>752</v>
      </c>
      <c r="I44" s="448" t="s">
        <v>753</v>
      </c>
      <c r="J44" s="448">
        <v>239861930</v>
      </c>
      <c r="K44" s="448" t="s">
        <v>751</v>
      </c>
    </row>
    <row r="45" spans="1:11" ht="54.75" customHeight="1" x14ac:dyDescent="0.2">
      <c r="A45" s="556">
        <v>36</v>
      </c>
      <c r="B45" s="451" t="s">
        <v>757</v>
      </c>
      <c r="C45" s="450" t="s">
        <v>521</v>
      </c>
      <c r="D45" s="450" t="s">
        <v>812</v>
      </c>
      <c r="E45" s="449" t="s">
        <v>756</v>
      </c>
      <c r="F45" s="448">
        <v>1125</v>
      </c>
      <c r="G45" s="353">
        <v>60001029539</v>
      </c>
      <c r="H45" s="448" t="s">
        <v>758</v>
      </c>
      <c r="I45" s="448" t="s">
        <v>759</v>
      </c>
      <c r="J45" s="448"/>
      <c r="K45" s="448"/>
    </row>
    <row r="46" spans="1:11" ht="54.75" customHeight="1" x14ac:dyDescent="0.2">
      <c r="A46" s="766">
        <v>37</v>
      </c>
      <c r="B46" s="772" t="s">
        <v>760</v>
      </c>
      <c r="C46" s="771" t="s">
        <v>521</v>
      </c>
      <c r="D46" s="771" t="s">
        <v>761</v>
      </c>
      <c r="E46" s="769" t="s">
        <v>762</v>
      </c>
      <c r="F46" s="766">
        <v>625</v>
      </c>
      <c r="G46" s="353">
        <v>48001005826</v>
      </c>
      <c r="H46" s="448" t="s">
        <v>763</v>
      </c>
      <c r="I46" s="448" t="s">
        <v>764</v>
      </c>
      <c r="J46" s="448"/>
      <c r="K46" s="448"/>
    </row>
    <row r="47" spans="1:11" ht="54.75" customHeight="1" x14ac:dyDescent="0.2">
      <c r="A47" s="767"/>
      <c r="B47" s="773"/>
      <c r="C47" s="770"/>
      <c r="D47" s="770"/>
      <c r="E47" s="770"/>
      <c r="F47" s="767"/>
      <c r="G47" s="353">
        <v>48001014175</v>
      </c>
      <c r="H47" s="448" t="s">
        <v>765</v>
      </c>
      <c r="I47" s="448" t="s">
        <v>766</v>
      </c>
      <c r="J47" s="448"/>
      <c r="K47" s="448"/>
    </row>
    <row r="48" spans="1:11" ht="54.75" customHeight="1" x14ac:dyDescent="0.2">
      <c r="A48" s="766">
        <v>38</v>
      </c>
      <c r="B48" s="772" t="s">
        <v>767</v>
      </c>
      <c r="C48" s="771" t="s">
        <v>521</v>
      </c>
      <c r="D48" s="771" t="s">
        <v>742</v>
      </c>
      <c r="E48" s="769" t="s">
        <v>768</v>
      </c>
      <c r="F48" s="766">
        <v>400</v>
      </c>
      <c r="G48" s="353">
        <v>7001010338</v>
      </c>
      <c r="H48" s="448" t="s">
        <v>769</v>
      </c>
      <c r="I48" s="448" t="s">
        <v>770</v>
      </c>
      <c r="J48" s="448"/>
      <c r="K48" s="448"/>
    </row>
    <row r="49" spans="1:11" ht="54.75" customHeight="1" x14ac:dyDescent="0.2">
      <c r="A49" s="767"/>
      <c r="B49" s="773"/>
      <c r="C49" s="770"/>
      <c r="D49" s="770"/>
      <c r="E49" s="770"/>
      <c r="F49" s="767"/>
      <c r="G49" s="353">
        <v>7001017168</v>
      </c>
      <c r="H49" s="448" t="s">
        <v>771</v>
      </c>
      <c r="I49" s="448" t="s">
        <v>772</v>
      </c>
      <c r="J49" s="448"/>
      <c r="K49" s="448"/>
    </row>
    <row r="50" spans="1:11" ht="54.75" customHeight="1" x14ac:dyDescent="0.2">
      <c r="A50" s="448">
        <v>39</v>
      </c>
      <c r="B50" s="451" t="s">
        <v>773</v>
      </c>
      <c r="C50" s="450" t="s">
        <v>521</v>
      </c>
      <c r="D50" s="450" t="s">
        <v>811</v>
      </c>
      <c r="E50" s="449" t="s">
        <v>774</v>
      </c>
      <c r="F50" s="448">
        <v>1250</v>
      </c>
      <c r="G50" s="353" t="s">
        <v>788</v>
      </c>
      <c r="H50" s="448" t="s">
        <v>775</v>
      </c>
      <c r="I50" s="448" t="s">
        <v>776</v>
      </c>
      <c r="J50" s="448"/>
      <c r="K50" s="448"/>
    </row>
    <row r="51" spans="1:11" ht="54.75" customHeight="1" x14ac:dyDescent="0.2">
      <c r="A51" s="448">
        <v>40</v>
      </c>
      <c r="B51" s="451" t="s">
        <v>777</v>
      </c>
      <c r="C51" s="450" t="s">
        <v>521</v>
      </c>
      <c r="D51" s="450" t="s">
        <v>780</v>
      </c>
      <c r="E51" s="449" t="s">
        <v>756</v>
      </c>
      <c r="F51" s="448">
        <v>500</v>
      </c>
      <c r="G51" s="353">
        <v>53001031149</v>
      </c>
      <c r="H51" s="448" t="s">
        <v>778</v>
      </c>
      <c r="I51" s="448" t="s">
        <v>779</v>
      </c>
      <c r="J51" s="448"/>
      <c r="K51" s="448"/>
    </row>
    <row r="52" spans="1:11" ht="54.75" customHeight="1" x14ac:dyDescent="0.2">
      <c r="A52" s="556">
        <v>41</v>
      </c>
      <c r="B52" s="451" t="s">
        <v>781</v>
      </c>
      <c r="C52" s="450" t="s">
        <v>521</v>
      </c>
      <c r="D52" s="450" t="s">
        <v>790</v>
      </c>
      <c r="E52" s="449" t="s">
        <v>783</v>
      </c>
      <c r="F52" s="448">
        <v>1125</v>
      </c>
      <c r="G52" s="353" t="s">
        <v>789</v>
      </c>
      <c r="H52" s="448" t="s">
        <v>597</v>
      </c>
      <c r="I52" s="448" t="s">
        <v>784</v>
      </c>
      <c r="J52" s="448">
        <v>201953341</v>
      </c>
      <c r="K52" s="448" t="s">
        <v>782</v>
      </c>
    </row>
    <row r="53" spans="1:11" ht="54.75" customHeight="1" x14ac:dyDescent="0.2">
      <c r="A53" s="556">
        <v>42</v>
      </c>
      <c r="B53" s="451" t="s">
        <v>817</v>
      </c>
      <c r="C53" s="450" t="s">
        <v>521</v>
      </c>
      <c r="D53" s="450" t="s">
        <v>792</v>
      </c>
      <c r="E53" s="449" t="s">
        <v>791</v>
      </c>
      <c r="F53" s="448">
        <v>550</v>
      </c>
      <c r="G53" s="353" t="s">
        <v>793</v>
      </c>
      <c r="H53" s="448" t="s">
        <v>794</v>
      </c>
      <c r="I53" s="448" t="s">
        <v>795</v>
      </c>
      <c r="J53" s="448"/>
      <c r="K53" s="448"/>
    </row>
    <row r="54" spans="1:11" ht="54.75" customHeight="1" x14ac:dyDescent="0.2">
      <c r="A54" s="556">
        <v>43</v>
      </c>
      <c r="B54" s="451" t="s">
        <v>800</v>
      </c>
      <c r="C54" s="450" t="s">
        <v>521</v>
      </c>
      <c r="D54" s="450" t="s">
        <v>780</v>
      </c>
      <c r="E54" s="449" t="s">
        <v>799</v>
      </c>
      <c r="F54" s="448">
        <v>600</v>
      </c>
      <c r="G54" s="353" t="s">
        <v>796</v>
      </c>
      <c r="H54" s="448" t="s">
        <v>797</v>
      </c>
      <c r="I54" s="448" t="s">
        <v>798</v>
      </c>
      <c r="J54" s="448"/>
      <c r="K54" s="448"/>
    </row>
    <row r="55" spans="1:11" ht="54.75" customHeight="1" x14ac:dyDescent="0.2">
      <c r="A55" s="556">
        <v>44</v>
      </c>
      <c r="B55" s="451" t="s">
        <v>801</v>
      </c>
      <c r="C55" s="450" t="s">
        <v>521</v>
      </c>
      <c r="D55" s="450" t="s">
        <v>792</v>
      </c>
      <c r="E55" s="449" t="s">
        <v>804</v>
      </c>
      <c r="F55" s="448">
        <v>500</v>
      </c>
      <c r="G55" s="353" t="s">
        <v>803</v>
      </c>
      <c r="H55" s="448" t="s">
        <v>729</v>
      </c>
      <c r="I55" s="448" t="s">
        <v>802</v>
      </c>
      <c r="J55" s="448"/>
      <c r="K55" s="448"/>
    </row>
    <row r="56" spans="1:11" ht="54.75" customHeight="1" x14ac:dyDescent="0.2">
      <c r="A56" s="556">
        <v>45</v>
      </c>
      <c r="B56" s="451" t="s">
        <v>805</v>
      </c>
      <c r="C56" s="450" t="s">
        <v>521</v>
      </c>
      <c r="D56" s="450" t="s">
        <v>809</v>
      </c>
      <c r="E56" s="449" t="s">
        <v>810</v>
      </c>
      <c r="F56" s="448">
        <v>1144.07</v>
      </c>
      <c r="G56" s="353" t="s">
        <v>806</v>
      </c>
      <c r="H56" s="448" t="s">
        <v>807</v>
      </c>
      <c r="I56" s="448" t="s">
        <v>808</v>
      </c>
      <c r="J56" s="448"/>
      <c r="K56" s="448"/>
    </row>
    <row r="57" spans="1:11" ht="54.75" customHeight="1" x14ac:dyDescent="0.2">
      <c r="A57" s="556">
        <v>46</v>
      </c>
      <c r="B57" s="451" t="s">
        <v>818</v>
      </c>
      <c r="C57" s="450" t="s">
        <v>521</v>
      </c>
      <c r="D57" s="450" t="s">
        <v>819</v>
      </c>
      <c r="E57" s="449" t="s">
        <v>820</v>
      </c>
      <c r="F57" s="448">
        <v>1250</v>
      </c>
      <c r="G57" s="353" t="s">
        <v>821</v>
      </c>
      <c r="H57" s="448" t="s">
        <v>822</v>
      </c>
      <c r="I57" s="448" t="s">
        <v>823</v>
      </c>
      <c r="J57" s="448"/>
      <c r="K57" s="448"/>
    </row>
    <row r="58" spans="1:11" ht="54.75" customHeight="1" x14ac:dyDescent="0.2">
      <c r="A58" s="556">
        <v>47</v>
      </c>
      <c r="B58" s="451" t="s">
        <v>828</v>
      </c>
      <c r="C58" s="450" t="s">
        <v>521</v>
      </c>
      <c r="D58" s="450" t="s">
        <v>792</v>
      </c>
      <c r="E58" s="449" t="s">
        <v>827</v>
      </c>
      <c r="F58" s="448">
        <v>750</v>
      </c>
      <c r="G58" s="353" t="s">
        <v>826</v>
      </c>
      <c r="H58" s="448" t="s">
        <v>824</v>
      </c>
      <c r="I58" s="448" t="s">
        <v>825</v>
      </c>
      <c r="J58" s="448"/>
      <c r="K58" s="448"/>
    </row>
    <row r="59" spans="1:11" ht="54.75" customHeight="1" x14ac:dyDescent="0.2">
      <c r="A59" s="556">
        <v>48</v>
      </c>
      <c r="B59" s="451" t="s">
        <v>833</v>
      </c>
      <c r="C59" s="450" t="s">
        <v>521</v>
      </c>
      <c r="D59" s="450" t="s">
        <v>792</v>
      </c>
      <c r="E59" s="449" t="s">
        <v>832</v>
      </c>
      <c r="F59" s="448">
        <v>270</v>
      </c>
      <c r="G59" s="353" t="s">
        <v>831</v>
      </c>
      <c r="H59" s="448" t="s">
        <v>829</v>
      </c>
      <c r="I59" s="448" t="s">
        <v>830</v>
      </c>
      <c r="J59" s="448"/>
      <c r="K59" s="448"/>
    </row>
    <row r="60" spans="1:11" ht="54.75" customHeight="1" x14ac:dyDescent="0.2">
      <c r="A60" s="556">
        <v>49</v>
      </c>
      <c r="B60" s="451" t="s">
        <v>834</v>
      </c>
      <c r="C60" s="450" t="s">
        <v>521</v>
      </c>
      <c r="D60" s="450" t="s">
        <v>835</v>
      </c>
      <c r="E60" s="449" t="s">
        <v>839</v>
      </c>
      <c r="F60" s="448">
        <v>500</v>
      </c>
      <c r="G60" s="353" t="s">
        <v>836</v>
      </c>
      <c r="H60" s="448" t="s">
        <v>837</v>
      </c>
      <c r="I60" s="448" t="s">
        <v>838</v>
      </c>
      <c r="J60" s="448"/>
      <c r="K60" s="448"/>
    </row>
    <row r="61" spans="1:11" ht="39.75" customHeight="1" x14ac:dyDescent="0.2">
      <c r="A61" s="556">
        <v>50</v>
      </c>
      <c r="B61" s="451" t="s">
        <v>842</v>
      </c>
      <c r="C61" s="450" t="s">
        <v>521</v>
      </c>
      <c r="D61" s="450" t="s">
        <v>843</v>
      </c>
      <c r="E61" s="449" t="s">
        <v>804</v>
      </c>
      <c r="F61" s="448">
        <v>375</v>
      </c>
      <c r="G61" s="353" t="s">
        <v>844</v>
      </c>
      <c r="H61" s="448" t="s">
        <v>845</v>
      </c>
      <c r="I61" s="448" t="s">
        <v>846</v>
      </c>
      <c r="J61" s="448"/>
      <c r="K61" s="448"/>
    </row>
    <row r="62" spans="1:11" ht="39.75" customHeight="1" x14ac:dyDescent="0.2">
      <c r="A62" s="556">
        <v>51</v>
      </c>
      <c r="B62" s="451" t="s">
        <v>946</v>
      </c>
      <c r="C62" s="450" t="s">
        <v>521</v>
      </c>
      <c r="D62" s="450" t="s">
        <v>947</v>
      </c>
      <c r="E62" s="449" t="s">
        <v>948</v>
      </c>
      <c r="F62" s="448">
        <v>375</v>
      </c>
      <c r="G62" s="353" t="s">
        <v>949</v>
      </c>
      <c r="H62" s="448" t="s">
        <v>950</v>
      </c>
      <c r="I62" s="448" t="s">
        <v>951</v>
      </c>
      <c r="J62" s="448"/>
      <c r="K62" s="448"/>
    </row>
    <row r="63" spans="1:11" ht="39.75" customHeight="1" x14ac:dyDescent="0.2">
      <c r="A63" s="556">
        <v>52</v>
      </c>
      <c r="B63" s="451" t="s">
        <v>952</v>
      </c>
      <c r="C63" s="450" t="s">
        <v>521</v>
      </c>
      <c r="D63" s="450" t="s">
        <v>792</v>
      </c>
      <c r="E63" s="449" t="s">
        <v>953</v>
      </c>
      <c r="F63" s="448">
        <v>300</v>
      </c>
      <c r="G63" s="353" t="s">
        <v>954</v>
      </c>
      <c r="H63" s="448" t="s">
        <v>955</v>
      </c>
      <c r="I63" s="448" t="s">
        <v>956</v>
      </c>
      <c r="J63" s="448"/>
      <c r="K63" s="448"/>
    </row>
    <row r="64" spans="1:11" ht="39.75" customHeight="1" x14ac:dyDescent="0.35">
      <c r="A64" s="556">
        <v>53</v>
      </c>
      <c r="B64" s="454" t="s">
        <v>957</v>
      </c>
      <c r="C64" s="450" t="s">
        <v>521</v>
      </c>
      <c r="D64" s="450" t="s">
        <v>958</v>
      </c>
      <c r="E64" s="449" t="s">
        <v>959</v>
      </c>
      <c r="F64" s="448">
        <v>250</v>
      </c>
      <c r="G64" s="353" t="s">
        <v>960</v>
      </c>
      <c r="H64" s="448" t="s">
        <v>961</v>
      </c>
      <c r="I64" s="448" t="s">
        <v>962</v>
      </c>
      <c r="J64" s="448"/>
      <c r="K64" s="448"/>
    </row>
    <row r="65" spans="1:11" ht="39.75" customHeight="1" x14ac:dyDescent="0.35">
      <c r="A65" s="556">
        <v>54</v>
      </c>
      <c r="B65" s="455" t="s">
        <v>963</v>
      </c>
      <c r="C65" s="450" t="s">
        <v>521</v>
      </c>
      <c r="D65" s="450" t="s">
        <v>958</v>
      </c>
      <c r="E65" s="449" t="s">
        <v>964</v>
      </c>
      <c r="F65" s="448">
        <v>312.5</v>
      </c>
      <c r="G65" s="353" t="s">
        <v>967</v>
      </c>
      <c r="H65" s="448" t="s">
        <v>965</v>
      </c>
      <c r="I65" s="448" t="s">
        <v>966</v>
      </c>
      <c r="J65" s="448"/>
      <c r="K65" s="448"/>
    </row>
    <row r="66" spans="1:11" ht="26.25" customHeight="1" x14ac:dyDescent="0.2">
      <c r="A66" s="556">
        <v>55</v>
      </c>
      <c r="B66" s="451"/>
      <c r="C66" s="450"/>
      <c r="D66" s="450"/>
      <c r="E66" s="449"/>
      <c r="F66" s="448"/>
      <c r="G66" s="353"/>
      <c r="H66" s="448"/>
      <c r="I66" s="448"/>
      <c r="J66" s="448"/>
      <c r="K66" s="448"/>
    </row>
    <row r="67" spans="1:11" ht="26.25" customHeight="1" x14ac:dyDescent="0.2">
      <c r="A67" s="369" t="s">
        <v>266</v>
      </c>
      <c r="B67" s="352"/>
      <c r="C67" s="352"/>
      <c r="D67" s="352"/>
      <c r="E67" s="352"/>
      <c r="F67" s="352"/>
      <c r="G67" s="370"/>
      <c r="H67" s="352"/>
      <c r="I67" s="352"/>
      <c r="J67" s="352"/>
      <c r="K67" s="352"/>
    </row>
    <row r="68" spans="1:11" ht="49.5" customHeight="1" x14ac:dyDescent="0.2">
      <c r="A68" s="19"/>
      <c r="B68" s="17"/>
      <c r="C68" s="17"/>
      <c r="D68" s="17"/>
      <c r="E68" s="17"/>
      <c r="F68" s="17"/>
      <c r="G68" s="309"/>
      <c r="H68" s="17"/>
      <c r="I68" s="17"/>
      <c r="J68" s="17"/>
      <c r="K68" s="17"/>
    </row>
    <row r="69" spans="1:11" ht="15.75" x14ac:dyDescent="0.35">
      <c r="A69" s="2"/>
      <c r="B69" s="55" t="s">
        <v>96</v>
      </c>
      <c r="C69" s="2"/>
      <c r="D69" s="2"/>
      <c r="E69" s="5"/>
      <c r="F69" s="2"/>
      <c r="G69" s="310"/>
      <c r="H69" s="2"/>
      <c r="I69" s="2"/>
      <c r="J69" s="2"/>
      <c r="K69" s="2"/>
    </row>
    <row r="70" spans="1:11" ht="15.75" x14ac:dyDescent="0.35">
      <c r="A70" s="2"/>
      <c r="B70" s="2"/>
      <c r="C70" s="768"/>
      <c r="D70" s="768"/>
      <c r="F70" s="54"/>
      <c r="G70" s="311"/>
    </row>
    <row r="71" spans="1:11" ht="15.75" x14ac:dyDescent="0.35">
      <c r="B71" s="2"/>
      <c r="C71" s="53" t="s">
        <v>256</v>
      </c>
      <c r="D71" s="2"/>
      <c r="F71" s="12" t="s">
        <v>261</v>
      </c>
    </row>
    <row r="72" spans="1:11" ht="15.75" x14ac:dyDescent="0.35">
      <c r="B72" s="2"/>
      <c r="C72" s="2"/>
      <c r="D72" s="2"/>
      <c r="F72" s="2" t="s">
        <v>257</v>
      </c>
    </row>
    <row r="73" spans="1:11" ht="15.75" x14ac:dyDescent="0.35">
      <c r="B73" s="2"/>
      <c r="C73" s="49" t="s">
        <v>127</v>
      </c>
    </row>
  </sheetData>
  <mergeCells count="20">
    <mergeCell ref="K2:L2"/>
    <mergeCell ref="B32:B33"/>
    <mergeCell ref="C32:C33"/>
    <mergeCell ref="D32:D33"/>
    <mergeCell ref="E32:E33"/>
    <mergeCell ref="F32:F33"/>
    <mergeCell ref="F48:F49"/>
    <mergeCell ref="A48:A49"/>
    <mergeCell ref="A32:A33"/>
    <mergeCell ref="A46:A47"/>
    <mergeCell ref="C70:D70"/>
    <mergeCell ref="F46:F47"/>
    <mergeCell ref="E46:E47"/>
    <mergeCell ref="D46:D47"/>
    <mergeCell ref="C46:C47"/>
    <mergeCell ref="B46:B47"/>
    <mergeCell ref="B48:B49"/>
    <mergeCell ref="C48:C49"/>
    <mergeCell ref="D48:D49"/>
    <mergeCell ref="E48:E49"/>
  </mergeCells>
  <dataValidations count="1"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J40">
      <formula1>11</formula1>
    </dataValidation>
  </dataValidations>
  <pageMargins left="0.2" right="0.2" top="0.25" bottom="0.25" header="0.05" footer="0.05"/>
  <pageSetup scale="67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1"/>
  <sheetViews>
    <sheetView view="pageBreakPreview" zoomScale="80" zoomScaleNormal="100" zoomScaleSheetLayoutView="80" workbookViewId="0">
      <selection activeCell="G11" sqref="G11"/>
    </sheetView>
  </sheetViews>
  <sheetFormatPr defaultRowHeight="12.75" x14ac:dyDescent="0.2"/>
  <cols>
    <col min="1" max="1" width="6.85546875" style="145" customWidth="1"/>
    <col min="2" max="2" width="21.140625" style="145" customWidth="1"/>
    <col min="3" max="3" width="21.5703125" style="145" customWidth="1"/>
    <col min="4" max="4" width="19.140625" style="145" customWidth="1"/>
    <col min="5" max="5" width="15.140625" style="145" customWidth="1"/>
    <col min="6" max="6" width="20.85546875" style="145" customWidth="1"/>
    <col min="7" max="7" width="23.85546875" style="145" customWidth="1"/>
    <col min="8" max="8" width="19" style="145" customWidth="1"/>
    <col min="9" max="9" width="21.140625" style="145" customWidth="1"/>
    <col min="10" max="10" width="17" style="145" customWidth="1"/>
    <col min="11" max="11" width="21.5703125" style="145" customWidth="1"/>
    <col min="12" max="12" width="24.42578125" style="145" customWidth="1"/>
    <col min="13" max="16384" width="9.140625" style="145"/>
  </cols>
  <sheetData>
    <row r="1" spans="1:13" customFormat="1" ht="15.75" x14ac:dyDescent="0.2">
      <c r="A1" s="115" t="s">
        <v>430</v>
      </c>
      <c r="B1" s="115"/>
      <c r="C1" s="116"/>
      <c r="D1" s="116"/>
      <c r="E1" s="116"/>
      <c r="F1" s="116"/>
      <c r="G1" s="116"/>
      <c r="H1" s="116"/>
      <c r="I1" s="116"/>
      <c r="J1" s="116"/>
      <c r="K1" s="122"/>
      <c r="L1" s="62" t="s">
        <v>97</v>
      </c>
    </row>
    <row r="2" spans="1:13" customFormat="1" ht="15.75" x14ac:dyDescent="0.35">
      <c r="A2" s="87" t="s">
        <v>128</v>
      </c>
      <c r="B2" s="87"/>
      <c r="C2" s="116"/>
      <c r="D2" s="116"/>
      <c r="E2" s="116"/>
      <c r="F2" s="116"/>
      <c r="G2" s="116"/>
      <c r="H2" s="116"/>
      <c r="I2" s="116"/>
      <c r="J2" s="116"/>
      <c r="K2" s="122"/>
      <c r="L2" s="774" t="s">
        <v>1020</v>
      </c>
      <c r="M2" s="775"/>
    </row>
    <row r="3" spans="1:13" customFormat="1" ht="15.75" x14ac:dyDescent="0.2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9"/>
      <c r="L3" s="119"/>
      <c r="M3" s="145"/>
    </row>
    <row r="4" spans="1:13" customFormat="1" ht="15.75" x14ac:dyDescent="0.35">
      <c r="A4" s="60" t="str">
        <f>'ფორმა N2'!A4</f>
        <v>ანგარიშვალდებული პირის დასახელება:</v>
      </c>
      <c r="B4" s="60"/>
      <c r="C4" s="60"/>
      <c r="D4" s="60"/>
      <c r="E4" s="61"/>
      <c r="F4" s="125"/>
      <c r="G4" s="116"/>
      <c r="H4" s="116"/>
      <c r="I4" s="116"/>
      <c r="J4" s="116"/>
      <c r="K4" s="116"/>
      <c r="L4" s="116"/>
    </row>
    <row r="5" spans="1:13" ht="15.75" x14ac:dyDescent="0.35">
      <c r="A5" s="21" t="s">
        <v>655</v>
      </c>
      <c r="B5" s="176"/>
      <c r="C5" s="64"/>
      <c r="D5" s="64"/>
      <c r="E5" s="64"/>
      <c r="F5" s="177"/>
      <c r="G5" s="178"/>
      <c r="H5" s="178"/>
      <c r="I5" s="178"/>
      <c r="J5" s="178"/>
      <c r="K5" s="178"/>
      <c r="L5" s="177"/>
    </row>
    <row r="6" spans="1:13" customFormat="1" ht="13.5" x14ac:dyDescent="0.2">
      <c r="A6" s="120"/>
      <c r="B6" s="120"/>
      <c r="C6" s="121"/>
      <c r="D6" s="121"/>
      <c r="E6" s="121"/>
      <c r="F6" s="116"/>
      <c r="G6" s="116"/>
      <c r="H6" s="116"/>
      <c r="I6" s="116"/>
      <c r="J6" s="116"/>
      <c r="K6" s="116"/>
      <c r="L6" s="116"/>
    </row>
    <row r="7" spans="1:13" customFormat="1" ht="63" x14ac:dyDescent="0.2">
      <c r="A7" s="128" t="s">
        <v>64</v>
      </c>
      <c r="B7" s="112" t="s">
        <v>236</v>
      </c>
      <c r="C7" s="114" t="s">
        <v>232</v>
      </c>
      <c r="D7" s="114" t="s">
        <v>233</v>
      </c>
      <c r="E7" s="114" t="s">
        <v>336</v>
      </c>
      <c r="F7" s="114" t="s">
        <v>235</v>
      </c>
      <c r="G7" s="114" t="s">
        <v>372</v>
      </c>
      <c r="H7" s="114" t="s">
        <v>374</v>
      </c>
      <c r="I7" s="114" t="s">
        <v>368</v>
      </c>
      <c r="J7" s="114" t="s">
        <v>369</v>
      </c>
      <c r="K7" s="114" t="s">
        <v>381</v>
      </c>
      <c r="L7" s="114" t="s">
        <v>370</v>
      </c>
    </row>
    <row r="8" spans="1:13" customFormat="1" ht="15.75" x14ac:dyDescent="0.2">
      <c r="A8" s="112">
        <v>1</v>
      </c>
      <c r="B8" s="112">
        <v>2</v>
      </c>
      <c r="C8" s="114">
        <v>3</v>
      </c>
      <c r="D8" s="112">
        <v>4</v>
      </c>
      <c r="E8" s="114">
        <v>5</v>
      </c>
      <c r="F8" s="112">
        <v>6</v>
      </c>
      <c r="G8" s="114">
        <v>7</v>
      </c>
      <c r="H8" s="112">
        <v>8</v>
      </c>
      <c r="I8" s="112">
        <v>9</v>
      </c>
      <c r="J8" s="112">
        <v>10</v>
      </c>
      <c r="K8" s="114">
        <v>11</v>
      </c>
      <c r="L8" s="114">
        <v>12</v>
      </c>
    </row>
    <row r="9" spans="1:13" customFormat="1" ht="38.25" customHeight="1" x14ac:dyDescent="0.2">
      <c r="A9" s="51">
        <v>1</v>
      </c>
      <c r="B9" s="261" t="s">
        <v>498</v>
      </c>
      <c r="C9" s="262" t="s">
        <v>499</v>
      </c>
      <c r="D9" s="262" t="s">
        <v>499</v>
      </c>
      <c r="E9" s="262">
        <v>2003</v>
      </c>
      <c r="F9" s="262" t="s">
        <v>500</v>
      </c>
      <c r="G9" s="262">
        <v>400</v>
      </c>
      <c r="H9" s="263" t="s">
        <v>501</v>
      </c>
      <c r="I9" s="264" t="s">
        <v>502</v>
      </c>
      <c r="J9" s="262" t="s">
        <v>503</v>
      </c>
      <c r="K9" s="714"/>
      <c r="L9" s="715"/>
    </row>
    <row r="10" spans="1:13" customFormat="1" ht="38.25" customHeight="1" x14ac:dyDescent="0.2">
      <c r="A10" s="51">
        <v>2</v>
      </c>
      <c r="B10" s="261" t="s">
        <v>504</v>
      </c>
      <c r="C10" s="262" t="s">
        <v>505</v>
      </c>
      <c r="D10" s="262" t="s">
        <v>505</v>
      </c>
      <c r="E10" s="262">
        <v>2006</v>
      </c>
      <c r="F10" s="262" t="s">
        <v>506</v>
      </c>
      <c r="G10" s="262">
        <v>400</v>
      </c>
      <c r="H10" s="263" t="s">
        <v>507</v>
      </c>
      <c r="I10" s="264" t="s">
        <v>508</v>
      </c>
      <c r="J10" s="262" t="s">
        <v>509</v>
      </c>
      <c r="K10" s="714"/>
      <c r="L10" s="715"/>
    </row>
    <row r="11" spans="1:13" customFormat="1" ht="38.25" customHeight="1" x14ac:dyDescent="0.2">
      <c r="A11" s="51">
        <v>3</v>
      </c>
      <c r="B11" s="261" t="s">
        <v>510</v>
      </c>
      <c r="C11" s="265" t="s">
        <v>511</v>
      </c>
      <c r="D11" s="265" t="s">
        <v>511</v>
      </c>
      <c r="E11" s="262">
        <v>1998</v>
      </c>
      <c r="F11" s="262" t="s">
        <v>512</v>
      </c>
      <c r="G11" s="262">
        <v>300</v>
      </c>
      <c r="H11" s="262">
        <v>10001009482</v>
      </c>
      <c r="I11" s="262" t="s">
        <v>513</v>
      </c>
      <c r="J11" s="262" t="s">
        <v>514</v>
      </c>
      <c r="K11" s="714"/>
      <c r="L11" s="715"/>
    </row>
    <row r="12" spans="1:13" customFormat="1" ht="38.25" customHeight="1" x14ac:dyDescent="0.2">
      <c r="A12" s="51">
        <v>4</v>
      </c>
      <c r="B12" s="261" t="s">
        <v>510</v>
      </c>
      <c r="C12" s="265" t="s">
        <v>515</v>
      </c>
      <c r="D12" s="265" t="s">
        <v>515</v>
      </c>
      <c r="E12" s="262">
        <v>2004</v>
      </c>
      <c r="F12" s="266" t="s">
        <v>516</v>
      </c>
      <c r="G12" s="267">
        <v>300</v>
      </c>
      <c r="H12" s="268" t="s">
        <v>517</v>
      </c>
      <c r="I12" s="262" t="s">
        <v>518</v>
      </c>
      <c r="J12" s="262" t="s">
        <v>519</v>
      </c>
      <c r="K12" s="714"/>
      <c r="L12" s="715"/>
    </row>
    <row r="13" spans="1:13" customFormat="1" ht="25.5" customHeight="1" x14ac:dyDescent="0.2">
      <c r="A13" s="51">
        <v>5</v>
      </c>
      <c r="B13" s="261" t="s">
        <v>510</v>
      </c>
      <c r="C13" s="265" t="s">
        <v>511</v>
      </c>
      <c r="D13" s="265" t="s">
        <v>511</v>
      </c>
      <c r="E13" s="51">
        <v>2000</v>
      </c>
      <c r="F13" s="289" t="s">
        <v>668</v>
      </c>
      <c r="G13" s="51">
        <v>300</v>
      </c>
      <c r="H13" s="274" t="s">
        <v>647</v>
      </c>
      <c r="I13" s="273" t="s">
        <v>622</v>
      </c>
      <c r="J13" s="273" t="s">
        <v>623</v>
      </c>
      <c r="K13" s="714"/>
      <c r="L13" s="715"/>
    </row>
    <row r="14" spans="1:13" customFormat="1" ht="15.75" x14ac:dyDescent="0.2">
      <c r="A14" s="51">
        <v>6</v>
      </c>
      <c r="B14" s="51"/>
      <c r="C14" s="20"/>
      <c r="D14" s="20"/>
      <c r="E14" s="20"/>
      <c r="F14" s="20"/>
      <c r="G14" s="20"/>
      <c r="H14" s="20"/>
      <c r="I14" s="175"/>
      <c r="J14" s="175"/>
      <c r="K14" s="175"/>
      <c r="L14" s="20"/>
    </row>
    <row r="15" spans="1:13" customFormat="1" ht="15.75" x14ac:dyDescent="0.2">
      <c r="A15" s="51">
        <v>7</v>
      </c>
      <c r="B15" s="51"/>
      <c r="C15" s="20"/>
      <c r="D15" s="20"/>
      <c r="E15" s="20"/>
      <c r="F15" s="20"/>
      <c r="G15" s="20"/>
      <c r="H15" s="20"/>
      <c r="I15" s="175"/>
      <c r="J15" s="175"/>
      <c r="K15" s="175"/>
      <c r="L15" s="20"/>
    </row>
    <row r="16" spans="1:13" customFormat="1" ht="15.75" x14ac:dyDescent="0.2">
      <c r="A16" s="51">
        <v>8</v>
      </c>
      <c r="B16" s="51"/>
      <c r="C16" s="20"/>
      <c r="D16" s="20"/>
      <c r="E16" s="20"/>
      <c r="F16" s="20"/>
      <c r="G16" s="20"/>
      <c r="H16" s="20"/>
      <c r="I16" s="175"/>
      <c r="J16" s="175"/>
      <c r="K16" s="175"/>
      <c r="L16" s="20"/>
    </row>
    <row r="17" spans="1:12" customFormat="1" ht="15.75" x14ac:dyDescent="0.2">
      <c r="A17" s="51">
        <v>9</v>
      </c>
      <c r="B17" s="51"/>
      <c r="C17" s="20"/>
      <c r="D17" s="20"/>
      <c r="E17" s="20"/>
      <c r="F17" s="20"/>
      <c r="G17" s="20"/>
      <c r="H17" s="20"/>
      <c r="I17" s="175"/>
      <c r="J17" s="175"/>
      <c r="K17" s="175"/>
      <c r="L17" s="20"/>
    </row>
    <row r="18" spans="1:12" customFormat="1" ht="15.75" x14ac:dyDescent="0.2">
      <c r="A18" s="51">
        <v>10</v>
      </c>
      <c r="B18" s="51"/>
      <c r="C18" s="20"/>
      <c r="D18" s="20"/>
      <c r="E18" s="20"/>
      <c r="F18" s="20"/>
      <c r="G18" s="20"/>
      <c r="H18" s="20"/>
      <c r="I18" s="175"/>
      <c r="J18" s="175"/>
      <c r="K18" s="175"/>
      <c r="L18" s="20"/>
    </row>
    <row r="19" spans="1:12" customFormat="1" ht="15.75" x14ac:dyDescent="0.2">
      <c r="A19" s="51">
        <v>11</v>
      </c>
      <c r="B19" s="51"/>
      <c r="C19" s="20"/>
      <c r="D19" s="20"/>
      <c r="E19" s="20"/>
      <c r="F19" s="20"/>
      <c r="G19" s="20"/>
      <c r="H19" s="20"/>
      <c r="I19" s="175"/>
      <c r="J19" s="175"/>
      <c r="K19" s="175"/>
      <c r="L19" s="20"/>
    </row>
    <row r="20" spans="1:12" customFormat="1" ht="15.75" x14ac:dyDescent="0.2">
      <c r="A20" s="51">
        <v>12</v>
      </c>
      <c r="B20" s="51"/>
      <c r="C20" s="20"/>
      <c r="D20" s="20"/>
      <c r="E20" s="20"/>
      <c r="F20" s="20"/>
      <c r="G20" s="20"/>
      <c r="H20" s="20"/>
      <c r="I20" s="175"/>
      <c r="J20" s="175"/>
      <c r="K20" s="175"/>
      <c r="L20" s="20"/>
    </row>
    <row r="21" spans="1:12" customFormat="1" ht="15.75" x14ac:dyDescent="0.2">
      <c r="A21" s="51">
        <v>13</v>
      </c>
      <c r="B21" s="51"/>
      <c r="C21" s="20"/>
      <c r="D21" s="20"/>
      <c r="E21" s="20"/>
      <c r="F21" s="20"/>
      <c r="G21" s="20"/>
      <c r="H21" s="20"/>
      <c r="I21" s="175"/>
      <c r="J21" s="175"/>
      <c r="K21" s="175"/>
      <c r="L21" s="20"/>
    </row>
    <row r="22" spans="1:12" customFormat="1" ht="15.75" x14ac:dyDescent="0.2">
      <c r="A22" s="51">
        <v>14</v>
      </c>
      <c r="B22" s="51"/>
      <c r="C22" s="20"/>
      <c r="D22" s="20"/>
      <c r="E22" s="20"/>
      <c r="F22" s="20"/>
      <c r="G22" s="20"/>
      <c r="H22" s="20"/>
      <c r="I22" s="175"/>
      <c r="J22" s="175"/>
      <c r="K22" s="175"/>
      <c r="L22" s="20"/>
    </row>
    <row r="23" spans="1:12" customFormat="1" ht="15.75" x14ac:dyDescent="0.2">
      <c r="A23" s="51" t="s">
        <v>266</v>
      </c>
      <c r="B23" s="51"/>
      <c r="C23" s="20"/>
      <c r="D23" s="20"/>
      <c r="E23" s="20"/>
      <c r="F23" s="20"/>
      <c r="G23" s="20"/>
      <c r="H23" s="20"/>
      <c r="I23" s="175"/>
      <c r="J23" s="175"/>
      <c r="K23" s="175"/>
      <c r="L23" s="20"/>
    </row>
    <row r="24" spans="1:12" x14ac:dyDescent="0.2">
      <c r="A24" s="179"/>
      <c r="B24" s="179"/>
      <c r="C24" s="179"/>
      <c r="D24" s="179"/>
      <c r="E24" s="179"/>
      <c r="F24" s="179"/>
      <c r="G24" s="179"/>
      <c r="H24" s="179"/>
      <c r="I24" s="179"/>
      <c r="J24" s="179"/>
      <c r="K24" s="179"/>
      <c r="L24" s="179"/>
    </row>
    <row r="25" spans="1:12" x14ac:dyDescent="0.2">
      <c r="A25" s="179"/>
      <c r="B25" s="179"/>
      <c r="C25" s="179"/>
      <c r="D25" s="179"/>
      <c r="E25" s="179"/>
      <c r="F25" s="179"/>
      <c r="G25" s="179"/>
      <c r="H25" s="179"/>
      <c r="I25" s="179"/>
      <c r="J25" s="179"/>
      <c r="K25" s="179"/>
      <c r="L25" s="179"/>
    </row>
    <row r="26" spans="1:12" x14ac:dyDescent="0.2">
      <c r="A26" s="180"/>
      <c r="B26" s="180"/>
      <c r="C26" s="179"/>
      <c r="D26" s="179"/>
      <c r="E26" s="179"/>
      <c r="F26" s="179"/>
      <c r="G26" s="179"/>
      <c r="H26" s="179"/>
      <c r="I26" s="179"/>
      <c r="J26" s="179"/>
      <c r="K26" s="179"/>
      <c r="L26" s="179"/>
    </row>
    <row r="27" spans="1:12" ht="15.75" x14ac:dyDescent="0.35">
      <c r="A27" s="144"/>
      <c r="B27" s="144"/>
      <c r="C27" s="146" t="s">
        <v>96</v>
      </c>
      <c r="D27" s="144"/>
      <c r="E27" s="144"/>
      <c r="F27" s="147"/>
      <c r="G27" s="144"/>
      <c r="H27" s="144"/>
      <c r="I27" s="144"/>
      <c r="J27" s="144"/>
      <c r="K27" s="144"/>
      <c r="L27" s="144"/>
    </row>
    <row r="28" spans="1:12" ht="15.75" x14ac:dyDescent="0.35">
      <c r="A28" s="144"/>
      <c r="B28" s="144"/>
      <c r="C28" s="144"/>
      <c r="D28" s="148"/>
      <c r="E28" s="144"/>
      <c r="G28" s="148"/>
      <c r="H28" s="184"/>
    </row>
    <row r="29" spans="1:12" ht="15.75" x14ac:dyDescent="0.35">
      <c r="C29" s="144"/>
      <c r="D29" s="149" t="s">
        <v>256</v>
      </c>
      <c r="E29" s="144"/>
      <c r="G29" s="150" t="s">
        <v>261</v>
      </c>
    </row>
    <row r="30" spans="1:12" ht="15.75" x14ac:dyDescent="0.35">
      <c r="C30" s="144"/>
      <c r="D30" s="151" t="s">
        <v>127</v>
      </c>
      <c r="E30" s="144"/>
      <c r="G30" s="144" t="s">
        <v>257</v>
      </c>
    </row>
    <row r="31" spans="1:12" ht="15.75" x14ac:dyDescent="0.35">
      <c r="C31" s="144"/>
      <c r="D31" s="151"/>
    </row>
  </sheetData>
  <mergeCells count="1">
    <mergeCell ref="L2:M2"/>
  </mergeCells>
  <pageMargins left="0.7" right="0.7" top="0.75" bottom="0.75" header="0.3" footer="0.3"/>
  <pageSetup scale="53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5"/>
  <sheetViews>
    <sheetView view="pageBreakPreview" zoomScale="80" zoomScaleNormal="100" zoomScaleSheetLayoutView="80" workbookViewId="0">
      <selection activeCell="K7" sqref="K7"/>
    </sheetView>
  </sheetViews>
  <sheetFormatPr defaultRowHeight="12.75" x14ac:dyDescent="0.2"/>
  <cols>
    <col min="1" max="1" width="11.7109375" style="145" customWidth="1"/>
    <col min="2" max="2" width="21.5703125" style="145" customWidth="1"/>
    <col min="3" max="3" width="19.140625" style="145" customWidth="1"/>
    <col min="4" max="4" width="23.7109375" style="145" customWidth="1"/>
    <col min="5" max="6" width="16.5703125" style="145" bestFit="1" customWidth="1"/>
    <col min="7" max="7" width="17" style="145" customWidth="1"/>
    <col min="8" max="8" width="19" style="145" customWidth="1"/>
    <col min="9" max="9" width="24.42578125" style="145" customWidth="1"/>
    <col min="10" max="16384" width="9.140625" style="145"/>
  </cols>
  <sheetData>
    <row r="1" spans="1:13" customFormat="1" ht="15.75" x14ac:dyDescent="0.2">
      <c r="A1" s="115" t="s">
        <v>431</v>
      </c>
      <c r="B1" s="116"/>
      <c r="C1" s="116"/>
      <c r="D1" s="116"/>
      <c r="E1" s="116"/>
      <c r="F1" s="116"/>
      <c r="G1" s="116"/>
      <c r="H1" s="122"/>
      <c r="I1" s="62" t="s">
        <v>97</v>
      </c>
    </row>
    <row r="2" spans="1:13" customFormat="1" ht="15.75" x14ac:dyDescent="0.35">
      <c r="A2" s="87" t="s">
        <v>128</v>
      </c>
      <c r="B2" s="116"/>
      <c r="C2" s="116"/>
      <c r="D2" s="116"/>
      <c r="E2" s="116"/>
      <c r="F2" s="116"/>
      <c r="G2" s="116"/>
      <c r="H2" s="122"/>
      <c r="I2" s="774" t="s">
        <v>1020</v>
      </c>
      <c r="J2" s="775"/>
    </row>
    <row r="3" spans="1:13" customFormat="1" ht="15.75" x14ac:dyDescent="0.2">
      <c r="A3" s="116"/>
      <c r="B3" s="116"/>
      <c r="C3" s="116"/>
      <c r="D3" s="116"/>
      <c r="E3" s="116"/>
      <c r="F3" s="116"/>
      <c r="G3" s="116"/>
      <c r="H3" s="119"/>
      <c r="I3" s="119"/>
      <c r="M3" s="145"/>
    </row>
    <row r="4" spans="1:13" customFormat="1" ht="15.75" x14ac:dyDescent="0.35">
      <c r="A4" s="60" t="str">
        <f>'ფორმა N2'!A4</f>
        <v>ანგარიშვალდებული პირის დასახელება:</v>
      </c>
      <c r="B4" s="60"/>
      <c r="C4" s="60"/>
      <c r="D4" s="116"/>
      <c r="E4" s="116"/>
      <c r="F4" s="116"/>
      <c r="G4" s="116"/>
      <c r="H4" s="116"/>
      <c r="I4" s="125"/>
    </row>
    <row r="5" spans="1:13" ht="15.75" x14ac:dyDescent="0.35">
      <c r="A5" s="21" t="s">
        <v>655</v>
      </c>
      <c r="B5" s="64"/>
      <c r="C5" s="64"/>
      <c r="D5" s="178"/>
      <c r="E5" s="178"/>
      <c r="F5" s="178"/>
      <c r="G5" s="178"/>
      <c r="H5" s="178"/>
      <c r="I5" s="177"/>
    </row>
    <row r="6" spans="1:13" customFormat="1" ht="13.5" x14ac:dyDescent="0.2">
      <c r="A6" s="120"/>
      <c r="B6" s="121"/>
      <c r="C6" s="121"/>
      <c r="D6" s="116"/>
      <c r="E6" s="116"/>
      <c r="F6" s="116"/>
      <c r="G6" s="116"/>
      <c r="H6" s="116"/>
      <c r="I6" s="116"/>
    </row>
    <row r="7" spans="1:13" customFormat="1" ht="78.75" x14ac:dyDescent="0.2">
      <c r="A7" s="128" t="s">
        <v>64</v>
      </c>
      <c r="B7" s="114" t="s">
        <v>366</v>
      </c>
      <c r="C7" s="114" t="s">
        <v>367</v>
      </c>
      <c r="D7" s="114" t="s">
        <v>372</v>
      </c>
      <c r="E7" s="114" t="s">
        <v>374</v>
      </c>
      <c r="F7" s="114" t="s">
        <v>368</v>
      </c>
      <c r="G7" s="114" t="s">
        <v>369</v>
      </c>
      <c r="H7" s="114" t="s">
        <v>381</v>
      </c>
      <c r="I7" s="114" t="s">
        <v>370</v>
      </c>
    </row>
    <row r="8" spans="1:13" customFormat="1" ht="15.75" x14ac:dyDescent="0.2">
      <c r="A8" s="112">
        <v>1</v>
      </c>
      <c r="B8" s="112">
        <v>2</v>
      </c>
      <c r="C8" s="114">
        <v>3</v>
      </c>
      <c r="D8" s="112">
        <v>6</v>
      </c>
      <c r="E8" s="114">
        <v>7</v>
      </c>
      <c r="F8" s="112">
        <v>8</v>
      </c>
      <c r="G8" s="112">
        <v>9</v>
      </c>
      <c r="H8" s="112">
        <v>10</v>
      </c>
      <c r="I8" s="114">
        <v>11</v>
      </c>
    </row>
    <row r="9" spans="1:13" customFormat="1" ht="15.75" x14ac:dyDescent="0.2">
      <c r="A9" s="51">
        <v>1</v>
      </c>
      <c r="B9" s="20"/>
      <c r="C9" s="20"/>
      <c r="D9" s="20"/>
      <c r="E9" s="20"/>
      <c r="F9" s="175"/>
      <c r="G9" s="175"/>
      <c r="H9" s="175"/>
      <c r="I9" s="20"/>
    </row>
    <row r="10" spans="1:13" customFormat="1" ht="15.75" x14ac:dyDescent="0.2">
      <c r="A10" s="51">
        <v>2</v>
      </c>
      <c r="B10" s="20"/>
      <c r="C10" s="20"/>
      <c r="D10" s="20"/>
      <c r="E10" s="20"/>
      <c r="F10" s="175"/>
      <c r="G10" s="175"/>
      <c r="H10" s="175"/>
      <c r="I10" s="20"/>
    </row>
    <row r="11" spans="1:13" customFormat="1" ht="15.75" x14ac:dyDescent="0.2">
      <c r="A11" s="51">
        <v>3</v>
      </c>
      <c r="B11" s="20"/>
      <c r="C11" s="20"/>
      <c r="D11" s="20"/>
      <c r="E11" s="20"/>
      <c r="F11" s="175"/>
      <c r="G11" s="175"/>
      <c r="H11" s="175"/>
      <c r="I11" s="20"/>
    </row>
    <row r="12" spans="1:13" customFormat="1" ht="15.75" x14ac:dyDescent="0.2">
      <c r="A12" s="51">
        <v>4</v>
      </c>
      <c r="B12" s="20"/>
      <c r="C12" s="20"/>
      <c r="D12" s="20"/>
      <c r="E12" s="20"/>
      <c r="F12" s="175"/>
      <c r="G12" s="175"/>
      <c r="H12" s="175"/>
      <c r="I12" s="20"/>
    </row>
    <row r="13" spans="1:13" customFormat="1" ht="15.75" x14ac:dyDescent="0.2">
      <c r="A13" s="51">
        <v>5</v>
      </c>
      <c r="B13" s="20"/>
      <c r="C13" s="20"/>
      <c r="D13" s="20"/>
      <c r="E13" s="20"/>
      <c r="F13" s="175"/>
      <c r="G13" s="175"/>
      <c r="H13" s="175"/>
      <c r="I13" s="20"/>
    </row>
    <row r="14" spans="1:13" customFormat="1" ht="15.75" x14ac:dyDescent="0.2">
      <c r="A14" s="51">
        <v>6</v>
      </c>
      <c r="B14" s="20"/>
      <c r="C14" s="20"/>
      <c r="D14" s="20"/>
      <c r="E14" s="20"/>
      <c r="F14" s="175"/>
      <c r="G14" s="175"/>
      <c r="H14" s="175"/>
      <c r="I14" s="20"/>
    </row>
    <row r="15" spans="1:13" customFormat="1" ht="15.75" x14ac:dyDescent="0.2">
      <c r="A15" s="51">
        <v>7</v>
      </c>
      <c r="B15" s="20"/>
      <c r="C15" s="20"/>
      <c r="D15" s="20"/>
      <c r="E15" s="20"/>
      <c r="F15" s="175"/>
      <c r="G15" s="175"/>
      <c r="H15" s="175"/>
      <c r="I15" s="20"/>
    </row>
    <row r="16" spans="1:13" customFormat="1" ht="15.75" x14ac:dyDescent="0.2">
      <c r="A16" s="51">
        <v>8</v>
      </c>
      <c r="B16" s="20"/>
      <c r="C16" s="20"/>
      <c r="D16" s="20"/>
      <c r="E16" s="20"/>
      <c r="F16" s="175"/>
      <c r="G16" s="175"/>
      <c r="H16" s="175"/>
      <c r="I16" s="20"/>
    </row>
    <row r="17" spans="1:9" customFormat="1" ht="15.75" x14ac:dyDescent="0.2">
      <c r="A17" s="51">
        <v>9</v>
      </c>
      <c r="B17" s="20"/>
      <c r="C17" s="20"/>
      <c r="D17" s="20"/>
      <c r="E17" s="20"/>
      <c r="F17" s="175"/>
      <c r="G17" s="175"/>
      <c r="H17" s="175"/>
      <c r="I17" s="20"/>
    </row>
    <row r="18" spans="1:9" customFormat="1" ht="15.75" x14ac:dyDescent="0.2">
      <c r="A18" s="51">
        <v>10</v>
      </c>
      <c r="B18" s="20"/>
      <c r="C18" s="20"/>
      <c r="D18" s="20"/>
      <c r="E18" s="20"/>
      <c r="F18" s="175"/>
      <c r="G18" s="175"/>
      <c r="H18" s="175"/>
      <c r="I18" s="20"/>
    </row>
    <row r="19" spans="1:9" customFormat="1" ht="15.75" x14ac:dyDescent="0.2">
      <c r="A19" s="51">
        <v>11</v>
      </c>
      <c r="B19" s="20"/>
      <c r="C19" s="20"/>
      <c r="D19" s="20"/>
      <c r="E19" s="20"/>
      <c r="F19" s="175"/>
      <c r="G19" s="175"/>
      <c r="H19" s="175"/>
      <c r="I19" s="20"/>
    </row>
    <row r="20" spans="1:9" customFormat="1" ht="15.75" x14ac:dyDescent="0.2">
      <c r="A20" s="51">
        <v>12</v>
      </c>
      <c r="B20" s="20"/>
      <c r="C20" s="20"/>
      <c r="D20" s="20"/>
      <c r="E20" s="20"/>
      <c r="F20" s="175"/>
      <c r="G20" s="175"/>
      <c r="H20" s="175"/>
      <c r="I20" s="20"/>
    </row>
    <row r="21" spans="1:9" customFormat="1" ht="15.75" x14ac:dyDescent="0.2">
      <c r="A21" s="51">
        <v>13</v>
      </c>
      <c r="B21" s="20"/>
      <c r="C21" s="20"/>
      <c r="D21" s="20"/>
      <c r="E21" s="20"/>
      <c r="F21" s="175"/>
      <c r="G21" s="175"/>
      <c r="H21" s="175"/>
      <c r="I21" s="20"/>
    </row>
    <row r="22" spans="1:9" customFormat="1" ht="15.75" x14ac:dyDescent="0.2">
      <c r="A22" s="51">
        <v>14</v>
      </c>
      <c r="B22" s="20"/>
      <c r="C22" s="20"/>
      <c r="D22" s="20"/>
      <c r="E22" s="20"/>
      <c r="F22" s="175"/>
      <c r="G22" s="175"/>
      <c r="H22" s="175"/>
      <c r="I22" s="20"/>
    </row>
    <row r="23" spans="1:9" customFormat="1" ht="15.75" x14ac:dyDescent="0.2">
      <c r="A23" s="51">
        <v>15</v>
      </c>
      <c r="B23" s="20"/>
      <c r="C23" s="20"/>
      <c r="D23" s="20"/>
      <c r="E23" s="20"/>
      <c r="F23" s="175"/>
      <c r="G23" s="175"/>
      <c r="H23" s="175"/>
      <c r="I23" s="20"/>
    </row>
    <row r="24" spans="1:9" customFormat="1" ht="15.75" x14ac:dyDescent="0.2">
      <c r="A24" s="51">
        <v>16</v>
      </c>
      <c r="B24" s="20"/>
      <c r="C24" s="20"/>
      <c r="D24" s="20"/>
      <c r="E24" s="20"/>
      <c r="F24" s="175"/>
      <c r="G24" s="175"/>
      <c r="H24" s="175"/>
      <c r="I24" s="20"/>
    </row>
    <row r="25" spans="1:9" customFormat="1" ht="15.75" x14ac:dyDescent="0.2">
      <c r="A25" s="51">
        <v>17</v>
      </c>
      <c r="B25" s="20"/>
      <c r="C25" s="20"/>
      <c r="D25" s="20"/>
      <c r="E25" s="20"/>
      <c r="F25" s="175"/>
      <c r="G25" s="175"/>
      <c r="H25" s="175"/>
      <c r="I25" s="20"/>
    </row>
    <row r="26" spans="1:9" customFormat="1" ht="15.75" x14ac:dyDescent="0.2">
      <c r="A26" s="51">
        <v>18</v>
      </c>
      <c r="B26" s="20"/>
      <c r="C26" s="20"/>
      <c r="D26" s="20"/>
      <c r="E26" s="20"/>
      <c r="F26" s="175"/>
      <c r="G26" s="175"/>
      <c r="H26" s="175"/>
      <c r="I26" s="20"/>
    </row>
    <row r="27" spans="1:9" customFormat="1" ht="15.75" x14ac:dyDescent="0.2">
      <c r="A27" s="51" t="s">
        <v>266</v>
      </c>
      <c r="B27" s="20"/>
      <c r="C27" s="20"/>
      <c r="D27" s="20"/>
      <c r="E27" s="20"/>
      <c r="F27" s="175"/>
      <c r="G27" s="175"/>
      <c r="H27" s="175"/>
      <c r="I27" s="20"/>
    </row>
    <row r="28" spans="1:9" x14ac:dyDescent="0.2">
      <c r="A28" s="179"/>
      <c r="B28" s="179"/>
      <c r="C28" s="179"/>
      <c r="D28" s="179"/>
      <c r="E28" s="179"/>
      <c r="F28" s="179"/>
      <c r="G28" s="179"/>
      <c r="H28" s="179"/>
      <c r="I28" s="179"/>
    </row>
    <row r="29" spans="1:9" x14ac:dyDescent="0.2">
      <c r="A29" s="179"/>
      <c r="B29" s="179"/>
      <c r="C29" s="179"/>
      <c r="D29" s="179"/>
      <c r="E29" s="179"/>
      <c r="F29" s="179"/>
      <c r="G29" s="179"/>
      <c r="H29" s="179"/>
      <c r="I29" s="179"/>
    </row>
    <row r="30" spans="1:9" x14ac:dyDescent="0.2">
      <c r="A30" s="180"/>
      <c r="B30" s="179"/>
      <c r="C30" s="179"/>
      <c r="D30" s="179"/>
      <c r="E30" s="179"/>
      <c r="F30" s="179"/>
      <c r="G30" s="179"/>
      <c r="H30" s="179"/>
      <c r="I30" s="179"/>
    </row>
    <row r="31" spans="1:9" ht="15.75" x14ac:dyDescent="0.35">
      <c r="A31" s="144"/>
      <c r="B31" s="146" t="s">
        <v>96</v>
      </c>
      <c r="C31" s="144"/>
      <c r="D31" s="144"/>
      <c r="E31" s="147"/>
      <c r="F31" s="144"/>
      <c r="G31" s="144"/>
      <c r="H31" s="144"/>
      <c r="I31" s="144"/>
    </row>
    <row r="32" spans="1:9" ht="15.75" x14ac:dyDescent="0.35">
      <c r="A32" s="144"/>
      <c r="B32" s="144"/>
      <c r="C32" s="148"/>
      <c r="D32" s="144"/>
      <c r="F32" s="148"/>
      <c r="G32" s="184"/>
    </row>
    <row r="33" spans="2:6" ht="15.75" x14ac:dyDescent="0.35">
      <c r="B33" s="144"/>
      <c r="C33" s="149" t="s">
        <v>256</v>
      </c>
      <c r="D33" s="144"/>
      <c r="F33" s="150" t="s">
        <v>261</v>
      </c>
    </row>
    <row r="34" spans="2:6" ht="15.75" x14ac:dyDescent="0.35">
      <c r="B34" s="144"/>
      <c r="C34" s="151" t="s">
        <v>127</v>
      </c>
      <c r="D34" s="144"/>
      <c r="F34" s="144" t="s">
        <v>257</v>
      </c>
    </row>
    <row r="35" spans="2:6" ht="15.75" x14ac:dyDescent="0.35">
      <c r="B35" s="144"/>
      <c r="C35" s="151"/>
    </row>
  </sheetData>
  <mergeCells count="1">
    <mergeCell ref="I2:J2"/>
  </mergeCells>
  <pageMargins left="0.7" right="0.7" top="0.75" bottom="0.75" header="0.3" footer="0.3"/>
  <pageSetup scale="73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6"/>
  <sheetViews>
    <sheetView view="pageBreakPreview" zoomScale="87" zoomScaleNormal="100" zoomScaleSheetLayoutView="87" workbookViewId="0">
      <selection activeCell="C17" sqref="C17"/>
    </sheetView>
  </sheetViews>
  <sheetFormatPr defaultRowHeight="15.75" x14ac:dyDescent="0.35"/>
  <cols>
    <col min="1" max="1" width="10" style="144" customWidth="1"/>
    <col min="2" max="2" width="20.28515625" style="144" customWidth="1"/>
    <col min="3" max="3" width="30" style="144" customWidth="1"/>
    <col min="4" max="4" width="29" style="144" customWidth="1"/>
    <col min="5" max="5" width="22.5703125" style="144" customWidth="1"/>
    <col min="6" max="6" width="20" style="144" customWidth="1"/>
    <col min="7" max="7" width="29.28515625" style="144" customWidth="1"/>
    <col min="8" max="8" width="27.140625" style="144" customWidth="1"/>
    <col min="9" max="9" width="26.42578125" style="144" customWidth="1"/>
    <col min="10" max="10" width="0.5703125" style="144" customWidth="1"/>
    <col min="11" max="16384" width="9.140625" style="144"/>
  </cols>
  <sheetData>
    <row r="1" spans="1:10" x14ac:dyDescent="0.35">
      <c r="A1" s="58" t="s">
        <v>382</v>
      </c>
      <c r="B1" s="60"/>
      <c r="C1" s="60"/>
      <c r="D1" s="60"/>
      <c r="E1" s="60"/>
      <c r="F1" s="60"/>
      <c r="G1" s="60"/>
      <c r="H1" s="60"/>
      <c r="I1" s="372" t="s">
        <v>186</v>
      </c>
      <c r="J1" s="140"/>
    </row>
    <row r="2" spans="1:10" x14ac:dyDescent="0.35">
      <c r="A2" s="60" t="s">
        <v>128</v>
      </c>
      <c r="B2" s="60"/>
      <c r="C2" s="60"/>
      <c r="D2" s="60"/>
      <c r="E2" s="60"/>
      <c r="F2" s="60"/>
      <c r="G2" s="60"/>
      <c r="H2" s="60"/>
      <c r="I2" s="774" t="s">
        <v>1020</v>
      </c>
      <c r="J2" s="775"/>
    </row>
    <row r="3" spans="1:10" x14ac:dyDescent="0.35">
      <c r="A3" s="60"/>
      <c r="B3" s="60"/>
      <c r="C3" s="60"/>
      <c r="D3" s="60"/>
      <c r="E3" s="60"/>
      <c r="F3" s="60"/>
      <c r="G3" s="60"/>
      <c r="H3" s="60"/>
      <c r="I3" s="84"/>
      <c r="J3" s="140"/>
    </row>
    <row r="4" spans="1:10" x14ac:dyDescent="0.35">
      <c r="A4" s="61" t="str">
        <f>'[2]ფორმა N2'!A4</f>
        <v>ანგარიშვალდებული პირის დასახელება:</v>
      </c>
      <c r="B4" s="60"/>
      <c r="C4" s="60"/>
      <c r="D4" s="60"/>
      <c r="E4" s="60"/>
      <c r="F4" s="60"/>
      <c r="G4" s="60"/>
      <c r="H4" s="60"/>
      <c r="I4" s="60"/>
      <c r="J4" s="86"/>
    </row>
    <row r="5" spans="1:10" x14ac:dyDescent="0.35">
      <c r="A5" s="21" t="s">
        <v>655</v>
      </c>
      <c r="B5" s="176"/>
      <c r="C5" s="176"/>
      <c r="D5" s="176"/>
      <c r="E5" s="176"/>
      <c r="F5" s="176"/>
      <c r="G5" s="176"/>
      <c r="H5" s="176"/>
      <c r="I5" s="176"/>
      <c r="J5" s="150"/>
    </row>
    <row r="6" spans="1:10" x14ac:dyDescent="0.35">
      <c r="A6" s="61"/>
      <c r="B6" s="60"/>
      <c r="C6" s="60"/>
      <c r="D6" s="60"/>
      <c r="E6" s="60"/>
      <c r="F6" s="60"/>
      <c r="G6" s="60"/>
      <c r="H6" s="60"/>
      <c r="I6" s="60"/>
      <c r="J6" s="86"/>
    </row>
    <row r="7" spans="1:10" x14ac:dyDescent="0.35">
      <c r="A7" s="60"/>
      <c r="B7" s="60"/>
      <c r="C7" s="60"/>
      <c r="D7" s="60"/>
      <c r="E7" s="60"/>
      <c r="F7" s="60"/>
      <c r="G7" s="60"/>
      <c r="H7" s="60"/>
      <c r="I7" s="60"/>
      <c r="J7" s="87"/>
    </row>
    <row r="8" spans="1:10" ht="63.75" customHeight="1" x14ac:dyDescent="0.35">
      <c r="A8" s="141" t="s">
        <v>64</v>
      </c>
      <c r="B8" s="252" t="s">
        <v>358</v>
      </c>
      <c r="C8" s="253" t="s">
        <v>415</v>
      </c>
      <c r="D8" s="253" t="s">
        <v>416</v>
      </c>
      <c r="E8" s="253" t="s">
        <v>359</v>
      </c>
      <c r="F8" s="253" t="s">
        <v>378</v>
      </c>
      <c r="G8" s="253" t="s">
        <v>379</v>
      </c>
      <c r="H8" s="253" t="s">
        <v>417</v>
      </c>
      <c r="I8" s="142" t="s">
        <v>380</v>
      </c>
      <c r="J8" s="87"/>
    </row>
    <row r="9" spans="1:10" x14ac:dyDescent="0.35">
      <c r="A9" s="143">
        <v>1</v>
      </c>
      <c r="B9" s="373" t="s">
        <v>480</v>
      </c>
      <c r="C9" s="257" t="s">
        <v>481</v>
      </c>
      <c r="D9" s="258">
        <v>215119627</v>
      </c>
      <c r="E9" s="259" t="s">
        <v>482</v>
      </c>
      <c r="F9" s="297">
        <v>83.33</v>
      </c>
      <c r="G9" s="297">
        <v>83.33</v>
      </c>
      <c r="H9" s="297"/>
      <c r="I9" s="260">
        <f t="shared" ref="I9:I19" si="0">G9-H9</f>
        <v>83.33</v>
      </c>
      <c r="J9" s="87"/>
    </row>
    <row r="10" spans="1:10" x14ac:dyDescent="0.35">
      <c r="A10" s="143">
        <v>2</v>
      </c>
      <c r="B10" s="373">
        <v>41005</v>
      </c>
      <c r="C10" s="257" t="s">
        <v>483</v>
      </c>
      <c r="D10" s="258">
        <v>47001012083</v>
      </c>
      <c r="E10" s="259" t="s">
        <v>484</v>
      </c>
      <c r="F10" s="297">
        <f>G10</f>
        <v>245</v>
      </c>
      <c r="G10" s="297">
        <v>245</v>
      </c>
      <c r="H10" s="297">
        <v>45</v>
      </c>
      <c r="I10" s="260">
        <f t="shared" si="0"/>
        <v>200</v>
      </c>
      <c r="J10" s="87"/>
    </row>
    <row r="11" spans="1:10" x14ac:dyDescent="0.35">
      <c r="A11" s="143">
        <v>3</v>
      </c>
      <c r="B11" s="373" t="s">
        <v>485</v>
      </c>
      <c r="C11" s="257" t="s">
        <v>486</v>
      </c>
      <c r="D11" s="258">
        <v>45001015655</v>
      </c>
      <c r="E11" s="259" t="s">
        <v>484</v>
      </c>
      <c r="F11" s="297">
        <f>G11</f>
        <v>104.16</v>
      </c>
      <c r="G11" s="297">
        <v>104.16</v>
      </c>
      <c r="H11" s="297"/>
      <c r="I11" s="260">
        <f t="shared" si="0"/>
        <v>104.16</v>
      </c>
      <c r="J11" s="87"/>
    </row>
    <row r="12" spans="1:10" x14ac:dyDescent="0.35">
      <c r="A12" s="143">
        <v>4</v>
      </c>
      <c r="B12" s="373">
        <v>41160</v>
      </c>
      <c r="C12" s="257" t="s">
        <v>487</v>
      </c>
      <c r="D12" s="258">
        <v>31001014526</v>
      </c>
      <c r="E12" s="259" t="s">
        <v>484</v>
      </c>
      <c r="F12" s="297">
        <f>G12</f>
        <v>541.5</v>
      </c>
      <c r="G12" s="297">
        <v>541.5</v>
      </c>
      <c r="H12" s="297"/>
      <c r="I12" s="260">
        <f t="shared" si="0"/>
        <v>541.5</v>
      </c>
      <c r="J12" s="87"/>
    </row>
    <row r="13" spans="1:10" x14ac:dyDescent="0.35">
      <c r="A13" s="143">
        <v>5</v>
      </c>
      <c r="B13" s="373">
        <v>41190</v>
      </c>
      <c r="C13" s="257" t="s">
        <v>488</v>
      </c>
      <c r="D13" s="258">
        <v>35001049166</v>
      </c>
      <c r="E13" s="259" t="s">
        <v>484</v>
      </c>
      <c r="F13" s="297">
        <f>G13</f>
        <v>905.92</v>
      </c>
      <c r="G13" s="297">
        <v>905.92</v>
      </c>
      <c r="H13" s="297"/>
      <c r="I13" s="260">
        <f t="shared" si="0"/>
        <v>905.92</v>
      </c>
      <c r="J13" s="87"/>
    </row>
    <row r="14" spans="1:10" x14ac:dyDescent="0.35">
      <c r="A14" s="143">
        <v>6</v>
      </c>
      <c r="B14" s="373">
        <v>41129</v>
      </c>
      <c r="C14" s="257" t="s">
        <v>489</v>
      </c>
      <c r="D14" s="258">
        <v>23001002557</v>
      </c>
      <c r="E14" s="259" t="s">
        <v>484</v>
      </c>
      <c r="F14" s="297">
        <f>G14</f>
        <v>226.56</v>
      </c>
      <c r="G14" s="297">
        <v>226.56</v>
      </c>
      <c r="H14" s="297"/>
      <c r="I14" s="260">
        <f t="shared" si="0"/>
        <v>226.56</v>
      </c>
      <c r="J14" s="87"/>
    </row>
    <row r="15" spans="1:10" x14ac:dyDescent="0.35">
      <c r="A15" s="143">
        <v>7</v>
      </c>
      <c r="B15" s="373"/>
      <c r="C15" s="257" t="s">
        <v>490</v>
      </c>
      <c r="D15" s="258">
        <v>205177057</v>
      </c>
      <c r="E15" s="259" t="s">
        <v>491</v>
      </c>
      <c r="F15" s="297">
        <v>202158.66</v>
      </c>
      <c r="G15" s="297">
        <v>202158.66</v>
      </c>
      <c r="H15" s="297">
        <v>153158.66</v>
      </c>
      <c r="I15" s="260">
        <f t="shared" si="0"/>
        <v>49000</v>
      </c>
      <c r="J15" s="87"/>
    </row>
    <row r="16" spans="1:10" x14ac:dyDescent="0.35">
      <c r="A16" s="143">
        <v>8</v>
      </c>
      <c r="B16" s="373">
        <v>40914</v>
      </c>
      <c r="C16" s="257" t="s">
        <v>492</v>
      </c>
      <c r="D16" s="258">
        <v>205283637</v>
      </c>
      <c r="E16" s="259" t="s">
        <v>484</v>
      </c>
      <c r="F16" s="297"/>
      <c r="G16" s="297">
        <f>29407.67+6200.14+16501.82+16460.08</f>
        <v>68569.709999999992</v>
      </c>
      <c r="H16" s="297">
        <f>10649.74+24958.07</f>
        <v>35607.81</v>
      </c>
      <c r="I16" s="260">
        <f t="shared" si="0"/>
        <v>32961.899999999994</v>
      </c>
      <c r="J16" s="87"/>
    </row>
    <row r="17" spans="1:12" ht="31.5" x14ac:dyDescent="0.35">
      <c r="A17" s="143">
        <v>9</v>
      </c>
      <c r="B17" s="373">
        <v>40914</v>
      </c>
      <c r="C17" s="257" t="s">
        <v>492</v>
      </c>
      <c r="D17" s="258">
        <v>205283637</v>
      </c>
      <c r="E17" s="259" t="s">
        <v>493</v>
      </c>
      <c r="F17" s="297"/>
      <c r="G17" s="297">
        <f>25169.94+1274.89</f>
        <v>26444.829999999998</v>
      </c>
      <c r="H17" s="297">
        <f>5664+19505.94</f>
        <v>25169.94</v>
      </c>
      <c r="I17" s="260">
        <f t="shared" si="0"/>
        <v>1274.8899999999994</v>
      </c>
      <c r="J17" s="87"/>
    </row>
    <row r="18" spans="1:12" ht="31.5" x14ac:dyDescent="0.35">
      <c r="A18" s="143">
        <v>10</v>
      </c>
      <c r="B18" s="373">
        <v>41007</v>
      </c>
      <c r="C18" s="257" t="s">
        <v>494</v>
      </c>
      <c r="D18" s="258">
        <v>15733438150</v>
      </c>
      <c r="E18" s="259" t="s">
        <v>495</v>
      </c>
      <c r="F18" s="297">
        <v>43678.32</v>
      </c>
      <c r="G18" s="297">
        <f>F18</f>
        <v>43678.32</v>
      </c>
      <c r="H18" s="297"/>
      <c r="I18" s="260">
        <f t="shared" si="0"/>
        <v>43678.32</v>
      </c>
      <c r="J18" s="87"/>
    </row>
    <row r="19" spans="1:12" ht="31.5" x14ac:dyDescent="0.35">
      <c r="A19" s="143">
        <v>11</v>
      </c>
      <c r="B19" s="373" t="s">
        <v>496</v>
      </c>
      <c r="C19" s="257" t="s">
        <v>497</v>
      </c>
      <c r="D19" s="258">
        <v>9960111166</v>
      </c>
      <c r="E19" s="259" t="s">
        <v>495</v>
      </c>
      <c r="F19" s="297">
        <v>20501.29</v>
      </c>
      <c r="G19" s="297">
        <f>F19</f>
        <v>20501.29</v>
      </c>
      <c r="H19" s="297"/>
      <c r="I19" s="260">
        <f t="shared" si="0"/>
        <v>20501.29</v>
      </c>
      <c r="J19" s="87"/>
    </row>
    <row r="20" spans="1:12" ht="25.5" customHeight="1" x14ac:dyDescent="0.35">
      <c r="A20" s="143">
        <v>12</v>
      </c>
      <c r="B20" s="718">
        <v>42592</v>
      </c>
      <c r="C20" s="257" t="s">
        <v>840</v>
      </c>
      <c r="D20" s="258">
        <v>61006067166</v>
      </c>
      <c r="E20" s="259" t="s">
        <v>681</v>
      </c>
      <c r="F20" s="719">
        <v>1375</v>
      </c>
      <c r="G20" s="719">
        <v>1375</v>
      </c>
      <c r="H20" s="719"/>
      <c r="I20" s="720">
        <v>1375</v>
      </c>
      <c r="J20" s="87"/>
    </row>
    <row r="21" spans="1:12" ht="26.25" customHeight="1" x14ac:dyDescent="0.35">
      <c r="A21" s="143">
        <v>13</v>
      </c>
      <c r="B21" s="718">
        <v>42650</v>
      </c>
      <c r="C21" s="257" t="s">
        <v>1139</v>
      </c>
      <c r="D21" s="721" t="s">
        <v>960</v>
      </c>
      <c r="E21" s="259" t="s">
        <v>681</v>
      </c>
      <c r="F21" s="719">
        <v>250</v>
      </c>
      <c r="G21" s="719">
        <v>250</v>
      </c>
      <c r="H21" s="719"/>
      <c r="I21" s="722">
        <v>250</v>
      </c>
      <c r="J21" s="87"/>
    </row>
    <row r="22" spans="1:12" s="21" customFormat="1" ht="26.25" customHeight="1" x14ac:dyDescent="0.35">
      <c r="A22" s="143"/>
      <c r="B22" s="373"/>
      <c r="C22" s="257"/>
      <c r="D22" s="716"/>
      <c r="E22" s="257"/>
      <c r="F22" s="284"/>
      <c r="G22" s="284"/>
      <c r="H22" s="284"/>
      <c r="I22" s="717"/>
    </row>
    <row r="23" spans="1:12" x14ac:dyDescent="0.35">
      <c r="A23" s="456" t="s">
        <v>266</v>
      </c>
      <c r="B23" s="723"/>
      <c r="C23" s="295"/>
      <c r="D23" s="295"/>
      <c r="E23" s="296"/>
      <c r="F23" s="296"/>
      <c r="G23" s="457"/>
      <c r="H23" s="458" t="s">
        <v>408</v>
      </c>
      <c r="I23" s="724">
        <f>SUM(I9:I22)</f>
        <v>151102.87</v>
      </c>
      <c r="J23" s="87"/>
    </row>
    <row r="25" spans="1:12" x14ac:dyDescent="0.35">
      <c r="A25" s="144" t="s">
        <v>432</v>
      </c>
      <c r="I25" s="408"/>
    </row>
    <row r="27" spans="1:12" x14ac:dyDescent="0.35">
      <c r="B27" s="146" t="s">
        <v>96</v>
      </c>
      <c r="F27" s="147"/>
    </row>
    <row r="28" spans="1:12" x14ac:dyDescent="0.35">
      <c r="F28" s="183"/>
      <c r="I28" s="183"/>
      <c r="J28" s="183"/>
      <c r="K28" s="183"/>
      <c r="L28" s="183"/>
    </row>
    <row r="29" spans="1:12" x14ac:dyDescent="0.35">
      <c r="C29" s="148"/>
      <c r="F29" s="148"/>
      <c r="G29" s="148"/>
      <c r="H29" s="150"/>
      <c r="I29" s="374"/>
      <c r="J29" s="183"/>
      <c r="K29" s="183"/>
      <c r="L29" s="183"/>
    </row>
    <row r="30" spans="1:12" x14ac:dyDescent="0.35">
      <c r="A30" s="183"/>
      <c r="C30" s="149" t="s">
        <v>256</v>
      </c>
      <c r="F30" s="150" t="s">
        <v>261</v>
      </c>
      <c r="G30" s="149"/>
      <c r="H30" s="149"/>
      <c r="I30" s="374"/>
      <c r="J30" s="183"/>
      <c r="K30" s="183"/>
      <c r="L30" s="183"/>
    </row>
    <row r="31" spans="1:12" x14ac:dyDescent="0.35">
      <c r="A31" s="183"/>
      <c r="C31" s="151" t="s">
        <v>127</v>
      </c>
      <c r="F31" s="144" t="s">
        <v>257</v>
      </c>
      <c r="I31" s="183"/>
      <c r="J31" s="183"/>
      <c r="K31" s="183"/>
      <c r="L31" s="183"/>
    </row>
    <row r="32" spans="1:12" s="183" customFormat="1" x14ac:dyDescent="0.35">
      <c r="B32" s="144"/>
      <c r="C32" s="151"/>
      <c r="G32" s="151"/>
      <c r="H32" s="151"/>
    </row>
    <row r="33" s="183" customFormat="1" ht="12.75" x14ac:dyDescent="0.2"/>
    <row r="34" s="183" customFormat="1" ht="12.75" x14ac:dyDescent="0.2"/>
    <row r="35" s="183" customFormat="1" ht="12.75" x14ac:dyDescent="0.2"/>
    <row r="36" s="183" customFormat="1" ht="12.75" x14ac:dyDescent="0.2"/>
  </sheetData>
  <mergeCells count="1">
    <mergeCell ref="I2:J2"/>
  </mergeCells>
  <dataValidations count="1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9:B23"/>
  </dataValidations>
  <printOptions gridLines="1"/>
  <pageMargins left="0.7" right="0.7" top="0.75" bottom="0.75" header="0.3" footer="0.3"/>
  <pageSetup scale="58" fitToHeight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showGridLines="0" view="pageBreakPreview" zoomScale="80" zoomScaleNormal="100" zoomScaleSheetLayoutView="80" workbookViewId="0">
      <selection activeCell="Q35" sqref="Q35"/>
    </sheetView>
  </sheetViews>
  <sheetFormatPr defaultRowHeight="12.75" x14ac:dyDescent="0.2"/>
  <cols>
    <col min="1" max="1" width="4.140625" style="155" customWidth="1"/>
    <col min="2" max="2" width="9" style="155" customWidth="1"/>
    <col min="3" max="3" width="23.42578125" style="155" customWidth="1"/>
    <col min="4" max="4" width="13.28515625" style="155" customWidth="1"/>
    <col min="5" max="5" width="9.5703125" style="155" customWidth="1"/>
    <col min="6" max="6" width="11.5703125" style="155" customWidth="1"/>
    <col min="7" max="7" width="12.28515625" style="155" customWidth="1"/>
    <col min="8" max="8" width="15.28515625" style="155" customWidth="1"/>
    <col min="9" max="9" width="17.5703125" style="155" customWidth="1"/>
    <col min="10" max="11" width="12.42578125" style="155" customWidth="1"/>
    <col min="12" max="12" width="23.5703125" style="155" customWidth="1"/>
    <col min="13" max="13" width="18.5703125" style="155" customWidth="1"/>
    <col min="14" max="14" width="0.85546875" style="155" customWidth="1"/>
    <col min="15" max="16384" width="9.140625" style="155"/>
  </cols>
  <sheetData>
    <row r="1" spans="1:14" ht="13.5" x14ac:dyDescent="0.2">
      <c r="A1" s="152" t="s">
        <v>433</v>
      </c>
      <c r="B1" s="153"/>
      <c r="C1" s="153"/>
      <c r="D1" s="153"/>
      <c r="E1" s="153"/>
      <c r="F1" s="153"/>
      <c r="G1" s="153"/>
      <c r="H1" s="153"/>
      <c r="I1" s="156"/>
      <c r="J1" s="205"/>
      <c r="K1" s="205"/>
      <c r="L1" s="205"/>
      <c r="M1" s="205" t="s">
        <v>397</v>
      </c>
      <c r="N1" s="156"/>
    </row>
    <row r="2" spans="1:14" ht="12.75" customHeight="1" x14ac:dyDescent="0.2">
      <c r="A2" s="156" t="s">
        <v>305</v>
      </c>
      <c r="B2" s="153"/>
      <c r="C2" s="153"/>
      <c r="D2" s="154"/>
      <c r="E2" s="154"/>
      <c r="F2" s="154"/>
      <c r="G2" s="154"/>
      <c r="H2" s="154"/>
      <c r="I2" s="153"/>
      <c r="J2" s="153"/>
      <c r="K2" s="153"/>
      <c r="L2" s="776" t="s">
        <v>1020</v>
      </c>
      <c r="M2" s="777"/>
      <c r="N2" s="777"/>
    </row>
    <row r="3" spans="1:14" x14ac:dyDescent="0.2">
      <c r="A3" s="156"/>
      <c r="B3" s="153"/>
      <c r="C3" s="153"/>
      <c r="D3" s="154"/>
      <c r="E3" s="154"/>
      <c r="F3" s="154"/>
      <c r="G3" s="154"/>
      <c r="H3" s="154"/>
      <c r="I3" s="153"/>
      <c r="J3" s="153"/>
      <c r="K3" s="153"/>
      <c r="L3" s="153"/>
      <c r="M3" s="153"/>
      <c r="N3" s="156"/>
    </row>
    <row r="4" spans="1:14" ht="15.75" x14ac:dyDescent="0.35">
      <c r="A4" s="96" t="s">
        <v>262</v>
      </c>
      <c r="B4" s="153"/>
      <c r="C4" s="153"/>
      <c r="D4" s="157"/>
      <c r="E4" s="206"/>
      <c r="F4" s="157"/>
      <c r="G4" s="154"/>
      <c r="H4" s="154"/>
      <c r="I4" s="154"/>
      <c r="J4" s="154"/>
      <c r="K4" s="154"/>
      <c r="L4" s="153"/>
      <c r="M4" s="154"/>
      <c r="N4" s="156"/>
    </row>
    <row r="5" spans="1:14" ht="15.75" x14ac:dyDescent="0.35">
      <c r="A5" s="158"/>
      <c r="B5" s="21" t="s">
        <v>655</v>
      </c>
      <c r="C5" s="158"/>
      <c r="D5" s="158"/>
      <c r="E5" s="159"/>
      <c r="F5" s="159"/>
      <c r="G5" s="159"/>
      <c r="H5" s="159"/>
      <c r="I5" s="159"/>
      <c r="J5" s="159"/>
      <c r="K5" s="159"/>
      <c r="L5" s="159"/>
      <c r="M5" s="159"/>
      <c r="N5" s="156"/>
    </row>
    <row r="6" spans="1:14" ht="13.5" thickBot="1" x14ac:dyDescent="0.25">
      <c r="A6" s="207"/>
      <c r="B6" s="207"/>
      <c r="C6" s="207"/>
      <c r="D6" s="207"/>
      <c r="E6" s="207"/>
      <c r="F6" s="207"/>
      <c r="G6" s="207"/>
      <c r="H6" s="207"/>
      <c r="I6" s="207"/>
      <c r="J6" s="207"/>
      <c r="K6" s="207"/>
      <c r="L6" s="207"/>
      <c r="M6" s="207"/>
      <c r="N6" s="156"/>
    </row>
    <row r="7" spans="1:14" ht="51" x14ac:dyDescent="0.2">
      <c r="A7" s="208" t="s">
        <v>64</v>
      </c>
      <c r="B7" s="209" t="s">
        <v>398</v>
      </c>
      <c r="C7" s="209" t="s">
        <v>399</v>
      </c>
      <c r="D7" s="210" t="s">
        <v>400</v>
      </c>
      <c r="E7" s="210" t="s">
        <v>263</v>
      </c>
      <c r="F7" s="210" t="s">
        <v>401</v>
      </c>
      <c r="G7" s="210" t="s">
        <v>402</v>
      </c>
      <c r="H7" s="209" t="s">
        <v>403</v>
      </c>
      <c r="I7" s="211" t="s">
        <v>404</v>
      </c>
      <c r="J7" s="211" t="s">
        <v>405</v>
      </c>
      <c r="K7" s="212" t="s">
        <v>406</v>
      </c>
      <c r="L7" s="212" t="s">
        <v>407</v>
      </c>
      <c r="M7" s="210" t="s">
        <v>397</v>
      </c>
      <c r="N7" s="156"/>
    </row>
    <row r="8" spans="1:14" x14ac:dyDescent="0.2">
      <c r="A8" s="161">
        <v>1</v>
      </c>
      <c r="B8" s="162">
        <v>2</v>
      </c>
      <c r="C8" s="162">
        <v>3</v>
      </c>
      <c r="D8" s="163">
        <v>4</v>
      </c>
      <c r="E8" s="163">
        <v>5</v>
      </c>
      <c r="F8" s="163">
        <v>6</v>
      </c>
      <c r="G8" s="163">
        <v>7</v>
      </c>
      <c r="H8" s="163">
        <v>8</v>
      </c>
      <c r="I8" s="163">
        <v>9</v>
      </c>
      <c r="J8" s="163">
        <v>10</v>
      </c>
      <c r="K8" s="163">
        <v>11</v>
      </c>
      <c r="L8" s="163">
        <v>12</v>
      </c>
      <c r="M8" s="163">
        <v>13</v>
      </c>
      <c r="N8" s="156"/>
    </row>
    <row r="9" spans="1:14" ht="18" x14ac:dyDescent="0.4">
      <c r="A9" s="164">
        <v>1</v>
      </c>
      <c r="B9" s="165"/>
      <c r="C9" s="213"/>
      <c r="D9" s="164"/>
      <c r="E9" s="164"/>
      <c r="F9" s="164"/>
      <c r="G9" s="164"/>
      <c r="H9" s="164"/>
      <c r="I9" s="164"/>
      <c r="J9" s="164"/>
      <c r="K9" s="164"/>
      <c r="L9" s="164"/>
      <c r="M9" s="214" t="str">
        <f t="shared" ref="M9:M28" si="0">IF(ISBLANK(B9),"",$L$2)</f>
        <v/>
      </c>
      <c r="N9" s="156"/>
    </row>
    <row r="10" spans="1:14" ht="18" x14ac:dyDescent="0.4">
      <c r="A10" s="164">
        <v>2</v>
      </c>
      <c r="B10" s="165"/>
      <c r="C10" s="213"/>
      <c r="D10" s="164"/>
      <c r="E10" s="164"/>
      <c r="F10" s="164"/>
      <c r="G10" s="164"/>
      <c r="H10" s="164"/>
      <c r="I10" s="164"/>
      <c r="J10" s="164"/>
      <c r="K10" s="164"/>
      <c r="L10" s="164"/>
      <c r="M10" s="214" t="str">
        <f t="shared" si="0"/>
        <v/>
      </c>
      <c r="N10" s="156"/>
    </row>
    <row r="11" spans="1:14" ht="18" x14ac:dyDescent="0.4">
      <c r="A11" s="164">
        <v>3</v>
      </c>
      <c r="B11" s="165"/>
      <c r="C11" s="213"/>
      <c r="D11" s="164"/>
      <c r="E11" s="164"/>
      <c r="F11" s="164"/>
      <c r="G11" s="164"/>
      <c r="H11" s="164"/>
      <c r="I11" s="164"/>
      <c r="J11" s="164"/>
      <c r="K11" s="164"/>
      <c r="L11" s="164"/>
      <c r="M11" s="214" t="str">
        <f t="shared" si="0"/>
        <v/>
      </c>
      <c r="N11" s="156"/>
    </row>
    <row r="12" spans="1:14" ht="18" x14ac:dyDescent="0.4">
      <c r="A12" s="164">
        <v>4</v>
      </c>
      <c r="B12" s="165"/>
      <c r="C12" s="213"/>
      <c r="D12" s="164"/>
      <c r="E12" s="164"/>
      <c r="F12" s="164"/>
      <c r="G12" s="164"/>
      <c r="H12" s="164"/>
      <c r="I12" s="164"/>
      <c r="J12" s="164"/>
      <c r="K12" s="164"/>
      <c r="L12" s="164"/>
      <c r="M12" s="214" t="str">
        <f t="shared" si="0"/>
        <v/>
      </c>
      <c r="N12" s="156"/>
    </row>
    <row r="13" spans="1:14" ht="18" x14ac:dyDescent="0.4">
      <c r="A13" s="164">
        <v>5</v>
      </c>
      <c r="B13" s="165"/>
      <c r="C13" s="213"/>
      <c r="D13" s="164"/>
      <c r="E13" s="164"/>
      <c r="F13" s="164"/>
      <c r="G13" s="164"/>
      <c r="H13" s="164"/>
      <c r="I13" s="164"/>
      <c r="J13" s="164"/>
      <c r="K13" s="164"/>
      <c r="L13" s="164"/>
      <c r="M13" s="214" t="str">
        <f t="shared" si="0"/>
        <v/>
      </c>
      <c r="N13" s="156"/>
    </row>
    <row r="14" spans="1:14" ht="18" x14ac:dyDescent="0.4">
      <c r="A14" s="164">
        <v>6</v>
      </c>
      <c r="B14" s="165"/>
      <c r="C14" s="213"/>
      <c r="D14" s="164"/>
      <c r="E14" s="164"/>
      <c r="F14" s="164"/>
      <c r="G14" s="164"/>
      <c r="H14" s="164"/>
      <c r="I14" s="164"/>
      <c r="J14" s="164"/>
      <c r="K14" s="164"/>
      <c r="L14" s="164"/>
      <c r="M14" s="214" t="str">
        <f t="shared" si="0"/>
        <v/>
      </c>
      <c r="N14" s="156"/>
    </row>
    <row r="15" spans="1:14" ht="18" x14ac:dyDescent="0.4">
      <c r="A15" s="164">
        <v>7</v>
      </c>
      <c r="B15" s="165"/>
      <c r="C15" s="213"/>
      <c r="D15" s="164"/>
      <c r="E15" s="164"/>
      <c r="F15" s="164"/>
      <c r="G15" s="164"/>
      <c r="H15" s="164"/>
      <c r="I15" s="164"/>
      <c r="J15" s="164"/>
      <c r="K15" s="164"/>
      <c r="L15" s="164"/>
      <c r="M15" s="214" t="str">
        <f t="shared" si="0"/>
        <v/>
      </c>
      <c r="N15" s="156"/>
    </row>
    <row r="16" spans="1:14" ht="18" x14ac:dyDescent="0.4">
      <c r="A16" s="164">
        <v>8</v>
      </c>
      <c r="B16" s="165"/>
      <c r="C16" s="213"/>
      <c r="D16" s="164"/>
      <c r="E16" s="164"/>
      <c r="F16" s="164"/>
      <c r="G16" s="164"/>
      <c r="H16" s="164"/>
      <c r="I16" s="164"/>
      <c r="J16" s="164"/>
      <c r="K16" s="164"/>
      <c r="L16" s="164"/>
      <c r="M16" s="214" t="str">
        <f t="shared" si="0"/>
        <v/>
      </c>
      <c r="N16" s="156"/>
    </row>
    <row r="17" spans="1:14" ht="18" x14ac:dyDescent="0.4">
      <c r="A17" s="164">
        <v>9</v>
      </c>
      <c r="B17" s="165"/>
      <c r="C17" s="213"/>
      <c r="D17" s="164"/>
      <c r="E17" s="164"/>
      <c r="F17" s="164"/>
      <c r="G17" s="164"/>
      <c r="H17" s="164"/>
      <c r="I17" s="164"/>
      <c r="J17" s="164"/>
      <c r="K17" s="164"/>
      <c r="L17" s="164"/>
      <c r="M17" s="214" t="str">
        <f t="shared" si="0"/>
        <v/>
      </c>
      <c r="N17" s="156"/>
    </row>
    <row r="18" spans="1:14" ht="18" x14ac:dyDescent="0.4">
      <c r="A18" s="164">
        <v>10</v>
      </c>
      <c r="B18" s="165"/>
      <c r="C18" s="213"/>
      <c r="D18" s="164"/>
      <c r="E18" s="164"/>
      <c r="F18" s="164"/>
      <c r="G18" s="164"/>
      <c r="H18" s="164"/>
      <c r="I18" s="164"/>
      <c r="J18" s="164"/>
      <c r="K18" s="164"/>
      <c r="L18" s="164"/>
      <c r="M18" s="214" t="str">
        <f t="shared" si="0"/>
        <v/>
      </c>
      <c r="N18" s="156"/>
    </row>
    <row r="19" spans="1:14" ht="18" x14ac:dyDescent="0.4">
      <c r="A19" s="164">
        <v>11</v>
      </c>
      <c r="B19" s="165"/>
      <c r="C19" s="213"/>
      <c r="D19" s="164"/>
      <c r="E19" s="164"/>
      <c r="F19" s="164"/>
      <c r="G19" s="164"/>
      <c r="H19" s="164"/>
      <c r="I19" s="164"/>
      <c r="J19" s="164"/>
      <c r="K19" s="164"/>
      <c r="L19" s="164"/>
      <c r="M19" s="214" t="str">
        <f t="shared" si="0"/>
        <v/>
      </c>
      <c r="N19" s="156"/>
    </row>
    <row r="20" spans="1:14" ht="18" x14ac:dyDescent="0.4">
      <c r="A20" s="164">
        <v>12</v>
      </c>
      <c r="B20" s="165"/>
      <c r="C20" s="213"/>
      <c r="D20" s="164"/>
      <c r="E20" s="164"/>
      <c r="F20" s="164"/>
      <c r="G20" s="164"/>
      <c r="H20" s="164"/>
      <c r="I20" s="164"/>
      <c r="J20" s="164"/>
      <c r="K20" s="164"/>
      <c r="L20" s="164"/>
      <c r="M20" s="214" t="str">
        <f t="shared" si="0"/>
        <v/>
      </c>
      <c r="N20" s="156"/>
    </row>
    <row r="21" spans="1:14" ht="18" x14ac:dyDescent="0.4">
      <c r="A21" s="164">
        <v>13</v>
      </c>
      <c r="B21" s="165"/>
      <c r="C21" s="213"/>
      <c r="D21" s="164"/>
      <c r="E21" s="164"/>
      <c r="F21" s="164"/>
      <c r="G21" s="164"/>
      <c r="H21" s="164"/>
      <c r="I21" s="164"/>
      <c r="J21" s="164"/>
      <c r="K21" s="164"/>
      <c r="L21" s="164"/>
      <c r="M21" s="214" t="str">
        <f t="shared" si="0"/>
        <v/>
      </c>
      <c r="N21" s="156"/>
    </row>
    <row r="22" spans="1:14" ht="18" x14ac:dyDescent="0.4">
      <c r="A22" s="164">
        <v>14</v>
      </c>
      <c r="B22" s="165"/>
      <c r="C22" s="213"/>
      <c r="D22" s="164"/>
      <c r="E22" s="164"/>
      <c r="F22" s="164"/>
      <c r="G22" s="164"/>
      <c r="H22" s="164"/>
      <c r="I22" s="164"/>
      <c r="J22" s="164"/>
      <c r="K22" s="164"/>
      <c r="L22" s="164"/>
      <c r="M22" s="214" t="str">
        <f t="shared" si="0"/>
        <v/>
      </c>
      <c r="N22" s="156"/>
    </row>
    <row r="23" spans="1:14" ht="18" x14ac:dyDescent="0.4">
      <c r="A23" s="164">
        <v>15</v>
      </c>
      <c r="B23" s="165"/>
      <c r="C23" s="213"/>
      <c r="D23" s="164"/>
      <c r="E23" s="164"/>
      <c r="F23" s="164"/>
      <c r="G23" s="164"/>
      <c r="H23" s="164"/>
      <c r="I23" s="164"/>
      <c r="J23" s="164"/>
      <c r="K23" s="164"/>
      <c r="L23" s="164"/>
      <c r="M23" s="214" t="str">
        <f t="shared" si="0"/>
        <v/>
      </c>
      <c r="N23" s="156"/>
    </row>
    <row r="24" spans="1:14" ht="18" x14ac:dyDescent="0.4">
      <c r="A24" s="164">
        <v>16</v>
      </c>
      <c r="B24" s="165"/>
      <c r="C24" s="213"/>
      <c r="D24" s="164"/>
      <c r="E24" s="164"/>
      <c r="F24" s="164"/>
      <c r="G24" s="164"/>
      <c r="H24" s="164"/>
      <c r="I24" s="164"/>
      <c r="J24" s="164"/>
      <c r="K24" s="164"/>
      <c r="L24" s="164"/>
      <c r="M24" s="214" t="str">
        <f t="shared" si="0"/>
        <v/>
      </c>
      <c r="N24" s="156"/>
    </row>
    <row r="25" spans="1:14" ht="18" x14ac:dyDescent="0.4">
      <c r="A25" s="164">
        <v>17</v>
      </c>
      <c r="B25" s="165"/>
      <c r="C25" s="213"/>
      <c r="D25" s="164"/>
      <c r="E25" s="164"/>
      <c r="F25" s="164"/>
      <c r="G25" s="164"/>
      <c r="H25" s="164"/>
      <c r="I25" s="164"/>
      <c r="J25" s="164"/>
      <c r="K25" s="164"/>
      <c r="L25" s="164"/>
      <c r="M25" s="214" t="str">
        <f t="shared" si="0"/>
        <v/>
      </c>
      <c r="N25" s="156"/>
    </row>
    <row r="26" spans="1:14" ht="18" x14ac:dyDescent="0.4">
      <c r="A26" s="164">
        <v>18</v>
      </c>
      <c r="B26" s="165"/>
      <c r="C26" s="213"/>
      <c r="D26" s="164"/>
      <c r="E26" s="164"/>
      <c r="F26" s="164"/>
      <c r="G26" s="164"/>
      <c r="H26" s="164"/>
      <c r="I26" s="164"/>
      <c r="J26" s="164"/>
      <c r="K26" s="164"/>
      <c r="L26" s="164"/>
      <c r="M26" s="214" t="str">
        <f t="shared" si="0"/>
        <v/>
      </c>
      <c r="N26" s="156"/>
    </row>
    <row r="27" spans="1:14" ht="18" x14ac:dyDescent="0.4">
      <c r="A27" s="164">
        <v>19</v>
      </c>
      <c r="B27" s="165"/>
      <c r="C27" s="213"/>
      <c r="D27" s="164"/>
      <c r="E27" s="164"/>
      <c r="F27" s="164"/>
      <c r="G27" s="164"/>
      <c r="H27" s="164"/>
      <c r="I27" s="164"/>
      <c r="J27" s="164"/>
      <c r="K27" s="164"/>
      <c r="L27" s="164"/>
      <c r="M27" s="214" t="str">
        <f t="shared" si="0"/>
        <v/>
      </c>
      <c r="N27" s="156"/>
    </row>
    <row r="28" spans="1:14" ht="18" x14ac:dyDescent="0.4">
      <c r="A28" s="215" t="s">
        <v>266</v>
      </c>
      <c r="B28" s="165"/>
      <c r="C28" s="213"/>
      <c r="D28" s="164"/>
      <c r="E28" s="164"/>
      <c r="F28" s="164"/>
      <c r="G28" s="164"/>
      <c r="H28" s="164"/>
      <c r="I28" s="164"/>
      <c r="J28" s="164"/>
      <c r="K28" s="164"/>
      <c r="L28" s="164"/>
      <c r="M28" s="214" t="str">
        <f t="shared" si="0"/>
        <v/>
      </c>
      <c r="N28" s="156"/>
    </row>
    <row r="29" spans="1:14" s="171" customFormat="1" x14ac:dyDescent="0.2"/>
    <row r="32" spans="1:14" s="16" customFormat="1" ht="15.75" x14ac:dyDescent="0.35">
      <c r="B32" s="166" t="s">
        <v>96</v>
      </c>
    </row>
    <row r="33" spans="2:13" s="16" customFormat="1" ht="15.75" x14ac:dyDescent="0.35">
      <c r="B33" s="166"/>
    </row>
    <row r="34" spans="2:13" s="16" customFormat="1" ht="15.75" x14ac:dyDescent="0.35">
      <c r="C34" s="168"/>
      <c r="D34" s="167"/>
      <c r="E34" s="167"/>
      <c r="H34" s="168"/>
      <c r="I34" s="168"/>
      <c r="J34" s="167"/>
      <c r="K34" s="167"/>
      <c r="L34" s="167"/>
    </row>
    <row r="35" spans="2:13" s="16" customFormat="1" ht="15.75" x14ac:dyDescent="0.35">
      <c r="C35" s="169" t="s">
        <v>256</v>
      </c>
      <c r="D35" s="167"/>
      <c r="E35" s="167"/>
      <c r="H35" s="166" t="s">
        <v>307</v>
      </c>
      <c r="M35" s="167"/>
    </row>
    <row r="36" spans="2:13" s="16" customFormat="1" ht="15.75" x14ac:dyDescent="0.35">
      <c r="C36" s="169" t="s">
        <v>127</v>
      </c>
      <c r="D36" s="167"/>
      <c r="E36" s="167"/>
      <c r="H36" s="170" t="s">
        <v>257</v>
      </c>
      <c r="M36" s="167"/>
    </row>
    <row r="37" spans="2:13" ht="15.75" x14ac:dyDescent="0.35">
      <c r="C37" s="169"/>
      <c r="F37" s="170"/>
      <c r="J37" s="172"/>
      <c r="K37" s="172"/>
      <c r="L37" s="172"/>
      <c r="M37" s="172"/>
    </row>
    <row r="38" spans="2:13" ht="15.75" x14ac:dyDescent="0.35">
      <c r="C38" s="169"/>
    </row>
  </sheetData>
  <sheetProtection insertColumns="0" insertRows="0" deleteRows="0"/>
  <mergeCells count="1">
    <mergeCell ref="L2:N2"/>
  </mergeCells>
  <dataValidations count="4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L2 B9:B28"/>
    <dataValidation type="list" allowBlank="1" showInputMessage="1" showErrorMessage="1" errorTitle="თარიღის შევსების ინსტრუქცია" error="დღე/თვე/წელი" prompt="დღე/თვე/წელი" sqref="O1">
      <formula1>#REF!</formula1>
    </dataValidation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C9:C28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D9:E28">
      <formula1>11</formula1>
    </dataValidation>
  </dataValidations>
  <pageMargins left="0.11811023622047245" right="0.11811023622047245" top="0.35433070866141736" bottom="0.35433070866141736" header="0.31496062992125984" footer="0.31496062992125984"/>
  <pageSetup paperSize="9" scale="80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733"/>
  <sheetViews>
    <sheetView workbookViewId="0">
      <selection activeCell="E13" sqref="E13"/>
    </sheetView>
  </sheetViews>
  <sheetFormatPr defaultRowHeight="12.75" x14ac:dyDescent="0.2"/>
  <cols>
    <col min="3" max="3" width="74.5703125" bestFit="1" customWidth="1"/>
    <col min="5" max="5" width="29" bestFit="1" customWidth="1"/>
  </cols>
  <sheetData>
    <row r="1" spans="1:7" x14ac:dyDescent="0.2">
      <c r="A1" t="s">
        <v>207</v>
      </c>
      <c r="C1" t="s">
        <v>187</v>
      </c>
      <c r="E1" t="s">
        <v>214</v>
      </c>
      <c r="G1" t="s">
        <v>224</v>
      </c>
    </row>
    <row r="2" spans="1:7" ht="15.75" x14ac:dyDescent="0.2">
      <c r="A2" s="44">
        <v>40907</v>
      </c>
      <c r="C2" t="s">
        <v>188</v>
      </c>
      <c r="E2" t="s">
        <v>219</v>
      </c>
      <c r="G2" s="46" t="s">
        <v>225</v>
      </c>
    </row>
    <row r="3" spans="1:7" ht="15.75" x14ac:dyDescent="0.2">
      <c r="A3" s="44">
        <v>40908</v>
      </c>
      <c r="C3" t="s">
        <v>189</v>
      </c>
      <c r="E3" t="s">
        <v>220</v>
      </c>
      <c r="G3" s="46" t="s">
        <v>226</v>
      </c>
    </row>
    <row r="4" spans="1:7" ht="15.75" x14ac:dyDescent="0.2">
      <c r="A4" s="44">
        <v>40909</v>
      </c>
      <c r="C4" t="s">
        <v>190</v>
      </c>
      <c r="E4" t="s">
        <v>221</v>
      </c>
      <c r="G4" s="46" t="s">
        <v>227</v>
      </c>
    </row>
    <row r="5" spans="1:7" x14ac:dyDescent="0.2">
      <c r="A5" s="44">
        <v>40910</v>
      </c>
      <c r="C5" t="s">
        <v>191</v>
      </c>
      <c r="E5" t="s">
        <v>222</v>
      </c>
    </row>
    <row r="6" spans="1:7" x14ac:dyDescent="0.2">
      <c r="A6" s="44">
        <v>40911</v>
      </c>
      <c r="C6" t="s">
        <v>192</v>
      </c>
    </row>
    <row r="7" spans="1:7" x14ac:dyDescent="0.2">
      <c r="A7" s="44">
        <v>40912</v>
      </c>
      <c r="C7" t="s">
        <v>193</v>
      </c>
    </row>
    <row r="8" spans="1:7" x14ac:dyDescent="0.2">
      <c r="A8" s="44">
        <v>40913</v>
      </c>
      <c r="C8" t="s">
        <v>194</v>
      </c>
    </row>
    <row r="9" spans="1:7" x14ac:dyDescent="0.2">
      <c r="A9" s="44">
        <v>40914</v>
      </c>
      <c r="C9" t="s">
        <v>195</v>
      </c>
    </row>
    <row r="10" spans="1:7" x14ac:dyDescent="0.2">
      <c r="A10" s="44">
        <v>40915</v>
      </c>
      <c r="C10" t="s">
        <v>196</v>
      </c>
    </row>
    <row r="11" spans="1:7" x14ac:dyDescent="0.2">
      <c r="A11" s="44">
        <v>40916</v>
      </c>
      <c r="C11" t="s">
        <v>197</v>
      </c>
    </row>
    <row r="12" spans="1:7" x14ac:dyDescent="0.2">
      <c r="A12" s="44">
        <v>40917</v>
      </c>
      <c r="C12" t="s">
        <v>198</v>
      </c>
    </row>
    <row r="13" spans="1:7" x14ac:dyDescent="0.2">
      <c r="A13" s="44">
        <v>40918</v>
      </c>
      <c r="C13" t="s">
        <v>199</v>
      </c>
    </row>
    <row r="14" spans="1:7" x14ac:dyDescent="0.2">
      <c r="A14" s="44">
        <v>40919</v>
      </c>
      <c r="C14" t="s">
        <v>200</v>
      </c>
    </row>
    <row r="15" spans="1:7" x14ac:dyDescent="0.2">
      <c r="A15" s="44">
        <v>40920</v>
      </c>
      <c r="C15" t="s">
        <v>201</v>
      </c>
    </row>
    <row r="16" spans="1:7" x14ac:dyDescent="0.2">
      <c r="A16" s="44">
        <v>40921</v>
      </c>
      <c r="C16" t="s">
        <v>202</v>
      </c>
    </row>
    <row r="17" spans="1:3" x14ac:dyDescent="0.2">
      <c r="A17" s="44">
        <v>40922</v>
      </c>
      <c r="C17" t="s">
        <v>203</v>
      </c>
    </row>
    <row r="18" spans="1:3" x14ac:dyDescent="0.2">
      <c r="A18" s="44">
        <v>40923</v>
      </c>
      <c r="C18" t="s">
        <v>204</v>
      </c>
    </row>
    <row r="19" spans="1:3" x14ac:dyDescent="0.2">
      <c r="A19" s="44">
        <v>40924</v>
      </c>
      <c r="C19" t="s">
        <v>205</v>
      </c>
    </row>
    <row r="20" spans="1:3" x14ac:dyDescent="0.2">
      <c r="A20" s="44">
        <v>40925</v>
      </c>
      <c r="C20" t="s">
        <v>206</v>
      </c>
    </row>
    <row r="21" spans="1:3" x14ac:dyDescent="0.2">
      <c r="A21" s="44">
        <v>40926</v>
      </c>
    </row>
    <row r="22" spans="1:3" x14ac:dyDescent="0.2">
      <c r="A22" s="44">
        <v>40927</v>
      </c>
    </row>
    <row r="23" spans="1:3" x14ac:dyDescent="0.2">
      <c r="A23" s="44">
        <v>40928</v>
      </c>
    </row>
    <row r="24" spans="1:3" x14ac:dyDescent="0.2">
      <c r="A24" s="44">
        <v>40929</v>
      </c>
    </row>
    <row r="25" spans="1:3" x14ac:dyDescent="0.2">
      <c r="A25" s="44">
        <v>40930</v>
      </c>
    </row>
    <row r="26" spans="1:3" x14ac:dyDescent="0.2">
      <c r="A26" s="44">
        <v>40931</v>
      </c>
    </row>
    <row r="27" spans="1:3" x14ac:dyDescent="0.2">
      <c r="A27" s="44">
        <v>40932</v>
      </c>
    </row>
    <row r="28" spans="1:3" x14ac:dyDescent="0.2">
      <c r="A28" s="44">
        <v>40933</v>
      </c>
    </row>
    <row r="29" spans="1:3" x14ac:dyDescent="0.2">
      <c r="A29" s="44">
        <v>40934</v>
      </c>
    </row>
    <row r="30" spans="1:3" x14ac:dyDescent="0.2">
      <c r="A30" s="44">
        <v>40935</v>
      </c>
    </row>
    <row r="31" spans="1:3" x14ac:dyDescent="0.2">
      <c r="A31" s="44">
        <v>40936</v>
      </c>
    </row>
    <row r="32" spans="1:3" x14ac:dyDescent="0.2">
      <c r="A32" s="44">
        <v>40937</v>
      </c>
    </row>
    <row r="33" spans="1:1" x14ac:dyDescent="0.2">
      <c r="A33" s="44">
        <v>40938</v>
      </c>
    </row>
    <row r="34" spans="1:1" x14ac:dyDescent="0.2">
      <c r="A34" s="44">
        <v>40939</v>
      </c>
    </row>
    <row r="35" spans="1:1" x14ac:dyDescent="0.2">
      <c r="A35" s="44">
        <v>40941</v>
      </c>
    </row>
    <row r="36" spans="1:1" x14ac:dyDescent="0.2">
      <c r="A36" s="44">
        <v>40942</v>
      </c>
    </row>
    <row r="37" spans="1:1" x14ac:dyDescent="0.2">
      <c r="A37" s="44">
        <v>40943</v>
      </c>
    </row>
    <row r="38" spans="1:1" x14ac:dyDescent="0.2">
      <c r="A38" s="44">
        <v>40944</v>
      </c>
    </row>
    <row r="39" spans="1:1" x14ac:dyDescent="0.2">
      <c r="A39" s="44">
        <v>40945</v>
      </c>
    </row>
    <row r="40" spans="1:1" x14ac:dyDescent="0.2">
      <c r="A40" s="44">
        <v>40946</v>
      </c>
    </row>
    <row r="41" spans="1:1" x14ac:dyDescent="0.2">
      <c r="A41" s="44">
        <v>40947</v>
      </c>
    </row>
    <row r="42" spans="1:1" x14ac:dyDescent="0.2">
      <c r="A42" s="44">
        <v>40948</v>
      </c>
    </row>
    <row r="43" spans="1:1" x14ac:dyDescent="0.2">
      <c r="A43" s="44">
        <v>40949</v>
      </c>
    </row>
    <row r="44" spans="1:1" x14ac:dyDescent="0.2">
      <c r="A44" s="44">
        <v>40950</v>
      </c>
    </row>
    <row r="45" spans="1:1" x14ac:dyDescent="0.2">
      <c r="A45" s="44">
        <v>40951</v>
      </c>
    </row>
    <row r="46" spans="1:1" x14ac:dyDescent="0.2">
      <c r="A46" s="44">
        <v>40952</v>
      </c>
    </row>
    <row r="47" spans="1:1" x14ac:dyDescent="0.2">
      <c r="A47" s="44">
        <v>40953</v>
      </c>
    </row>
    <row r="48" spans="1:1" x14ac:dyDescent="0.2">
      <c r="A48" s="44">
        <v>40954</v>
      </c>
    </row>
    <row r="49" spans="1:1" x14ac:dyDescent="0.2">
      <c r="A49" s="44">
        <v>40955</v>
      </c>
    </row>
    <row r="50" spans="1:1" x14ac:dyDescent="0.2">
      <c r="A50" s="44">
        <v>40956</v>
      </c>
    </row>
    <row r="51" spans="1:1" x14ac:dyDescent="0.2">
      <c r="A51" s="44">
        <v>40957</v>
      </c>
    </row>
    <row r="52" spans="1:1" x14ac:dyDescent="0.2">
      <c r="A52" s="44">
        <v>40958</v>
      </c>
    </row>
    <row r="53" spans="1:1" x14ac:dyDescent="0.2">
      <c r="A53" s="44">
        <v>40959</v>
      </c>
    </row>
    <row r="54" spans="1:1" x14ac:dyDescent="0.2">
      <c r="A54" s="44">
        <v>40960</v>
      </c>
    </row>
    <row r="55" spans="1:1" x14ac:dyDescent="0.2">
      <c r="A55" s="44">
        <v>40961</v>
      </c>
    </row>
    <row r="56" spans="1:1" x14ac:dyDescent="0.2">
      <c r="A56" s="44">
        <v>40962</v>
      </c>
    </row>
    <row r="57" spans="1:1" x14ac:dyDescent="0.2">
      <c r="A57" s="44">
        <v>40963</v>
      </c>
    </row>
    <row r="58" spans="1:1" x14ac:dyDescent="0.2">
      <c r="A58" s="44">
        <v>40964</v>
      </c>
    </row>
    <row r="59" spans="1:1" x14ac:dyDescent="0.2">
      <c r="A59" s="44">
        <v>40965</v>
      </c>
    </row>
    <row r="60" spans="1:1" x14ac:dyDescent="0.2">
      <c r="A60" s="44">
        <v>40966</v>
      </c>
    </row>
    <row r="61" spans="1:1" x14ac:dyDescent="0.2">
      <c r="A61" s="44">
        <v>40967</v>
      </c>
    </row>
    <row r="62" spans="1:1" x14ac:dyDescent="0.2">
      <c r="A62" s="44">
        <v>40968</v>
      </c>
    </row>
    <row r="63" spans="1:1" x14ac:dyDescent="0.2">
      <c r="A63" s="44">
        <v>40969</v>
      </c>
    </row>
    <row r="64" spans="1:1" x14ac:dyDescent="0.2">
      <c r="A64" s="44">
        <v>40970</v>
      </c>
    </row>
    <row r="65" spans="1:1" x14ac:dyDescent="0.2">
      <c r="A65" s="44">
        <v>40971</v>
      </c>
    </row>
    <row r="66" spans="1:1" x14ac:dyDescent="0.2">
      <c r="A66" s="44">
        <v>40972</v>
      </c>
    </row>
    <row r="67" spans="1:1" x14ac:dyDescent="0.2">
      <c r="A67" s="44">
        <v>40973</v>
      </c>
    </row>
    <row r="68" spans="1:1" x14ac:dyDescent="0.2">
      <c r="A68" s="44">
        <v>40974</v>
      </c>
    </row>
    <row r="69" spans="1:1" x14ac:dyDescent="0.2">
      <c r="A69" s="44">
        <v>40975</v>
      </c>
    </row>
    <row r="70" spans="1:1" x14ac:dyDescent="0.2">
      <c r="A70" s="44">
        <v>40976</v>
      </c>
    </row>
    <row r="71" spans="1:1" x14ac:dyDescent="0.2">
      <c r="A71" s="44">
        <v>40977</v>
      </c>
    </row>
    <row r="72" spans="1:1" x14ac:dyDescent="0.2">
      <c r="A72" s="44">
        <v>40978</v>
      </c>
    </row>
    <row r="73" spans="1:1" x14ac:dyDescent="0.2">
      <c r="A73" s="44">
        <v>40979</v>
      </c>
    </row>
    <row r="74" spans="1:1" x14ac:dyDescent="0.2">
      <c r="A74" s="44">
        <v>40980</v>
      </c>
    </row>
    <row r="75" spans="1:1" x14ac:dyDescent="0.2">
      <c r="A75" s="44">
        <v>40981</v>
      </c>
    </row>
    <row r="76" spans="1:1" x14ac:dyDescent="0.2">
      <c r="A76" s="44">
        <v>40982</v>
      </c>
    </row>
    <row r="77" spans="1:1" x14ac:dyDescent="0.2">
      <c r="A77" s="44">
        <v>40983</v>
      </c>
    </row>
    <row r="78" spans="1:1" x14ac:dyDescent="0.2">
      <c r="A78" s="44">
        <v>40984</v>
      </c>
    </row>
    <row r="79" spans="1:1" x14ac:dyDescent="0.2">
      <c r="A79" s="44">
        <v>40985</v>
      </c>
    </row>
    <row r="80" spans="1:1" x14ac:dyDescent="0.2">
      <c r="A80" s="44">
        <v>40986</v>
      </c>
    </row>
    <row r="81" spans="1:1" x14ac:dyDescent="0.2">
      <c r="A81" s="44">
        <v>40987</v>
      </c>
    </row>
    <row r="82" spans="1:1" x14ac:dyDescent="0.2">
      <c r="A82" s="44">
        <v>40988</v>
      </c>
    </row>
    <row r="83" spans="1:1" x14ac:dyDescent="0.2">
      <c r="A83" s="44">
        <v>40989</v>
      </c>
    </row>
    <row r="84" spans="1:1" x14ac:dyDescent="0.2">
      <c r="A84" s="44">
        <v>40990</v>
      </c>
    </row>
    <row r="85" spans="1:1" x14ac:dyDescent="0.2">
      <c r="A85" s="44">
        <v>40991</v>
      </c>
    </row>
    <row r="86" spans="1:1" x14ac:dyDescent="0.2">
      <c r="A86" s="44">
        <v>40992</v>
      </c>
    </row>
    <row r="87" spans="1:1" x14ac:dyDescent="0.2">
      <c r="A87" s="44">
        <v>40993</v>
      </c>
    </row>
    <row r="88" spans="1:1" x14ac:dyDescent="0.2">
      <c r="A88" s="44">
        <v>40994</v>
      </c>
    </row>
    <row r="89" spans="1:1" x14ac:dyDescent="0.2">
      <c r="A89" s="44">
        <v>40995</v>
      </c>
    </row>
    <row r="90" spans="1:1" x14ac:dyDescent="0.2">
      <c r="A90" s="44">
        <v>40996</v>
      </c>
    </row>
    <row r="91" spans="1:1" x14ac:dyDescent="0.2">
      <c r="A91" s="44">
        <v>40997</v>
      </c>
    </row>
    <row r="92" spans="1:1" x14ac:dyDescent="0.2">
      <c r="A92" s="44">
        <v>40998</v>
      </c>
    </row>
    <row r="93" spans="1:1" x14ac:dyDescent="0.2">
      <c r="A93" s="44">
        <v>40999</v>
      </c>
    </row>
    <row r="94" spans="1:1" x14ac:dyDescent="0.2">
      <c r="A94" s="44">
        <v>41000</v>
      </c>
    </row>
    <row r="95" spans="1:1" x14ac:dyDescent="0.2">
      <c r="A95" s="44">
        <v>41001</v>
      </c>
    </row>
    <row r="96" spans="1:1" x14ac:dyDescent="0.2">
      <c r="A96" s="44">
        <v>41002</v>
      </c>
    </row>
    <row r="97" spans="1:1" x14ac:dyDescent="0.2">
      <c r="A97" s="44">
        <v>41003</v>
      </c>
    </row>
    <row r="98" spans="1:1" x14ac:dyDescent="0.2">
      <c r="A98" s="44">
        <v>41004</v>
      </c>
    </row>
    <row r="99" spans="1:1" x14ac:dyDescent="0.2">
      <c r="A99" s="44">
        <v>41005</v>
      </c>
    </row>
    <row r="100" spans="1:1" x14ac:dyDescent="0.2">
      <c r="A100" s="44">
        <v>41006</v>
      </c>
    </row>
    <row r="101" spans="1:1" x14ac:dyDescent="0.2">
      <c r="A101" s="44">
        <v>41007</v>
      </c>
    </row>
    <row r="102" spans="1:1" x14ac:dyDescent="0.2">
      <c r="A102" s="44">
        <v>41008</v>
      </c>
    </row>
    <row r="103" spans="1:1" x14ac:dyDescent="0.2">
      <c r="A103" s="44">
        <v>41009</v>
      </c>
    </row>
    <row r="104" spans="1:1" x14ac:dyDescent="0.2">
      <c r="A104" s="44">
        <v>41010</v>
      </c>
    </row>
    <row r="105" spans="1:1" x14ac:dyDescent="0.2">
      <c r="A105" s="44">
        <v>41011</v>
      </c>
    </row>
    <row r="106" spans="1:1" x14ac:dyDescent="0.2">
      <c r="A106" s="44">
        <v>41012</v>
      </c>
    </row>
    <row r="107" spans="1:1" x14ac:dyDescent="0.2">
      <c r="A107" s="44">
        <v>41013</v>
      </c>
    </row>
    <row r="108" spans="1:1" x14ac:dyDescent="0.2">
      <c r="A108" s="44">
        <v>41014</v>
      </c>
    </row>
    <row r="109" spans="1:1" x14ac:dyDescent="0.2">
      <c r="A109" s="44">
        <v>41015</v>
      </c>
    </row>
    <row r="110" spans="1:1" x14ac:dyDescent="0.2">
      <c r="A110" s="44">
        <v>41016</v>
      </c>
    </row>
    <row r="111" spans="1:1" x14ac:dyDescent="0.2">
      <c r="A111" s="44">
        <v>41017</v>
      </c>
    </row>
    <row r="112" spans="1:1" x14ac:dyDescent="0.2">
      <c r="A112" s="44">
        <v>41018</v>
      </c>
    </row>
    <row r="113" spans="1:1" x14ac:dyDescent="0.2">
      <c r="A113" s="44">
        <v>41019</v>
      </c>
    </row>
    <row r="114" spans="1:1" x14ac:dyDescent="0.2">
      <c r="A114" s="44">
        <v>41020</v>
      </c>
    </row>
    <row r="115" spans="1:1" x14ac:dyDescent="0.2">
      <c r="A115" s="44">
        <v>41021</v>
      </c>
    </row>
    <row r="116" spans="1:1" x14ac:dyDescent="0.2">
      <c r="A116" s="44">
        <v>41022</v>
      </c>
    </row>
    <row r="117" spans="1:1" x14ac:dyDescent="0.2">
      <c r="A117" s="44">
        <v>41023</v>
      </c>
    </row>
    <row r="118" spans="1:1" x14ac:dyDescent="0.2">
      <c r="A118" s="44">
        <v>41024</v>
      </c>
    </row>
    <row r="119" spans="1:1" x14ac:dyDescent="0.2">
      <c r="A119" s="44">
        <v>41025</v>
      </c>
    </row>
    <row r="120" spans="1:1" x14ac:dyDescent="0.2">
      <c r="A120" s="44">
        <v>41026</v>
      </c>
    </row>
    <row r="121" spans="1:1" x14ac:dyDescent="0.2">
      <c r="A121" s="44">
        <v>41027</v>
      </c>
    </row>
    <row r="122" spans="1:1" x14ac:dyDescent="0.2">
      <c r="A122" s="44">
        <v>41028</v>
      </c>
    </row>
    <row r="123" spans="1:1" x14ac:dyDescent="0.2">
      <c r="A123" s="44">
        <v>41029</v>
      </c>
    </row>
    <row r="124" spans="1:1" x14ac:dyDescent="0.2">
      <c r="A124" s="44">
        <v>41030</v>
      </c>
    </row>
    <row r="125" spans="1:1" x14ac:dyDescent="0.2">
      <c r="A125" s="44">
        <v>41031</v>
      </c>
    </row>
    <row r="126" spans="1:1" x14ac:dyDescent="0.2">
      <c r="A126" s="44">
        <v>41032</v>
      </c>
    </row>
    <row r="127" spans="1:1" x14ac:dyDescent="0.2">
      <c r="A127" s="44">
        <v>41033</v>
      </c>
    </row>
    <row r="128" spans="1:1" x14ac:dyDescent="0.2">
      <c r="A128" s="44">
        <v>41034</v>
      </c>
    </row>
    <row r="129" spans="1:1" x14ac:dyDescent="0.2">
      <c r="A129" s="44">
        <v>41035</v>
      </c>
    </row>
    <row r="130" spans="1:1" x14ac:dyDescent="0.2">
      <c r="A130" s="44">
        <v>41036</v>
      </c>
    </row>
    <row r="131" spans="1:1" x14ac:dyDescent="0.2">
      <c r="A131" s="44">
        <v>41037</v>
      </c>
    </row>
    <row r="132" spans="1:1" x14ac:dyDescent="0.2">
      <c r="A132" s="44">
        <v>41038</v>
      </c>
    </row>
    <row r="133" spans="1:1" x14ac:dyDescent="0.2">
      <c r="A133" s="44">
        <v>41039</v>
      </c>
    </row>
    <row r="134" spans="1:1" x14ac:dyDescent="0.2">
      <c r="A134" s="44">
        <v>41040</v>
      </c>
    </row>
    <row r="135" spans="1:1" x14ac:dyDescent="0.2">
      <c r="A135" s="44">
        <v>41041</v>
      </c>
    </row>
    <row r="136" spans="1:1" x14ac:dyDescent="0.2">
      <c r="A136" s="44">
        <v>41042</v>
      </c>
    </row>
    <row r="137" spans="1:1" x14ac:dyDescent="0.2">
      <c r="A137" s="44">
        <v>41043</v>
      </c>
    </row>
    <row r="138" spans="1:1" x14ac:dyDescent="0.2">
      <c r="A138" s="44">
        <v>41044</v>
      </c>
    </row>
    <row r="139" spans="1:1" x14ac:dyDescent="0.2">
      <c r="A139" s="44">
        <v>41045</v>
      </c>
    </row>
    <row r="140" spans="1:1" x14ac:dyDescent="0.2">
      <c r="A140" s="44">
        <v>41046</v>
      </c>
    </row>
    <row r="141" spans="1:1" x14ac:dyDescent="0.2">
      <c r="A141" s="44">
        <v>41047</v>
      </c>
    </row>
    <row r="142" spans="1:1" x14ac:dyDescent="0.2">
      <c r="A142" s="44">
        <v>41048</v>
      </c>
    </row>
    <row r="143" spans="1:1" x14ac:dyDescent="0.2">
      <c r="A143" s="44">
        <v>41049</v>
      </c>
    </row>
    <row r="144" spans="1:1" x14ac:dyDescent="0.2">
      <c r="A144" s="44">
        <v>41050</v>
      </c>
    </row>
    <row r="145" spans="1:1" x14ac:dyDescent="0.2">
      <c r="A145" s="44">
        <v>41051</v>
      </c>
    </row>
    <row r="146" spans="1:1" x14ac:dyDescent="0.2">
      <c r="A146" s="44">
        <v>41052</v>
      </c>
    </row>
    <row r="147" spans="1:1" x14ac:dyDescent="0.2">
      <c r="A147" s="44">
        <v>41053</v>
      </c>
    </row>
    <row r="148" spans="1:1" x14ac:dyDescent="0.2">
      <c r="A148" s="44">
        <v>41054</v>
      </c>
    </row>
    <row r="149" spans="1:1" x14ac:dyDescent="0.2">
      <c r="A149" s="44">
        <v>41055</v>
      </c>
    </row>
    <row r="150" spans="1:1" x14ac:dyDescent="0.2">
      <c r="A150" s="44">
        <v>41056</v>
      </c>
    </row>
    <row r="151" spans="1:1" x14ac:dyDescent="0.2">
      <c r="A151" s="44">
        <v>41057</v>
      </c>
    </row>
    <row r="152" spans="1:1" x14ac:dyDescent="0.2">
      <c r="A152" s="44">
        <v>41058</v>
      </c>
    </row>
    <row r="153" spans="1:1" x14ac:dyDescent="0.2">
      <c r="A153" s="44">
        <v>41059</v>
      </c>
    </row>
    <row r="154" spans="1:1" x14ac:dyDescent="0.2">
      <c r="A154" s="44">
        <v>41060</v>
      </c>
    </row>
    <row r="155" spans="1:1" x14ac:dyDescent="0.2">
      <c r="A155" s="44">
        <v>41061</v>
      </c>
    </row>
    <row r="156" spans="1:1" x14ac:dyDescent="0.2">
      <c r="A156" s="44">
        <v>41062</v>
      </c>
    </row>
    <row r="157" spans="1:1" x14ac:dyDescent="0.2">
      <c r="A157" s="44">
        <v>41063</v>
      </c>
    </row>
    <row r="158" spans="1:1" x14ac:dyDescent="0.2">
      <c r="A158" s="44">
        <v>41064</v>
      </c>
    </row>
    <row r="159" spans="1:1" x14ac:dyDescent="0.2">
      <c r="A159" s="44">
        <v>41065</v>
      </c>
    </row>
    <row r="160" spans="1:1" x14ac:dyDescent="0.2">
      <c r="A160" s="44">
        <v>41066</v>
      </c>
    </row>
    <row r="161" spans="1:1" x14ac:dyDescent="0.2">
      <c r="A161" s="44">
        <v>41067</v>
      </c>
    </row>
    <row r="162" spans="1:1" x14ac:dyDescent="0.2">
      <c r="A162" s="44">
        <v>41068</v>
      </c>
    </row>
    <row r="163" spans="1:1" x14ac:dyDescent="0.2">
      <c r="A163" s="44">
        <v>41069</v>
      </c>
    </row>
    <row r="164" spans="1:1" x14ac:dyDescent="0.2">
      <c r="A164" s="44">
        <v>41070</v>
      </c>
    </row>
    <row r="165" spans="1:1" x14ac:dyDescent="0.2">
      <c r="A165" s="44">
        <v>41071</v>
      </c>
    </row>
    <row r="166" spans="1:1" x14ac:dyDescent="0.2">
      <c r="A166" s="44">
        <v>41072</v>
      </c>
    </row>
    <row r="167" spans="1:1" x14ac:dyDescent="0.2">
      <c r="A167" s="44">
        <v>41073</v>
      </c>
    </row>
    <row r="168" spans="1:1" x14ac:dyDescent="0.2">
      <c r="A168" s="44">
        <v>41074</v>
      </c>
    </row>
    <row r="169" spans="1:1" x14ac:dyDescent="0.2">
      <c r="A169" s="44">
        <v>41075</v>
      </c>
    </row>
    <row r="170" spans="1:1" x14ac:dyDescent="0.2">
      <c r="A170" s="44">
        <v>41076</v>
      </c>
    </row>
    <row r="171" spans="1:1" x14ac:dyDescent="0.2">
      <c r="A171" s="44">
        <v>41077</v>
      </c>
    </row>
    <row r="172" spans="1:1" x14ac:dyDescent="0.2">
      <c r="A172" s="44">
        <v>41078</v>
      </c>
    </row>
    <row r="173" spans="1:1" x14ac:dyDescent="0.2">
      <c r="A173" s="44">
        <v>41079</v>
      </c>
    </row>
    <row r="174" spans="1:1" x14ac:dyDescent="0.2">
      <c r="A174" s="44">
        <v>41080</v>
      </c>
    </row>
    <row r="175" spans="1:1" x14ac:dyDescent="0.2">
      <c r="A175" s="44">
        <v>41081</v>
      </c>
    </row>
    <row r="176" spans="1:1" x14ac:dyDescent="0.2">
      <c r="A176" s="44">
        <v>41082</v>
      </c>
    </row>
    <row r="177" spans="1:1" x14ac:dyDescent="0.2">
      <c r="A177" s="44">
        <v>41083</v>
      </c>
    </row>
    <row r="178" spans="1:1" x14ac:dyDescent="0.2">
      <c r="A178" s="44">
        <v>41084</v>
      </c>
    </row>
    <row r="179" spans="1:1" x14ac:dyDescent="0.2">
      <c r="A179" s="44">
        <v>41085</v>
      </c>
    </row>
    <row r="180" spans="1:1" x14ac:dyDescent="0.2">
      <c r="A180" s="44">
        <v>41086</v>
      </c>
    </row>
    <row r="181" spans="1:1" x14ac:dyDescent="0.2">
      <c r="A181" s="44">
        <v>41087</v>
      </c>
    </row>
    <row r="182" spans="1:1" x14ac:dyDescent="0.2">
      <c r="A182" s="44">
        <v>41088</v>
      </c>
    </row>
    <row r="183" spans="1:1" x14ac:dyDescent="0.2">
      <c r="A183" s="44">
        <v>41089</v>
      </c>
    </row>
    <row r="184" spans="1:1" x14ac:dyDescent="0.2">
      <c r="A184" s="44">
        <v>41090</v>
      </c>
    </row>
    <row r="185" spans="1:1" x14ac:dyDescent="0.2">
      <c r="A185" s="44">
        <v>41091</v>
      </c>
    </row>
    <row r="186" spans="1:1" x14ac:dyDescent="0.2">
      <c r="A186" s="44">
        <v>41092</v>
      </c>
    </row>
    <row r="187" spans="1:1" x14ac:dyDescent="0.2">
      <c r="A187" s="44">
        <v>41093</v>
      </c>
    </row>
    <row r="188" spans="1:1" x14ac:dyDescent="0.2">
      <c r="A188" s="44">
        <v>41094</v>
      </c>
    </row>
    <row r="189" spans="1:1" x14ac:dyDescent="0.2">
      <c r="A189" s="44">
        <v>41095</v>
      </c>
    </row>
    <row r="190" spans="1:1" x14ac:dyDescent="0.2">
      <c r="A190" s="44">
        <v>41096</v>
      </c>
    </row>
    <row r="191" spans="1:1" x14ac:dyDescent="0.2">
      <c r="A191" s="44">
        <v>41097</v>
      </c>
    </row>
    <row r="192" spans="1:1" x14ac:dyDescent="0.2">
      <c r="A192" s="44">
        <v>41098</v>
      </c>
    </row>
    <row r="193" spans="1:1" x14ac:dyDescent="0.2">
      <c r="A193" s="44">
        <v>41099</v>
      </c>
    </row>
    <row r="194" spans="1:1" x14ac:dyDescent="0.2">
      <c r="A194" s="44">
        <v>41100</v>
      </c>
    </row>
    <row r="195" spans="1:1" x14ac:dyDescent="0.2">
      <c r="A195" s="44">
        <v>41101</v>
      </c>
    </row>
    <row r="196" spans="1:1" x14ac:dyDescent="0.2">
      <c r="A196" s="44">
        <v>41102</v>
      </c>
    </row>
    <row r="197" spans="1:1" x14ac:dyDescent="0.2">
      <c r="A197" s="44">
        <v>41103</v>
      </c>
    </row>
    <row r="198" spans="1:1" x14ac:dyDescent="0.2">
      <c r="A198" s="44">
        <v>41104</v>
      </c>
    </row>
    <row r="199" spans="1:1" x14ac:dyDescent="0.2">
      <c r="A199" s="44">
        <v>41105</v>
      </c>
    </row>
    <row r="200" spans="1:1" x14ac:dyDescent="0.2">
      <c r="A200" s="44">
        <v>41106</v>
      </c>
    </row>
    <row r="201" spans="1:1" x14ac:dyDescent="0.2">
      <c r="A201" s="44">
        <v>41107</v>
      </c>
    </row>
    <row r="202" spans="1:1" x14ac:dyDescent="0.2">
      <c r="A202" s="44">
        <v>41108</v>
      </c>
    </row>
    <row r="203" spans="1:1" x14ac:dyDescent="0.2">
      <c r="A203" s="44">
        <v>41109</v>
      </c>
    </row>
    <row r="204" spans="1:1" x14ac:dyDescent="0.2">
      <c r="A204" s="44">
        <v>41110</v>
      </c>
    </row>
    <row r="205" spans="1:1" x14ac:dyDescent="0.2">
      <c r="A205" s="44">
        <v>41111</v>
      </c>
    </row>
    <row r="206" spans="1:1" x14ac:dyDescent="0.2">
      <c r="A206" s="44">
        <v>41112</v>
      </c>
    </row>
    <row r="207" spans="1:1" x14ac:dyDescent="0.2">
      <c r="A207" s="44">
        <v>41113</v>
      </c>
    </row>
    <row r="208" spans="1:1" x14ac:dyDescent="0.2">
      <c r="A208" s="44">
        <v>41114</v>
      </c>
    </row>
    <row r="209" spans="1:1" x14ac:dyDescent="0.2">
      <c r="A209" s="44">
        <v>41115</v>
      </c>
    </row>
    <row r="210" spans="1:1" x14ac:dyDescent="0.2">
      <c r="A210" s="44">
        <v>41116</v>
      </c>
    </row>
    <row r="211" spans="1:1" x14ac:dyDescent="0.2">
      <c r="A211" s="44">
        <v>41117</v>
      </c>
    </row>
    <row r="212" spans="1:1" x14ac:dyDescent="0.2">
      <c r="A212" s="44">
        <v>41118</v>
      </c>
    </row>
    <row r="213" spans="1:1" x14ac:dyDescent="0.2">
      <c r="A213" s="44">
        <v>41119</v>
      </c>
    </row>
    <row r="214" spans="1:1" x14ac:dyDescent="0.2">
      <c r="A214" s="44">
        <v>41120</v>
      </c>
    </row>
    <row r="215" spans="1:1" x14ac:dyDescent="0.2">
      <c r="A215" s="44">
        <v>41121</v>
      </c>
    </row>
    <row r="216" spans="1:1" x14ac:dyDescent="0.2">
      <c r="A216" s="44">
        <v>41122</v>
      </c>
    </row>
    <row r="217" spans="1:1" x14ac:dyDescent="0.2">
      <c r="A217" s="44">
        <v>41123</v>
      </c>
    </row>
    <row r="218" spans="1:1" x14ac:dyDescent="0.2">
      <c r="A218" s="44">
        <v>41124</v>
      </c>
    </row>
    <row r="219" spans="1:1" x14ac:dyDescent="0.2">
      <c r="A219" s="44">
        <v>41125</v>
      </c>
    </row>
    <row r="220" spans="1:1" x14ac:dyDescent="0.2">
      <c r="A220" s="44">
        <v>41126</v>
      </c>
    </row>
    <row r="221" spans="1:1" x14ac:dyDescent="0.2">
      <c r="A221" s="44">
        <v>41127</v>
      </c>
    </row>
    <row r="222" spans="1:1" x14ac:dyDescent="0.2">
      <c r="A222" s="44">
        <v>41128</v>
      </c>
    </row>
    <row r="223" spans="1:1" x14ac:dyDescent="0.2">
      <c r="A223" s="44">
        <v>41129</v>
      </c>
    </row>
    <row r="224" spans="1:1" x14ac:dyDescent="0.2">
      <c r="A224" s="44">
        <v>41130</v>
      </c>
    </row>
    <row r="225" spans="1:1" x14ac:dyDescent="0.2">
      <c r="A225" s="44">
        <v>41131</v>
      </c>
    </row>
    <row r="226" spans="1:1" x14ac:dyDescent="0.2">
      <c r="A226" s="44">
        <v>41132</v>
      </c>
    </row>
    <row r="227" spans="1:1" x14ac:dyDescent="0.2">
      <c r="A227" s="44">
        <v>41133</v>
      </c>
    </row>
    <row r="228" spans="1:1" x14ac:dyDescent="0.2">
      <c r="A228" s="44">
        <v>41134</v>
      </c>
    </row>
    <row r="229" spans="1:1" x14ac:dyDescent="0.2">
      <c r="A229" s="44">
        <v>41135</v>
      </c>
    </row>
    <row r="230" spans="1:1" x14ac:dyDescent="0.2">
      <c r="A230" s="44">
        <v>41136</v>
      </c>
    </row>
    <row r="231" spans="1:1" x14ac:dyDescent="0.2">
      <c r="A231" s="44">
        <v>41137</v>
      </c>
    </row>
    <row r="232" spans="1:1" x14ac:dyDescent="0.2">
      <c r="A232" s="44">
        <v>41138</v>
      </c>
    </row>
    <row r="233" spans="1:1" x14ac:dyDescent="0.2">
      <c r="A233" s="44">
        <v>41139</v>
      </c>
    </row>
    <row r="234" spans="1:1" x14ac:dyDescent="0.2">
      <c r="A234" s="44">
        <v>41140</v>
      </c>
    </row>
    <row r="235" spans="1:1" x14ac:dyDescent="0.2">
      <c r="A235" s="44">
        <v>41141</v>
      </c>
    </row>
    <row r="236" spans="1:1" x14ac:dyDescent="0.2">
      <c r="A236" s="44">
        <v>41142</v>
      </c>
    </row>
    <row r="237" spans="1:1" x14ac:dyDescent="0.2">
      <c r="A237" s="44">
        <v>41143</v>
      </c>
    </row>
    <row r="238" spans="1:1" x14ac:dyDescent="0.2">
      <c r="A238" s="44">
        <v>41144</v>
      </c>
    </row>
    <row r="239" spans="1:1" x14ac:dyDescent="0.2">
      <c r="A239" s="44">
        <v>41145</v>
      </c>
    </row>
    <row r="240" spans="1:1" x14ac:dyDescent="0.2">
      <c r="A240" s="44">
        <v>41146</v>
      </c>
    </row>
    <row r="241" spans="1:1" x14ac:dyDescent="0.2">
      <c r="A241" s="44">
        <v>41147</v>
      </c>
    </row>
    <row r="242" spans="1:1" x14ac:dyDescent="0.2">
      <c r="A242" s="44">
        <v>41148</v>
      </c>
    </row>
    <row r="243" spans="1:1" x14ac:dyDescent="0.2">
      <c r="A243" s="44">
        <v>41149</v>
      </c>
    </row>
    <row r="244" spans="1:1" x14ac:dyDescent="0.2">
      <c r="A244" s="44">
        <v>41150</v>
      </c>
    </row>
    <row r="245" spans="1:1" x14ac:dyDescent="0.2">
      <c r="A245" s="44">
        <v>41151</v>
      </c>
    </row>
    <row r="246" spans="1:1" x14ac:dyDescent="0.2">
      <c r="A246" s="44">
        <v>41152</v>
      </c>
    </row>
    <row r="247" spans="1:1" x14ac:dyDescent="0.2">
      <c r="A247" s="44">
        <v>41153</v>
      </c>
    </row>
    <row r="248" spans="1:1" x14ac:dyDescent="0.2">
      <c r="A248" s="44">
        <v>41154</v>
      </c>
    </row>
    <row r="249" spans="1:1" x14ac:dyDescent="0.2">
      <c r="A249" s="44">
        <v>41155</v>
      </c>
    </row>
    <row r="250" spans="1:1" x14ac:dyDescent="0.2">
      <c r="A250" s="44">
        <v>41156</v>
      </c>
    </row>
    <row r="251" spans="1:1" x14ac:dyDescent="0.2">
      <c r="A251" s="44">
        <v>41157</v>
      </c>
    </row>
    <row r="252" spans="1:1" x14ac:dyDescent="0.2">
      <c r="A252" s="44">
        <v>41158</v>
      </c>
    </row>
    <row r="253" spans="1:1" x14ac:dyDescent="0.2">
      <c r="A253" s="44">
        <v>41159</v>
      </c>
    </row>
    <row r="254" spans="1:1" x14ac:dyDescent="0.2">
      <c r="A254" s="44">
        <v>41160</v>
      </c>
    </row>
    <row r="255" spans="1:1" x14ac:dyDescent="0.2">
      <c r="A255" s="44">
        <v>41161</v>
      </c>
    </row>
    <row r="256" spans="1:1" x14ac:dyDescent="0.2">
      <c r="A256" s="44">
        <v>41162</v>
      </c>
    </row>
    <row r="257" spans="1:1" x14ac:dyDescent="0.2">
      <c r="A257" s="44">
        <v>41163</v>
      </c>
    </row>
    <row r="258" spans="1:1" x14ac:dyDescent="0.2">
      <c r="A258" s="44">
        <v>41164</v>
      </c>
    </row>
    <row r="259" spans="1:1" x14ac:dyDescent="0.2">
      <c r="A259" s="44">
        <v>41165</v>
      </c>
    </row>
    <row r="260" spans="1:1" x14ac:dyDescent="0.2">
      <c r="A260" s="44">
        <v>41166</v>
      </c>
    </row>
    <row r="261" spans="1:1" x14ac:dyDescent="0.2">
      <c r="A261" s="44">
        <v>41167</v>
      </c>
    </row>
    <row r="262" spans="1:1" x14ac:dyDescent="0.2">
      <c r="A262" s="44">
        <v>41168</v>
      </c>
    </row>
    <row r="263" spans="1:1" x14ac:dyDescent="0.2">
      <c r="A263" s="44">
        <v>41169</v>
      </c>
    </row>
    <row r="264" spans="1:1" x14ac:dyDescent="0.2">
      <c r="A264" s="44">
        <v>41170</v>
      </c>
    </row>
    <row r="265" spans="1:1" x14ac:dyDescent="0.2">
      <c r="A265" s="44">
        <v>41171</v>
      </c>
    </row>
    <row r="266" spans="1:1" x14ac:dyDescent="0.2">
      <c r="A266" s="44">
        <v>41172</v>
      </c>
    </row>
    <row r="267" spans="1:1" x14ac:dyDescent="0.2">
      <c r="A267" s="44">
        <v>41173</v>
      </c>
    </row>
    <row r="268" spans="1:1" x14ac:dyDescent="0.2">
      <c r="A268" s="44">
        <v>41174</v>
      </c>
    </row>
    <row r="269" spans="1:1" x14ac:dyDescent="0.2">
      <c r="A269" s="44">
        <v>41175</v>
      </c>
    </row>
    <row r="270" spans="1:1" x14ac:dyDescent="0.2">
      <c r="A270" s="44">
        <v>41176</v>
      </c>
    </row>
    <row r="271" spans="1:1" x14ac:dyDescent="0.2">
      <c r="A271" s="44">
        <v>41177</v>
      </c>
    </row>
    <row r="272" spans="1:1" x14ac:dyDescent="0.2">
      <c r="A272" s="44">
        <v>41178</v>
      </c>
    </row>
    <row r="273" spans="1:1" x14ac:dyDescent="0.2">
      <c r="A273" s="44">
        <v>41179</v>
      </c>
    </row>
    <row r="274" spans="1:1" x14ac:dyDescent="0.2">
      <c r="A274" s="44">
        <v>41180</v>
      </c>
    </row>
    <row r="275" spans="1:1" x14ac:dyDescent="0.2">
      <c r="A275" s="44">
        <v>41181</v>
      </c>
    </row>
    <row r="276" spans="1:1" x14ac:dyDescent="0.2">
      <c r="A276" s="44">
        <v>41182</v>
      </c>
    </row>
    <row r="277" spans="1:1" x14ac:dyDescent="0.2">
      <c r="A277" s="44">
        <v>41183</v>
      </c>
    </row>
    <row r="278" spans="1:1" x14ac:dyDescent="0.2">
      <c r="A278" s="44">
        <v>41184</v>
      </c>
    </row>
    <row r="279" spans="1:1" x14ac:dyDescent="0.2">
      <c r="A279" s="44">
        <v>41185</v>
      </c>
    </row>
    <row r="280" spans="1:1" x14ac:dyDescent="0.2">
      <c r="A280" s="44">
        <v>41186</v>
      </c>
    </row>
    <row r="281" spans="1:1" x14ac:dyDescent="0.2">
      <c r="A281" s="44">
        <v>41187</v>
      </c>
    </row>
    <row r="282" spans="1:1" x14ac:dyDescent="0.2">
      <c r="A282" s="44">
        <v>41188</v>
      </c>
    </row>
    <row r="283" spans="1:1" x14ac:dyDescent="0.2">
      <c r="A283" s="44">
        <v>41189</v>
      </c>
    </row>
    <row r="284" spans="1:1" x14ac:dyDescent="0.2">
      <c r="A284" s="44">
        <v>41190</v>
      </c>
    </row>
    <row r="285" spans="1:1" x14ac:dyDescent="0.2">
      <c r="A285" s="44">
        <v>41191</v>
      </c>
    </row>
    <row r="286" spans="1:1" x14ac:dyDescent="0.2">
      <c r="A286" s="44">
        <v>41192</v>
      </c>
    </row>
    <row r="287" spans="1:1" x14ac:dyDescent="0.2">
      <c r="A287" s="44">
        <v>41193</v>
      </c>
    </row>
    <row r="288" spans="1:1" x14ac:dyDescent="0.2">
      <c r="A288" s="44">
        <v>41194</v>
      </c>
    </row>
    <row r="289" spans="1:1" x14ac:dyDescent="0.2">
      <c r="A289" s="44">
        <v>41195</v>
      </c>
    </row>
    <row r="290" spans="1:1" x14ac:dyDescent="0.2">
      <c r="A290" s="44">
        <v>41196</v>
      </c>
    </row>
    <row r="291" spans="1:1" x14ac:dyDescent="0.2">
      <c r="A291" s="44">
        <v>41197</v>
      </c>
    </row>
    <row r="292" spans="1:1" x14ac:dyDescent="0.2">
      <c r="A292" s="44">
        <v>41198</v>
      </c>
    </row>
    <row r="293" spans="1:1" x14ac:dyDescent="0.2">
      <c r="A293" s="44">
        <v>41199</v>
      </c>
    </row>
    <row r="294" spans="1:1" x14ac:dyDescent="0.2">
      <c r="A294" s="44">
        <v>41200</v>
      </c>
    </row>
    <row r="295" spans="1:1" x14ac:dyDescent="0.2">
      <c r="A295" s="44">
        <v>41201</v>
      </c>
    </row>
    <row r="296" spans="1:1" x14ac:dyDescent="0.2">
      <c r="A296" s="44">
        <v>41202</v>
      </c>
    </row>
    <row r="297" spans="1:1" x14ac:dyDescent="0.2">
      <c r="A297" s="44">
        <v>41203</v>
      </c>
    </row>
    <row r="298" spans="1:1" x14ac:dyDescent="0.2">
      <c r="A298" s="44">
        <v>41204</v>
      </c>
    </row>
    <row r="299" spans="1:1" x14ac:dyDescent="0.2">
      <c r="A299" s="44">
        <v>41205</v>
      </c>
    </row>
    <row r="300" spans="1:1" x14ac:dyDescent="0.2">
      <c r="A300" s="44">
        <v>41206</v>
      </c>
    </row>
    <row r="301" spans="1:1" x14ac:dyDescent="0.2">
      <c r="A301" s="44">
        <v>41207</v>
      </c>
    </row>
    <row r="302" spans="1:1" x14ac:dyDescent="0.2">
      <c r="A302" s="44">
        <v>41208</v>
      </c>
    </row>
    <row r="303" spans="1:1" x14ac:dyDescent="0.2">
      <c r="A303" s="44">
        <v>41209</v>
      </c>
    </row>
    <row r="304" spans="1:1" x14ac:dyDescent="0.2">
      <c r="A304" s="44">
        <v>41210</v>
      </c>
    </row>
    <row r="305" spans="1:1" x14ac:dyDescent="0.2">
      <c r="A305" s="44">
        <v>41211</v>
      </c>
    </row>
    <row r="306" spans="1:1" x14ac:dyDescent="0.2">
      <c r="A306" s="44">
        <v>41212</v>
      </c>
    </row>
    <row r="307" spans="1:1" x14ac:dyDescent="0.2">
      <c r="A307" s="44">
        <v>41213</v>
      </c>
    </row>
    <row r="308" spans="1:1" x14ac:dyDescent="0.2">
      <c r="A308" s="44">
        <v>41214</v>
      </c>
    </row>
    <row r="309" spans="1:1" x14ac:dyDescent="0.2">
      <c r="A309" s="44">
        <v>41215</v>
      </c>
    </row>
    <row r="310" spans="1:1" x14ac:dyDescent="0.2">
      <c r="A310" s="44">
        <v>41216</v>
      </c>
    </row>
    <row r="311" spans="1:1" x14ac:dyDescent="0.2">
      <c r="A311" s="44">
        <v>41217</v>
      </c>
    </row>
    <row r="312" spans="1:1" x14ac:dyDescent="0.2">
      <c r="A312" s="44">
        <v>41218</v>
      </c>
    </row>
    <row r="313" spans="1:1" x14ac:dyDescent="0.2">
      <c r="A313" s="44">
        <v>41219</v>
      </c>
    </row>
    <row r="314" spans="1:1" x14ac:dyDescent="0.2">
      <c r="A314" s="44">
        <v>41220</v>
      </c>
    </row>
    <row r="315" spans="1:1" x14ac:dyDescent="0.2">
      <c r="A315" s="44">
        <v>41221</v>
      </c>
    </row>
    <row r="316" spans="1:1" x14ac:dyDescent="0.2">
      <c r="A316" s="44">
        <v>41222</v>
      </c>
    </row>
    <row r="317" spans="1:1" x14ac:dyDescent="0.2">
      <c r="A317" s="44">
        <v>41223</v>
      </c>
    </row>
    <row r="318" spans="1:1" x14ac:dyDescent="0.2">
      <c r="A318" s="44">
        <v>41224</v>
      </c>
    </row>
    <row r="319" spans="1:1" x14ac:dyDescent="0.2">
      <c r="A319" s="44">
        <v>41225</v>
      </c>
    </row>
    <row r="320" spans="1:1" x14ac:dyDescent="0.2">
      <c r="A320" s="44">
        <v>41226</v>
      </c>
    </row>
    <row r="321" spans="1:1" x14ac:dyDescent="0.2">
      <c r="A321" s="44">
        <v>41227</v>
      </c>
    </row>
    <row r="322" spans="1:1" x14ac:dyDescent="0.2">
      <c r="A322" s="44">
        <v>41228</v>
      </c>
    </row>
    <row r="323" spans="1:1" x14ac:dyDescent="0.2">
      <c r="A323" s="44">
        <v>41229</v>
      </c>
    </row>
    <row r="324" spans="1:1" x14ac:dyDescent="0.2">
      <c r="A324" s="44">
        <v>41230</v>
      </c>
    </row>
    <row r="325" spans="1:1" x14ac:dyDescent="0.2">
      <c r="A325" s="44">
        <v>41231</v>
      </c>
    </row>
    <row r="326" spans="1:1" x14ac:dyDescent="0.2">
      <c r="A326" s="44">
        <v>41232</v>
      </c>
    </row>
    <row r="327" spans="1:1" x14ac:dyDescent="0.2">
      <c r="A327" s="44">
        <v>41233</v>
      </c>
    </row>
    <row r="328" spans="1:1" x14ac:dyDescent="0.2">
      <c r="A328" s="44">
        <v>41234</v>
      </c>
    </row>
    <row r="329" spans="1:1" x14ac:dyDescent="0.2">
      <c r="A329" s="44">
        <v>41235</v>
      </c>
    </row>
    <row r="330" spans="1:1" x14ac:dyDescent="0.2">
      <c r="A330" s="44">
        <v>41236</v>
      </c>
    </row>
    <row r="331" spans="1:1" x14ac:dyDescent="0.2">
      <c r="A331" s="44">
        <v>41237</v>
      </c>
    </row>
    <row r="332" spans="1:1" x14ac:dyDescent="0.2">
      <c r="A332" s="44">
        <v>41238</v>
      </c>
    </row>
    <row r="333" spans="1:1" x14ac:dyDescent="0.2">
      <c r="A333" s="44">
        <v>41239</v>
      </c>
    </row>
    <row r="334" spans="1:1" x14ac:dyDescent="0.2">
      <c r="A334" s="44">
        <v>41240</v>
      </c>
    </row>
    <row r="335" spans="1:1" x14ac:dyDescent="0.2">
      <c r="A335" s="44">
        <v>41241</v>
      </c>
    </row>
    <row r="336" spans="1:1" x14ac:dyDescent="0.2">
      <c r="A336" s="44">
        <v>41242</v>
      </c>
    </row>
    <row r="337" spans="1:1" x14ac:dyDescent="0.2">
      <c r="A337" s="44">
        <v>41243</v>
      </c>
    </row>
    <row r="338" spans="1:1" x14ac:dyDescent="0.2">
      <c r="A338" s="44">
        <v>41244</v>
      </c>
    </row>
    <row r="339" spans="1:1" x14ac:dyDescent="0.2">
      <c r="A339" s="44">
        <v>41245</v>
      </c>
    </row>
    <row r="340" spans="1:1" x14ac:dyDescent="0.2">
      <c r="A340" s="44">
        <v>41246</v>
      </c>
    </row>
    <row r="341" spans="1:1" x14ac:dyDescent="0.2">
      <c r="A341" s="44">
        <v>41247</v>
      </c>
    </row>
    <row r="342" spans="1:1" x14ac:dyDescent="0.2">
      <c r="A342" s="44">
        <v>41248</v>
      </c>
    </row>
    <row r="343" spans="1:1" x14ac:dyDescent="0.2">
      <c r="A343" s="44">
        <v>41249</v>
      </c>
    </row>
    <row r="344" spans="1:1" x14ac:dyDescent="0.2">
      <c r="A344" s="44">
        <v>41250</v>
      </c>
    </row>
    <row r="345" spans="1:1" x14ac:dyDescent="0.2">
      <c r="A345" s="44">
        <v>41251</v>
      </c>
    </row>
    <row r="346" spans="1:1" x14ac:dyDescent="0.2">
      <c r="A346" s="44">
        <v>41252</v>
      </c>
    </row>
    <row r="347" spans="1:1" x14ac:dyDescent="0.2">
      <c r="A347" s="44">
        <v>41253</v>
      </c>
    </row>
    <row r="348" spans="1:1" x14ac:dyDescent="0.2">
      <c r="A348" s="44">
        <v>41254</v>
      </c>
    </row>
    <row r="349" spans="1:1" x14ac:dyDescent="0.2">
      <c r="A349" s="44">
        <v>41255</v>
      </c>
    </row>
    <row r="350" spans="1:1" x14ac:dyDescent="0.2">
      <c r="A350" s="44">
        <v>41256</v>
      </c>
    </row>
    <row r="351" spans="1:1" x14ac:dyDescent="0.2">
      <c r="A351" s="44">
        <v>41257</v>
      </c>
    </row>
    <row r="352" spans="1:1" x14ac:dyDescent="0.2">
      <c r="A352" s="44">
        <v>41258</v>
      </c>
    </row>
    <row r="353" spans="1:1" x14ac:dyDescent="0.2">
      <c r="A353" s="44">
        <v>41259</v>
      </c>
    </row>
    <row r="354" spans="1:1" x14ac:dyDescent="0.2">
      <c r="A354" s="44">
        <v>41260</v>
      </c>
    </row>
    <row r="355" spans="1:1" x14ac:dyDescent="0.2">
      <c r="A355" s="44">
        <v>41261</v>
      </c>
    </row>
    <row r="356" spans="1:1" x14ac:dyDescent="0.2">
      <c r="A356" s="44">
        <v>41262</v>
      </c>
    </row>
    <row r="357" spans="1:1" x14ac:dyDescent="0.2">
      <c r="A357" s="44">
        <v>41263</v>
      </c>
    </row>
    <row r="358" spans="1:1" x14ac:dyDescent="0.2">
      <c r="A358" s="44">
        <v>41264</v>
      </c>
    </row>
    <row r="359" spans="1:1" x14ac:dyDescent="0.2">
      <c r="A359" s="44">
        <v>41265</v>
      </c>
    </row>
    <row r="360" spans="1:1" x14ac:dyDescent="0.2">
      <c r="A360" s="44">
        <v>41266</v>
      </c>
    </row>
    <row r="361" spans="1:1" x14ac:dyDescent="0.2">
      <c r="A361" s="44">
        <v>41267</v>
      </c>
    </row>
    <row r="362" spans="1:1" x14ac:dyDescent="0.2">
      <c r="A362" s="44">
        <v>41268</v>
      </c>
    </row>
    <row r="363" spans="1:1" x14ac:dyDescent="0.2">
      <c r="A363" s="44">
        <v>41269</v>
      </c>
    </row>
    <row r="364" spans="1:1" x14ac:dyDescent="0.2">
      <c r="A364" s="44">
        <v>41270</v>
      </c>
    </row>
    <row r="365" spans="1:1" x14ac:dyDescent="0.2">
      <c r="A365" s="44">
        <v>41271</v>
      </c>
    </row>
    <row r="366" spans="1:1" x14ac:dyDescent="0.2">
      <c r="A366" s="44">
        <v>41272</v>
      </c>
    </row>
    <row r="367" spans="1:1" x14ac:dyDescent="0.2">
      <c r="A367" s="44">
        <v>41273</v>
      </c>
    </row>
    <row r="368" spans="1:1" x14ac:dyDescent="0.2">
      <c r="A368" s="44">
        <v>41274</v>
      </c>
    </row>
    <row r="369" spans="1:1" x14ac:dyDescent="0.2">
      <c r="A369" s="44">
        <v>41275</v>
      </c>
    </row>
    <row r="370" spans="1:1" x14ac:dyDescent="0.2">
      <c r="A370" s="44">
        <v>41276</v>
      </c>
    </row>
    <row r="371" spans="1:1" x14ac:dyDescent="0.2">
      <c r="A371" s="44">
        <v>41277</v>
      </c>
    </row>
    <row r="372" spans="1:1" x14ac:dyDescent="0.2">
      <c r="A372" s="44">
        <v>41278</v>
      </c>
    </row>
    <row r="373" spans="1:1" x14ac:dyDescent="0.2">
      <c r="A373" s="44">
        <v>41279</v>
      </c>
    </row>
    <row r="374" spans="1:1" x14ac:dyDescent="0.2">
      <c r="A374" s="44">
        <v>41280</v>
      </c>
    </row>
    <row r="375" spans="1:1" x14ac:dyDescent="0.2">
      <c r="A375" s="44">
        <v>41281</v>
      </c>
    </row>
    <row r="376" spans="1:1" x14ac:dyDescent="0.2">
      <c r="A376" s="44">
        <v>41282</v>
      </c>
    </row>
    <row r="377" spans="1:1" x14ac:dyDescent="0.2">
      <c r="A377" s="44">
        <v>41283</v>
      </c>
    </row>
    <row r="378" spans="1:1" x14ac:dyDescent="0.2">
      <c r="A378" s="44">
        <v>41284</v>
      </c>
    </row>
    <row r="379" spans="1:1" x14ac:dyDescent="0.2">
      <c r="A379" s="44">
        <v>41285</v>
      </c>
    </row>
    <row r="380" spans="1:1" x14ac:dyDescent="0.2">
      <c r="A380" s="44">
        <v>41286</v>
      </c>
    </row>
    <row r="381" spans="1:1" x14ac:dyDescent="0.2">
      <c r="A381" s="44">
        <v>41287</v>
      </c>
    </row>
    <row r="382" spans="1:1" x14ac:dyDescent="0.2">
      <c r="A382" s="44">
        <v>41288</v>
      </c>
    </row>
    <row r="383" spans="1:1" x14ac:dyDescent="0.2">
      <c r="A383" s="44">
        <v>41289</v>
      </c>
    </row>
    <row r="384" spans="1:1" x14ac:dyDescent="0.2">
      <c r="A384" s="44">
        <v>41290</v>
      </c>
    </row>
    <row r="385" spans="1:1" x14ac:dyDescent="0.2">
      <c r="A385" s="44">
        <v>41291</v>
      </c>
    </row>
    <row r="386" spans="1:1" x14ac:dyDescent="0.2">
      <c r="A386" s="44">
        <v>41292</v>
      </c>
    </row>
    <row r="387" spans="1:1" x14ac:dyDescent="0.2">
      <c r="A387" s="44">
        <v>41293</v>
      </c>
    </row>
    <row r="388" spans="1:1" x14ac:dyDescent="0.2">
      <c r="A388" s="44">
        <v>41294</v>
      </c>
    </row>
    <row r="389" spans="1:1" x14ac:dyDescent="0.2">
      <c r="A389" s="44">
        <v>41295</v>
      </c>
    </row>
    <row r="390" spans="1:1" x14ac:dyDescent="0.2">
      <c r="A390" s="44">
        <v>41296</v>
      </c>
    </row>
    <row r="391" spans="1:1" x14ac:dyDescent="0.2">
      <c r="A391" s="44">
        <v>41297</v>
      </c>
    </row>
    <row r="392" spans="1:1" x14ac:dyDescent="0.2">
      <c r="A392" s="44">
        <v>41298</v>
      </c>
    </row>
    <row r="393" spans="1:1" x14ac:dyDescent="0.2">
      <c r="A393" s="44">
        <v>41299</v>
      </c>
    </row>
    <row r="394" spans="1:1" x14ac:dyDescent="0.2">
      <c r="A394" s="44">
        <v>41300</v>
      </c>
    </row>
    <row r="395" spans="1:1" x14ac:dyDescent="0.2">
      <c r="A395" s="44">
        <v>41301</v>
      </c>
    </row>
    <row r="396" spans="1:1" x14ac:dyDescent="0.2">
      <c r="A396" s="44">
        <v>41302</v>
      </c>
    </row>
    <row r="397" spans="1:1" x14ac:dyDescent="0.2">
      <c r="A397" s="44">
        <v>41303</v>
      </c>
    </row>
    <row r="398" spans="1:1" x14ac:dyDescent="0.2">
      <c r="A398" s="44">
        <v>41304</v>
      </c>
    </row>
    <row r="399" spans="1:1" x14ac:dyDescent="0.2">
      <c r="A399" s="44">
        <v>41305</v>
      </c>
    </row>
    <row r="400" spans="1:1" x14ac:dyDescent="0.2">
      <c r="A400" s="44">
        <v>41306</v>
      </c>
    </row>
    <row r="401" spans="1:1" x14ac:dyDescent="0.2">
      <c r="A401" s="44">
        <v>41307</v>
      </c>
    </row>
    <row r="402" spans="1:1" x14ac:dyDescent="0.2">
      <c r="A402" s="44">
        <v>41308</v>
      </c>
    </row>
    <row r="403" spans="1:1" x14ac:dyDescent="0.2">
      <c r="A403" s="44">
        <v>41309</v>
      </c>
    </row>
    <row r="404" spans="1:1" x14ac:dyDescent="0.2">
      <c r="A404" s="44">
        <v>41310</v>
      </c>
    </row>
    <row r="405" spans="1:1" x14ac:dyDescent="0.2">
      <c r="A405" s="44">
        <v>41311</v>
      </c>
    </row>
    <row r="406" spans="1:1" x14ac:dyDescent="0.2">
      <c r="A406" s="44">
        <v>41312</v>
      </c>
    </row>
    <row r="407" spans="1:1" x14ac:dyDescent="0.2">
      <c r="A407" s="44">
        <v>41313</v>
      </c>
    </row>
    <row r="408" spans="1:1" x14ac:dyDescent="0.2">
      <c r="A408" s="44">
        <v>41314</v>
      </c>
    </row>
    <row r="409" spans="1:1" x14ac:dyDescent="0.2">
      <c r="A409" s="44">
        <v>41315</v>
      </c>
    </row>
    <row r="410" spans="1:1" x14ac:dyDescent="0.2">
      <c r="A410" s="44">
        <v>41316</v>
      </c>
    </row>
    <row r="411" spans="1:1" x14ac:dyDescent="0.2">
      <c r="A411" s="44">
        <v>41317</v>
      </c>
    </row>
    <row r="412" spans="1:1" x14ac:dyDescent="0.2">
      <c r="A412" s="44">
        <v>41318</v>
      </c>
    </row>
    <row r="413" spans="1:1" x14ac:dyDescent="0.2">
      <c r="A413" s="44">
        <v>41319</v>
      </c>
    </row>
    <row r="414" spans="1:1" x14ac:dyDescent="0.2">
      <c r="A414" s="44">
        <v>41320</v>
      </c>
    </row>
    <row r="415" spans="1:1" x14ac:dyDescent="0.2">
      <c r="A415" s="44">
        <v>41321</v>
      </c>
    </row>
    <row r="416" spans="1:1" x14ac:dyDescent="0.2">
      <c r="A416" s="44">
        <v>41322</v>
      </c>
    </row>
    <row r="417" spans="1:1" x14ac:dyDescent="0.2">
      <c r="A417" s="44">
        <v>41323</v>
      </c>
    </row>
    <row r="418" spans="1:1" x14ac:dyDescent="0.2">
      <c r="A418" s="44">
        <v>41324</v>
      </c>
    </row>
    <row r="419" spans="1:1" x14ac:dyDescent="0.2">
      <c r="A419" s="44">
        <v>41325</v>
      </c>
    </row>
    <row r="420" spans="1:1" x14ac:dyDescent="0.2">
      <c r="A420" s="44">
        <v>41326</v>
      </c>
    </row>
    <row r="421" spans="1:1" x14ac:dyDescent="0.2">
      <c r="A421" s="44">
        <v>41327</v>
      </c>
    </row>
    <row r="422" spans="1:1" x14ac:dyDescent="0.2">
      <c r="A422" s="44">
        <v>41328</v>
      </c>
    </row>
    <row r="423" spans="1:1" x14ac:dyDescent="0.2">
      <c r="A423" s="44">
        <v>41329</v>
      </c>
    </row>
    <row r="424" spans="1:1" x14ac:dyDescent="0.2">
      <c r="A424" s="44">
        <v>41330</v>
      </c>
    </row>
    <row r="425" spans="1:1" x14ac:dyDescent="0.2">
      <c r="A425" s="44">
        <v>41331</v>
      </c>
    </row>
    <row r="426" spans="1:1" x14ac:dyDescent="0.2">
      <c r="A426" s="44">
        <v>41332</v>
      </c>
    </row>
    <row r="427" spans="1:1" x14ac:dyDescent="0.2">
      <c r="A427" s="44">
        <v>41333</v>
      </c>
    </row>
    <row r="428" spans="1:1" x14ac:dyDescent="0.2">
      <c r="A428" s="44">
        <v>41334</v>
      </c>
    </row>
    <row r="429" spans="1:1" x14ac:dyDescent="0.2">
      <c r="A429" s="44">
        <v>41335</v>
      </c>
    </row>
    <row r="430" spans="1:1" x14ac:dyDescent="0.2">
      <c r="A430" s="44">
        <v>41336</v>
      </c>
    </row>
    <row r="431" spans="1:1" x14ac:dyDescent="0.2">
      <c r="A431" s="44">
        <v>41337</v>
      </c>
    </row>
    <row r="432" spans="1:1" x14ac:dyDescent="0.2">
      <c r="A432" s="44">
        <v>41338</v>
      </c>
    </row>
    <row r="433" spans="1:1" x14ac:dyDescent="0.2">
      <c r="A433" s="44">
        <v>41339</v>
      </c>
    </row>
    <row r="434" spans="1:1" x14ac:dyDescent="0.2">
      <c r="A434" s="44">
        <v>41340</v>
      </c>
    </row>
    <row r="435" spans="1:1" x14ac:dyDescent="0.2">
      <c r="A435" s="44">
        <v>41341</v>
      </c>
    </row>
    <row r="436" spans="1:1" x14ac:dyDescent="0.2">
      <c r="A436" s="44">
        <v>41342</v>
      </c>
    </row>
    <row r="437" spans="1:1" x14ac:dyDescent="0.2">
      <c r="A437" s="44">
        <v>41343</v>
      </c>
    </row>
    <row r="438" spans="1:1" x14ac:dyDescent="0.2">
      <c r="A438" s="44">
        <v>41344</v>
      </c>
    </row>
    <row r="439" spans="1:1" x14ac:dyDescent="0.2">
      <c r="A439" s="44">
        <v>41345</v>
      </c>
    </row>
    <row r="440" spans="1:1" x14ac:dyDescent="0.2">
      <c r="A440" s="44">
        <v>41346</v>
      </c>
    </row>
    <row r="441" spans="1:1" x14ac:dyDescent="0.2">
      <c r="A441" s="44">
        <v>41347</v>
      </c>
    </row>
    <row r="442" spans="1:1" x14ac:dyDescent="0.2">
      <c r="A442" s="44">
        <v>41348</v>
      </c>
    </row>
    <row r="443" spans="1:1" x14ac:dyDescent="0.2">
      <c r="A443" s="44">
        <v>41349</v>
      </c>
    </row>
    <row r="444" spans="1:1" x14ac:dyDescent="0.2">
      <c r="A444" s="44">
        <v>41350</v>
      </c>
    </row>
    <row r="445" spans="1:1" x14ac:dyDescent="0.2">
      <c r="A445" s="44">
        <v>41351</v>
      </c>
    </row>
    <row r="446" spans="1:1" x14ac:dyDescent="0.2">
      <c r="A446" s="44">
        <v>41352</v>
      </c>
    </row>
    <row r="447" spans="1:1" x14ac:dyDescent="0.2">
      <c r="A447" s="44">
        <v>41353</v>
      </c>
    </row>
    <row r="448" spans="1:1" x14ac:dyDescent="0.2">
      <c r="A448" s="44">
        <v>41354</v>
      </c>
    </row>
    <row r="449" spans="1:1" x14ac:dyDescent="0.2">
      <c r="A449" s="44">
        <v>41355</v>
      </c>
    </row>
    <row r="450" spans="1:1" x14ac:dyDescent="0.2">
      <c r="A450" s="44">
        <v>41356</v>
      </c>
    </row>
    <row r="451" spans="1:1" x14ac:dyDescent="0.2">
      <c r="A451" s="44">
        <v>41357</v>
      </c>
    </row>
    <row r="452" spans="1:1" x14ac:dyDescent="0.2">
      <c r="A452" s="44">
        <v>41358</v>
      </c>
    </row>
    <row r="453" spans="1:1" x14ac:dyDescent="0.2">
      <c r="A453" s="44">
        <v>41359</v>
      </c>
    </row>
    <row r="454" spans="1:1" x14ac:dyDescent="0.2">
      <c r="A454" s="44">
        <v>41360</v>
      </c>
    </row>
    <row r="455" spans="1:1" x14ac:dyDescent="0.2">
      <c r="A455" s="44">
        <v>41361</v>
      </c>
    </row>
    <row r="456" spans="1:1" x14ac:dyDescent="0.2">
      <c r="A456" s="44">
        <v>41362</v>
      </c>
    </row>
    <row r="457" spans="1:1" x14ac:dyDescent="0.2">
      <c r="A457" s="44">
        <v>41363</v>
      </c>
    </row>
    <row r="458" spans="1:1" x14ac:dyDescent="0.2">
      <c r="A458" s="44">
        <v>41364</v>
      </c>
    </row>
    <row r="459" spans="1:1" x14ac:dyDescent="0.2">
      <c r="A459" s="44">
        <v>41365</v>
      </c>
    </row>
    <row r="460" spans="1:1" x14ac:dyDescent="0.2">
      <c r="A460" s="44">
        <v>41366</v>
      </c>
    </row>
    <row r="461" spans="1:1" x14ac:dyDescent="0.2">
      <c r="A461" s="44">
        <v>41367</v>
      </c>
    </row>
    <row r="462" spans="1:1" x14ac:dyDescent="0.2">
      <c r="A462" s="44">
        <v>41368</v>
      </c>
    </row>
    <row r="463" spans="1:1" x14ac:dyDescent="0.2">
      <c r="A463" s="44">
        <v>41369</v>
      </c>
    </row>
    <row r="464" spans="1:1" x14ac:dyDescent="0.2">
      <c r="A464" s="44">
        <v>41370</v>
      </c>
    </row>
    <row r="465" spans="1:1" x14ac:dyDescent="0.2">
      <c r="A465" s="44">
        <v>41371</v>
      </c>
    </row>
    <row r="466" spans="1:1" x14ac:dyDescent="0.2">
      <c r="A466" s="44">
        <v>41372</v>
      </c>
    </row>
    <row r="467" spans="1:1" x14ac:dyDescent="0.2">
      <c r="A467" s="44">
        <v>41373</v>
      </c>
    </row>
    <row r="468" spans="1:1" x14ac:dyDescent="0.2">
      <c r="A468" s="44">
        <v>41374</v>
      </c>
    </row>
    <row r="469" spans="1:1" x14ac:dyDescent="0.2">
      <c r="A469" s="44">
        <v>41375</v>
      </c>
    </row>
    <row r="470" spans="1:1" x14ac:dyDescent="0.2">
      <c r="A470" s="44">
        <v>41376</v>
      </c>
    </row>
    <row r="471" spans="1:1" x14ac:dyDescent="0.2">
      <c r="A471" s="44">
        <v>41377</v>
      </c>
    </row>
    <row r="472" spans="1:1" x14ac:dyDescent="0.2">
      <c r="A472" s="44">
        <v>41378</v>
      </c>
    </row>
    <row r="473" spans="1:1" x14ac:dyDescent="0.2">
      <c r="A473" s="44">
        <v>41379</v>
      </c>
    </row>
    <row r="474" spans="1:1" x14ac:dyDescent="0.2">
      <c r="A474" s="44">
        <v>41380</v>
      </c>
    </row>
    <row r="475" spans="1:1" x14ac:dyDescent="0.2">
      <c r="A475" s="44">
        <v>41381</v>
      </c>
    </row>
    <row r="476" spans="1:1" x14ac:dyDescent="0.2">
      <c r="A476" s="44">
        <v>41382</v>
      </c>
    </row>
    <row r="477" spans="1:1" x14ac:dyDescent="0.2">
      <c r="A477" s="44">
        <v>41383</v>
      </c>
    </row>
    <row r="478" spans="1:1" x14ac:dyDescent="0.2">
      <c r="A478" s="44">
        <v>41384</v>
      </c>
    </row>
    <row r="479" spans="1:1" x14ac:dyDescent="0.2">
      <c r="A479" s="44">
        <v>41385</v>
      </c>
    </row>
    <row r="480" spans="1:1" x14ac:dyDescent="0.2">
      <c r="A480" s="44">
        <v>41386</v>
      </c>
    </row>
    <row r="481" spans="1:1" x14ac:dyDescent="0.2">
      <c r="A481" s="44">
        <v>41387</v>
      </c>
    </row>
    <row r="482" spans="1:1" x14ac:dyDescent="0.2">
      <c r="A482" s="44">
        <v>41388</v>
      </c>
    </row>
    <row r="483" spans="1:1" x14ac:dyDescent="0.2">
      <c r="A483" s="44">
        <v>41389</v>
      </c>
    </row>
    <row r="484" spans="1:1" x14ac:dyDescent="0.2">
      <c r="A484" s="44">
        <v>41390</v>
      </c>
    </row>
    <row r="485" spans="1:1" x14ac:dyDescent="0.2">
      <c r="A485" s="44">
        <v>41391</v>
      </c>
    </row>
    <row r="486" spans="1:1" x14ac:dyDescent="0.2">
      <c r="A486" s="44">
        <v>41392</v>
      </c>
    </row>
    <row r="487" spans="1:1" x14ac:dyDescent="0.2">
      <c r="A487" s="44">
        <v>41393</v>
      </c>
    </row>
    <row r="488" spans="1:1" x14ac:dyDescent="0.2">
      <c r="A488" s="44">
        <v>41394</v>
      </c>
    </row>
    <row r="489" spans="1:1" x14ac:dyDescent="0.2">
      <c r="A489" s="44">
        <v>41395</v>
      </c>
    </row>
    <row r="490" spans="1:1" x14ac:dyDescent="0.2">
      <c r="A490" s="44">
        <v>41396</v>
      </c>
    </row>
    <row r="491" spans="1:1" x14ac:dyDescent="0.2">
      <c r="A491" s="44">
        <v>41397</v>
      </c>
    </row>
    <row r="492" spans="1:1" x14ac:dyDescent="0.2">
      <c r="A492" s="44">
        <v>41398</v>
      </c>
    </row>
    <row r="493" spans="1:1" x14ac:dyDescent="0.2">
      <c r="A493" s="44">
        <v>41399</v>
      </c>
    </row>
    <row r="494" spans="1:1" x14ac:dyDescent="0.2">
      <c r="A494" s="44">
        <v>41400</v>
      </c>
    </row>
    <row r="495" spans="1:1" x14ac:dyDescent="0.2">
      <c r="A495" s="44">
        <v>41401</v>
      </c>
    </row>
    <row r="496" spans="1:1" x14ac:dyDescent="0.2">
      <c r="A496" s="44">
        <v>41402</v>
      </c>
    </row>
    <row r="497" spans="1:1" x14ac:dyDescent="0.2">
      <c r="A497" s="44">
        <v>41403</v>
      </c>
    </row>
    <row r="498" spans="1:1" x14ac:dyDescent="0.2">
      <c r="A498" s="44">
        <v>41404</v>
      </c>
    </row>
    <row r="499" spans="1:1" x14ac:dyDescent="0.2">
      <c r="A499" s="44">
        <v>41405</v>
      </c>
    </row>
    <row r="500" spans="1:1" x14ac:dyDescent="0.2">
      <c r="A500" s="44">
        <v>41406</v>
      </c>
    </row>
    <row r="501" spans="1:1" x14ac:dyDescent="0.2">
      <c r="A501" s="44">
        <v>41407</v>
      </c>
    </row>
    <row r="502" spans="1:1" x14ac:dyDescent="0.2">
      <c r="A502" s="44">
        <v>41408</v>
      </c>
    </row>
    <row r="503" spans="1:1" x14ac:dyDescent="0.2">
      <c r="A503" s="44">
        <v>41409</v>
      </c>
    </row>
    <row r="504" spans="1:1" x14ac:dyDescent="0.2">
      <c r="A504" s="44">
        <v>41410</v>
      </c>
    </row>
    <row r="505" spans="1:1" x14ac:dyDescent="0.2">
      <c r="A505" s="44">
        <v>41411</v>
      </c>
    </row>
    <row r="506" spans="1:1" x14ac:dyDescent="0.2">
      <c r="A506" s="44">
        <v>41412</v>
      </c>
    </row>
    <row r="507" spans="1:1" x14ac:dyDescent="0.2">
      <c r="A507" s="44">
        <v>41413</v>
      </c>
    </row>
    <row r="508" spans="1:1" x14ac:dyDescent="0.2">
      <c r="A508" s="44">
        <v>41414</v>
      </c>
    </row>
    <row r="509" spans="1:1" x14ac:dyDescent="0.2">
      <c r="A509" s="44">
        <v>41415</v>
      </c>
    </row>
    <row r="510" spans="1:1" x14ac:dyDescent="0.2">
      <c r="A510" s="44">
        <v>41416</v>
      </c>
    </row>
    <row r="511" spans="1:1" x14ac:dyDescent="0.2">
      <c r="A511" s="44">
        <v>41417</v>
      </c>
    </row>
    <row r="512" spans="1:1" x14ac:dyDescent="0.2">
      <c r="A512" s="44">
        <v>41418</v>
      </c>
    </row>
    <row r="513" spans="1:1" x14ac:dyDescent="0.2">
      <c r="A513" s="44">
        <v>41419</v>
      </c>
    </row>
    <row r="514" spans="1:1" x14ac:dyDescent="0.2">
      <c r="A514" s="44">
        <v>41420</v>
      </c>
    </row>
    <row r="515" spans="1:1" x14ac:dyDescent="0.2">
      <c r="A515" s="44">
        <v>41421</v>
      </c>
    </row>
    <row r="516" spans="1:1" x14ac:dyDescent="0.2">
      <c r="A516" s="44">
        <v>41422</v>
      </c>
    </row>
    <row r="517" spans="1:1" x14ac:dyDescent="0.2">
      <c r="A517" s="44">
        <v>41423</v>
      </c>
    </row>
    <row r="518" spans="1:1" x14ac:dyDescent="0.2">
      <c r="A518" s="44">
        <v>41424</v>
      </c>
    </row>
    <row r="519" spans="1:1" x14ac:dyDescent="0.2">
      <c r="A519" s="44">
        <v>41425</v>
      </c>
    </row>
    <row r="520" spans="1:1" x14ac:dyDescent="0.2">
      <c r="A520" s="44">
        <v>41426</v>
      </c>
    </row>
    <row r="521" spans="1:1" x14ac:dyDescent="0.2">
      <c r="A521" s="44">
        <v>41427</v>
      </c>
    </row>
    <row r="522" spans="1:1" x14ac:dyDescent="0.2">
      <c r="A522" s="44">
        <v>41428</v>
      </c>
    </row>
    <row r="523" spans="1:1" x14ac:dyDescent="0.2">
      <c r="A523" s="44">
        <v>41429</v>
      </c>
    </row>
    <row r="524" spans="1:1" x14ac:dyDescent="0.2">
      <c r="A524" s="44">
        <v>41430</v>
      </c>
    </row>
    <row r="525" spans="1:1" x14ac:dyDescent="0.2">
      <c r="A525" s="44">
        <v>41431</v>
      </c>
    </row>
    <row r="526" spans="1:1" x14ac:dyDescent="0.2">
      <c r="A526" s="44">
        <v>41432</v>
      </c>
    </row>
    <row r="527" spans="1:1" x14ac:dyDescent="0.2">
      <c r="A527" s="44">
        <v>41433</v>
      </c>
    </row>
    <row r="528" spans="1:1" x14ac:dyDescent="0.2">
      <c r="A528" s="44">
        <v>41434</v>
      </c>
    </row>
    <row r="529" spans="1:1" x14ac:dyDescent="0.2">
      <c r="A529" s="44">
        <v>41435</v>
      </c>
    </row>
    <row r="530" spans="1:1" x14ac:dyDescent="0.2">
      <c r="A530" s="44">
        <v>41436</v>
      </c>
    </row>
    <row r="531" spans="1:1" x14ac:dyDescent="0.2">
      <c r="A531" s="44">
        <v>41437</v>
      </c>
    </row>
    <row r="532" spans="1:1" x14ac:dyDescent="0.2">
      <c r="A532" s="44">
        <v>41438</v>
      </c>
    </row>
    <row r="533" spans="1:1" x14ac:dyDescent="0.2">
      <c r="A533" s="44">
        <v>41439</v>
      </c>
    </row>
    <row r="534" spans="1:1" x14ac:dyDescent="0.2">
      <c r="A534" s="44">
        <v>41440</v>
      </c>
    </row>
    <row r="535" spans="1:1" x14ac:dyDescent="0.2">
      <c r="A535" s="44">
        <v>41441</v>
      </c>
    </row>
    <row r="536" spans="1:1" x14ac:dyDescent="0.2">
      <c r="A536" s="44">
        <v>41442</v>
      </c>
    </row>
    <row r="537" spans="1:1" x14ac:dyDescent="0.2">
      <c r="A537" s="44">
        <v>41443</v>
      </c>
    </row>
    <row r="538" spans="1:1" x14ac:dyDescent="0.2">
      <c r="A538" s="44">
        <v>41444</v>
      </c>
    </row>
    <row r="539" spans="1:1" x14ac:dyDescent="0.2">
      <c r="A539" s="44">
        <v>41445</v>
      </c>
    </row>
    <row r="540" spans="1:1" x14ac:dyDescent="0.2">
      <c r="A540" s="44">
        <v>41446</v>
      </c>
    </row>
    <row r="541" spans="1:1" x14ac:dyDescent="0.2">
      <c r="A541" s="44">
        <v>41447</v>
      </c>
    </row>
    <row r="542" spans="1:1" x14ac:dyDescent="0.2">
      <c r="A542" s="44">
        <v>41448</v>
      </c>
    </row>
    <row r="543" spans="1:1" x14ac:dyDescent="0.2">
      <c r="A543" s="44">
        <v>41449</v>
      </c>
    </row>
    <row r="544" spans="1:1" x14ac:dyDescent="0.2">
      <c r="A544" s="44">
        <v>41450</v>
      </c>
    </row>
    <row r="545" spans="1:1" x14ac:dyDescent="0.2">
      <c r="A545" s="44">
        <v>41451</v>
      </c>
    </row>
    <row r="546" spans="1:1" x14ac:dyDescent="0.2">
      <c r="A546" s="44">
        <v>41452</v>
      </c>
    </row>
    <row r="547" spans="1:1" x14ac:dyDescent="0.2">
      <c r="A547" s="44">
        <v>41453</v>
      </c>
    </row>
    <row r="548" spans="1:1" x14ac:dyDescent="0.2">
      <c r="A548" s="44">
        <v>41454</v>
      </c>
    </row>
    <row r="549" spans="1:1" x14ac:dyDescent="0.2">
      <c r="A549" s="44">
        <v>41455</v>
      </c>
    </row>
    <row r="550" spans="1:1" x14ac:dyDescent="0.2">
      <c r="A550" s="44">
        <v>41456</v>
      </c>
    </row>
    <row r="551" spans="1:1" x14ac:dyDescent="0.2">
      <c r="A551" s="44">
        <v>41457</v>
      </c>
    </row>
    <row r="552" spans="1:1" x14ac:dyDescent="0.2">
      <c r="A552" s="44">
        <v>41458</v>
      </c>
    </row>
    <row r="553" spans="1:1" x14ac:dyDescent="0.2">
      <c r="A553" s="44">
        <v>41459</v>
      </c>
    </row>
    <row r="554" spans="1:1" x14ac:dyDescent="0.2">
      <c r="A554" s="44">
        <v>41460</v>
      </c>
    </row>
    <row r="555" spans="1:1" x14ac:dyDescent="0.2">
      <c r="A555" s="44">
        <v>41461</v>
      </c>
    </row>
    <row r="556" spans="1:1" x14ac:dyDescent="0.2">
      <c r="A556" s="44">
        <v>41462</v>
      </c>
    </row>
    <row r="557" spans="1:1" x14ac:dyDescent="0.2">
      <c r="A557" s="44">
        <v>41463</v>
      </c>
    </row>
    <row r="558" spans="1:1" x14ac:dyDescent="0.2">
      <c r="A558" s="44">
        <v>41464</v>
      </c>
    </row>
    <row r="559" spans="1:1" x14ac:dyDescent="0.2">
      <c r="A559" s="44">
        <v>41465</v>
      </c>
    </row>
    <row r="560" spans="1:1" x14ac:dyDescent="0.2">
      <c r="A560" s="44">
        <v>41466</v>
      </c>
    </row>
    <row r="561" spans="1:1" x14ac:dyDescent="0.2">
      <c r="A561" s="44">
        <v>41467</v>
      </c>
    </row>
    <row r="562" spans="1:1" x14ac:dyDescent="0.2">
      <c r="A562" s="44">
        <v>41468</v>
      </c>
    </row>
    <row r="563" spans="1:1" x14ac:dyDescent="0.2">
      <c r="A563" s="44">
        <v>41469</v>
      </c>
    </row>
    <row r="564" spans="1:1" x14ac:dyDescent="0.2">
      <c r="A564" s="44">
        <v>41470</v>
      </c>
    </row>
    <row r="565" spans="1:1" x14ac:dyDescent="0.2">
      <c r="A565" s="44">
        <v>41471</v>
      </c>
    </row>
    <row r="566" spans="1:1" x14ac:dyDescent="0.2">
      <c r="A566" s="44">
        <v>41472</v>
      </c>
    </row>
    <row r="567" spans="1:1" x14ac:dyDescent="0.2">
      <c r="A567" s="44">
        <v>41473</v>
      </c>
    </row>
    <row r="568" spans="1:1" x14ac:dyDescent="0.2">
      <c r="A568" s="44">
        <v>41474</v>
      </c>
    </row>
    <row r="569" spans="1:1" x14ac:dyDescent="0.2">
      <c r="A569" s="44">
        <v>41475</v>
      </c>
    </row>
    <row r="570" spans="1:1" x14ac:dyDescent="0.2">
      <c r="A570" s="44">
        <v>41476</v>
      </c>
    </row>
    <row r="571" spans="1:1" x14ac:dyDescent="0.2">
      <c r="A571" s="44">
        <v>41477</v>
      </c>
    </row>
    <row r="572" spans="1:1" x14ac:dyDescent="0.2">
      <c r="A572" s="44">
        <v>41478</v>
      </c>
    </row>
    <row r="573" spans="1:1" x14ac:dyDescent="0.2">
      <c r="A573" s="44">
        <v>41479</v>
      </c>
    </row>
    <row r="574" spans="1:1" x14ac:dyDescent="0.2">
      <c r="A574" s="44">
        <v>41480</v>
      </c>
    </row>
    <row r="575" spans="1:1" x14ac:dyDescent="0.2">
      <c r="A575" s="44">
        <v>41481</v>
      </c>
    </row>
    <row r="576" spans="1:1" x14ac:dyDescent="0.2">
      <c r="A576" s="44">
        <v>41482</v>
      </c>
    </row>
    <row r="577" spans="1:1" x14ac:dyDescent="0.2">
      <c r="A577" s="44">
        <v>41483</v>
      </c>
    </row>
    <row r="578" spans="1:1" x14ac:dyDescent="0.2">
      <c r="A578" s="44">
        <v>41484</v>
      </c>
    </row>
    <row r="579" spans="1:1" x14ac:dyDescent="0.2">
      <c r="A579" s="44">
        <v>41485</v>
      </c>
    </row>
    <row r="580" spans="1:1" x14ac:dyDescent="0.2">
      <c r="A580" s="44">
        <v>41486</v>
      </c>
    </row>
    <row r="581" spans="1:1" x14ac:dyDescent="0.2">
      <c r="A581" s="44">
        <v>41487</v>
      </c>
    </row>
    <row r="582" spans="1:1" x14ac:dyDescent="0.2">
      <c r="A582" s="44">
        <v>41488</v>
      </c>
    </row>
    <row r="583" spans="1:1" x14ac:dyDescent="0.2">
      <c r="A583" s="44">
        <v>41489</v>
      </c>
    </row>
    <row r="584" spans="1:1" x14ac:dyDescent="0.2">
      <c r="A584" s="44">
        <v>41490</v>
      </c>
    </row>
    <row r="585" spans="1:1" x14ac:dyDescent="0.2">
      <c r="A585" s="44">
        <v>41491</v>
      </c>
    </row>
    <row r="586" spans="1:1" x14ac:dyDescent="0.2">
      <c r="A586" s="44">
        <v>41492</v>
      </c>
    </row>
    <row r="587" spans="1:1" x14ac:dyDescent="0.2">
      <c r="A587" s="44">
        <v>41493</v>
      </c>
    </row>
    <row r="588" spans="1:1" x14ac:dyDescent="0.2">
      <c r="A588" s="44">
        <v>41494</v>
      </c>
    </row>
    <row r="589" spans="1:1" x14ac:dyDescent="0.2">
      <c r="A589" s="44">
        <v>41495</v>
      </c>
    </row>
    <row r="590" spans="1:1" x14ac:dyDescent="0.2">
      <c r="A590" s="44">
        <v>41496</v>
      </c>
    </row>
    <row r="591" spans="1:1" x14ac:dyDescent="0.2">
      <c r="A591" s="44">
        <v>41497</v>
      </c>
    </row>
    <row r="592" spans="1:1" x14ac:dyDescent="0.2">
      <c r="A592" s="44">
        <v>41498</v>
      </c>
    </row>
    <row r="593" spans="1:1" x14ac:dyDescent="0.2">
      <c r="A593" s="44">
        <v>41499</v>
      </c>
    </row>
    <row r="594" spans="1:1" x14ac:dyDescent="0.2">
      <c r="A594" s="44">
        <v>41500</v>
      </c>
    </row>
    <row r="595" spans="1:1" x14ac:dyDescent="0.2">
      <c r="A595" s="44">
        <v>41501</v>
      </c>
    </row>
    <row r="596" spans="1:1" x14ac:dyDescent="0.2">
      <c r="A596" s="44">
        <v>41502</v>
      </c>
    </row>
    <row r="597" spans="1:1" x14ac:dyDescent="0.2">
      <c r="A597" s="44">
        <v>41503</v>
      </c>
    </row>
    <row r="598" spans="1:1" x14ac:dyDescent="0.2">
      <c r="A598" s="44">
        <v>41504</v>
      </c>
    </row>
    <row r="599" spans="1:1" x14ac:dyDescent="0.2">
      <c r="A599" s="44">
        <v>41505</v>
      </c>
    </row>
    <row r="600" spans="1:1" x14ac:dyDescent="0.2">
      <c r="A600" s="44">
        <v>41506</v>
      </c>
    </row>
    <row r="601" spans="1:1" x14ac:dyDescent="0.2">
      <c r="A601" s="44">
        <v>41507</v>
      </c>
    </row>
    <row r="602" spans="1:1" x14ac:dyDescent="0.2">
      <c r="A602" s="44">
        <v>41508</v>
      </c>
    </row>
    <row r="603" spans="1:1" x14ac:dyDescent="0.2">
      <c r="A603" s="44">
        <v>41509</v>
      </c>
    </row>
    <row r="604" spans="1:1" x14ac:dyDescent="0.2">
      <c r="A604" s="44">
        <v>41510</v>
      </c>
    </row>
    <row r="605" spans="1:1" x14ac:dyDescent="0.2">
      <c r="A605" s="44">
        <v>41511</v>
      </c>
    </row>
    <row r="606" spans="1:1" x14ac:dyDescent="0.2">
      <c r="A606" s="44">
        <v>41512</v>
      </c>
    </row>
    <row r="607" spans="1:1" x14ac:dyDescent="0.2">
      <c r="A607" s="44">
        <v>41513</v>
      </c>
    </row>
    <row r="608" spans="1:1" x14ac:dyDescent="0.2">
      <c r="A608" s="44">
        <v>41514</v>
      </c>
    </row>
    <row r="609" spans="1:1" x14ac:dyDescent="0.2">
      <c r="A609" s="44">
        <v>41515</v>
      </c>
    </row>
    <row r="610" spans="1:1" x14ac:dyDescent="0.2">
      <c r="A610" s="44">
        <v>41516</v>
      </c>
    </row>
    <row r="611" spans="1:1" x14ac:dyDescent="0.2">
      <c r="A611" s="44">
        <v>41517</v>
      </c>
    </row>
    <row r="612" spans="1:1" x14ac:dyDescent="0.2">
      <c r="A612" s="44">
        <v>41518</v>
      </c>
    </row>
    <row r="613" spans="1:1" x14ac:dyDescent="0.2">
      <c r="A613" s="44">
        <v>41519</v>
      </c>
    </row>
    <row r="614" spans="1:1" x14ac:dyDescent="0.2">
      <c r="A614" s="44">
        <v>41520</v>
      </c>
    </row>
    <row r="615" spans="1:1" x14ac:dyDescent="0.2">
      <c r="A615" s="44">
        <v>41521</v>
      </c>
    </row>
    <row r="616" spans="1:1" x14ac:dyDescent="0.2">
      <c r="A616" s="44">
        <v>41522</v>
      </c>
    </row>
    <row r="617" spans="1:1" x14ac:dyDescent="0.2">
      <c r="A617" s="44">
        <v>41523</v>
      </c>
    </row>
    <row r="618" spans="1:1" x14ac:dyDescent="0.2">
      <c r="A618" s="44">
        <v>41524</v>
      </c>
    </row>
    <row r="619" spans="1:1" x14ac:dyDescent="0.2">
      <c r="A619" s="44">
        <v>41525</v>
      </c>
    </row>
    <row r="620" spans="1:1" x14ac:dyDescent="0.2">
      <c r="A620" s="44">
        <v>41526</v>
      </c>
    </row>
    <row r="621" spans="1:1" x14ac:dyDescent="0.2">
      <c r="A621" s="44">
        <v>41527</v>
      </c>
    </row>
    <row r="622" spans="1:1" x14ac:dyDescent="0.2">
      <c r="A622" s="44">
        <v>41528</v>
      </c>
    </row>
    <row r="623" spans="1:1" x14ac:dyDescent="0.2">
      <c r="A623" s="44">
        <v>41529</v>
      </c>
    </row>
    <row r="624" spans="1:1" x14ac:dyDescent="0.2">
      <c r="A624" s="44">
        <v>41530</v>
      </c>
    </row>
    <row r="625" spans="1:1" x14ac:dyDescent="0.2">
      <c r="A625" s="44">
        <v>41531</v>
      </c>
    </row>
    <row r="626" spans="1:1" x14ac:dyDescent="0.2">
      <c r="A626" s="44">
        <v>41532</v>
      </c>
    </row>
    <row r="627" spans="1:1" x14ac:dyDescent="0.2">
      <c r="A627" s="44">
        <v>41533</v>
      </c>
    </row>
    <row r="628" spans="1:1" x14ac:dyDescent="0.2">
      <c r="A628" s="44">
        <v>41534</v>
      </c>
    </row>
    <row r="629" spans="1:1" x14ac:dyDescent="0.2">
      <c r="A629" s="44">
        <v>41535</v>
      </c>
    </row>
    <row r="630" spans="1:1" x14ac:dyDescent="0.2">
      <c r="A630" s="44">
        <v>41536</v>
      </c>
    </row>
    <row r="631" spans="1:1" x14ac:dyDescent="0.2">
      <c r="A631" s="44">
        <v>41537</v>
      </c>
    </row>
    <row r="632" spans="1:1" x14ac:dyDescent="0.2">
      <c r="A632" s="44">
        <v>41538</v>
      </c>
    </row>
    <row r="633" spans="1:1" x14ac:dyDescent="0.2">
      <c r="A633" s="44">
        <v>41539</v>
      </c>
    </row>
    <row r="634" spans="1:1" x14ac:dyDescent="0.2">
      <c r="A634" s="44">
        <v>41540</v>
      </c>
    </row>
    <row r="635" spans="1:1" x14ac:dyDescent="0.2">
      <c r="A635" s="44">
        <v>41541</v>
      </c>
    </row>
    <row r="636" spans="1:1" x14ac:dyDescent="0.2">
      <c r="A636" s="44">
        <v>41542</v>
      </c>
    </row>
    <row r="637" spans="1:1" x14ac:dyDescent="0.2">
      <c r="A637" s="44">
        <v>41543</v>
      </c>
    </row>
    <row r="638" spans="1:1" x14ac:dyDescent="0.2">
      <c r="A638" s="44">
        <v>41544</v>
      </c>
    </row>
    <row r="639" spans="1:1" x14ac:dyDescent="0.2">
      <c r="A639" s="44">
        <v>41545</v>
      </c>
    </row>
    <row r="640" spans="1:1" x14ac:dyDescent="0.2">
      <c r="A640" s="44">
        <v>41546</v>
      </c>
    </row>
    <row r="641" spans="1:1" x14ac:dyDescent="0.2">
      <c r="A641" s="44">
        <v>41547</v>
      </c>
    </row>
    <row r="642" spans="1:1" x14ac:dyDescent="0.2">
      <c r="A642" s="44">
        <v>41548</v>
      </c>
    </row>
    <row r="643" spans="1:1" x14ac:dyDescent="0.2">
      <c r="A643" s="44">
        <v>41549</v>
      </c>
    </row>
    <row r="644" spans="1:1" x14ac:dyDescent="0.2">
      <c r="A644" s="44">
        <v>41550</v>
      </c>
    </row>
    <row r="645" spans="1:1" x14ac:dyDescent="0.2">
      <c r="A645" s="44">
        <v>41551</v>
      </c>
    </row>
    <row r="646" spans="1:1" x14ac:dyDescent="0.2">
      <c r="A646" s="44">
        <v>41552</v>
      </c>
    </row>
    <row r="647" spans="1:1" x14ac:dyDescent="0.2">
      <c r="A647" s="44">
        <v>41553</v>
      </c>
    </row>
    <row r="648" spans="1:1" x14ac:dyDescent="0.2">
      <c r="A648" s="44">
        <v>41554</v>
      </c>
    </row>
    <row r="649" spans="1:1" x14ac:dyDescent="0.2">
      <c r="A649" s="44">
        <v>41555</v>
      </c>
    </row>
    <row r="650" spans="1:1" x14ac:dyDescent="0.2">
      <c r="A650" s="44">
        <v>41556</v>
      </c>
    </row>
    <row r="651" spans="1:1" x14ac:dyDescent="0.2">
      <c r="A651" s="44">
        <v>41557</v>
      </c>
    </row>
    <row r="652" spans="1:1" x14ac:dyDescent="0.2">
      <c r="A652" s="44">
        <v>41558</v>
      </c>
    </row>
    <row r="653" spans="1:1" x14ac:dyDescent="0.2">
      <c r="A653" s="44">
        <v>41559</v>
      </c>
    </row>
    <row r="654" spans="1:1" x14ac:dyDescent="0.2">
      <c r="A654" s="44">
        <v>41560</v>
      </c>
    </row>
    <row r="655" spans="1:1" x14ac:dyDescent="0.2">
      <c r="A655" s="44">
        <v>41561</v>
      </c>
    </row>
    <row r="656" spans="1:1" x14ac:dyDescent="0.2">
      <c r="A656" s="44">
        <v>41562</v>
      </c>
    </row>
    <row r="657" spans="1:1" x14ac:dyDescent="0.2">
      <c r="A657" s="44">
        <v>41563</v>
      </c>
    </row>
    <row r="658" spans="1:1" x14ac:dyDescent="0.2">
      <c r="A658" s="44">
        <v>41564</v>
      </c>
    </row>
    <row r="659" spans="1:1" x14ac:dyDescent="0.2">
      <c r="A659" s="44">
        <v>41565</v>
      </c>
    </row>
    <row r="660" spans="1:1" x14ac:dyDescent="0.2">
      <c r="A660" s="44">
        <v>41566</v>
      </c>
    </row>
    <row r="661" spans="1:1" x14ac:dyDescent="0.2">
      <c r="A661" s="44">
        <v>41567</v>
      </c>
    </row>
    <row r="662" spans="1:1" x14ac:dyDescent="0.2">
      <c r="A662" s="44">
        <v>41568</v>
      </c>
    </row>
    <row r="663" spans="1:1" x14ac:dyDescent="0.2">
      <c r="A663" s="44">
        <v>41569</v>
      </c>
    </row>
    <row r="664" spans="1:1" x14ac:dyDescent="0.2">
      <c r="A664" s="44">
        <v>41570</v>
      </c>
    </row>
    <row r="665" spans="1:1" x14ac:dyDescent="0.2">
      <c r="A665" s="44">
        <v>41571</v>
      </c>
    </row>
    <row r="666" spans="1:1" x14ac:dyDescent="0.2">
      <c r="A666" s="44">
        <v>41572</v>
      </c>
    </row>
    <row r="667" spans="1:1" x14ac:dyDescent="0.2">
      <c r="A667" s="44">
        <v>41573</v>
      </c>
    </row>
    <row r="668" spans="1:1" x14ac:dyDescent="0.2">
      <c r="A668" s="44">
        <v>41574</v>
      </c>
    </row>
    <row r="669" spans="1:1" x14ac:dyDescent="0.2">
      <c r="A669" s="44">
        <v>41575</v>
      </c>
    </row>
    <row r="670" spans="1:1" x14ac:dyDescent="0.2">
      <c r="A670" s="44">
        <v>41576</v>
      </c>
    </row>
    <row r="671" spans="1:1" x14ac:dyDescent="0.2">
      <c r="A671" s="44">
        <v>41577</v>
      </c>
    </row>
    <row r="672" spans="1:1" x14ac:dyDescent="0.2">
      <c r="A672" s="44">
        <v>41578</v>
      </c>
    </row>
    <row r="673" spans="1:1" x14ac:dyDescent="0.2">
      <c r="A673" s="44">
        <v>41579</v>
      </c>
    </row>
    <row r="674" spans="1:1" x14ac:dyDescent="0.2">
      <c r="A674" s="44">
        <v>41580</v>
      </c>
    </row>
    <row r="675" spans="1:1" x14ac:dyDescent="0.2">
      <c r="A675" s="44">
        <v>41581</v>
      </c>
    </row>
    <row r="676" spans="1:1" x14ac:dyDescent="0.2">
      <c r="A676" s="44">
        <v>41582</v>
      </c>
    </row>
    <row r="677" spans="1:1" x14ac:dyDescent="0.2">
      <c r="A677" s="44">
        <v>41583</v>
      </c>
    </row>
    <row r="678" spans="1:1" x14ac:dyDescent="0.2">
      <c r="A678" s="44">
        <v>41584</v>
      </c>
    </row>
    <row r="679" spans="1:1" x14ac:dyDescent="0.2">
      <c r="A679" s="44">
        <v>41585</v>
      </c>
    </row>
    <row r="680" spans="1:1" x14ac:dyDescent="0.2">
      <c r="A680" s="44">
        <v>41586</v>
      </c>
    </row>
    <row r="681" spans="1:1" x14ac:dyDescent="0.2">
      <c r="A681" s="44">
        <v>41587</v>
      </c>
    </row>
    <row r="682" spans="1:1" x14ac:dyDescent="0.2">
      <c r="A682" s="44">
        <v>41588</v>
      </c>
    </row>
    <row r="683" spans="1:1" x14ac:dyDescent="0.2">
      <c r="A683" s="44">
        <v>41589</v>
      </c>
    </row>
    <row r="684" spans="1:1" x14ac:dyDescent="0.2">
      <c r="A684" s="44">
        <v>41590</v>
      </c>
    </row>
    <row r="685" spans="1:1" x14ac:dyDescent="0.2">
      <c r="A685" s="44">
        <v>41591</v>
      </c>
    </row>
    <row r="686" spans="1:1" x14ac:dyDescent="0.2">
      <c r="A686" s="44">
        <v>41592</v>
      </c>
    </row>
    <row r="687" spans="1:1" x14ac:dyDescent="0.2">
      <c r="A687" s="44">
        <v>41593</v>
      </c>
    </row>
    <row r="688" spans="1:1" x14ac:dyDescent="0.2">
      <c r="A688" s="44">
        <v>41594</v>
      </c>
    </row>
    <row r="689" spans="1:1" x14ac:dyDescent="0.2">
      <c r="A689" s="44">
        <v>41595</v>
      </c>
    </row>
    <row r="690" spans="1:1" x14ac:dyDescent="0.2">
      <c r="A690" s="44">
        <v>41596</v>
      </c>
    </row>
    <row r="691" spans="1:1" x14ac:dyDescent="0.2">
      <c r="A691" s="44">
        <v>41597</v>
      </c>
    </row>
    <row r="692" spans="1:1" x14ac:dyDescent="0.2">
      <c r="A692" s="44">
        <v>41598</v>
      </c>
    </row>
    <row r="693" spans="1:1" x14ac:dyDescent="0.2">
      <c r="A693" s="44">
        <v>41599</v>
      </c>
    </row>
    <row r="694" spans="1:1" x14ac:dyDescent="0.2">
      <c r="A694" s="44">
        <v>41600</v>
      </c>
    </row>
    <row r="695" spans="1:1" x14ac:dyDescent="0.2">
      <c r="A695" s="44">
        <v>41601</v>
      </c>
    </row>
    <row r="696" spans="1:1" x14ac:dyDescent="0.2">
      <c r="A696" s="44">
        <v>41602</v>
      </c>
    </row>
    <row r="697" spans="1:1" x14ac:dyDescent="0.2">
      <c r="A697" s="44">
        <v>41603</v>
      </c>
    </row>
    <row r="698" spans="1:1" x14ac:dyDescent="0.2">
      <c r="A698" s="44">
        <v>41604</v>
      </c>
    </row>
    <row r="699" spans="1:1" x14ac:dyDescent="0.2">
      <c r="A699" s="44">
        <v>41605</v>
      </c>
    </row>
    <row r="700" spans="1:1" x14ac:dyDescent="0.2">
      <c r="A700" s="44">
        <v>41606</v>
      </c>
    </row>
    <row r="701" spans="1:1" x14ac:dyDescent="0.2">
      <c r="A701" s="44">
        <v>41607</v>
      </c>
    </row>
    <row r="702" spans="1:1" x14ac:dyDescent="0.2">
      <c r="A702" s="44">
        <v>41608</v>
      </c>
    </row>
    <row r="703" spans="1:1" x14ac:dyDescent="0.2">
      <c r="A703" s="44">
        <v>41609</v>
      </c>
    </row>
    <row r="704" spans="1:1" x14ac:dyDescent="0.2">
      <c r="A704" s="44">
        <v>41610</v>
      </c>
    </row>
    <row r="705" spans="1:1" x14ac:dyDescent="0.2">
      <c r="A705" s="44">
        <v>41611</v>
      </c>
    </row>
    <row r="706" spans="1:1" x14ac:dyDescent="0.2">
      <c r="A706" s="44">
        <v>41612</v>
      </c>
    </row>
    <row r="707" spans="1:1" x14ac:dyDescent="0.2">
      <c r="A707" s="44">
        <v>41613</v>
      </c>
    </row>
    <row r="708" spans="1:1" x14ac:dyDescent="0.2">
      <c r="A708" s="44">
        <v>41614</v>
      </c>
    </row>
    <row r="709" spans="1:1" x14ac:dyDescent="0.2">
      <c r="A709" s="44">
        <v>41615</v>
      </c>
    </row>
    <row r="710" spans="1:1" x14ac:dyDescent="0.2">
      <c r="A710" s="44">
        <v>41616</v>
      </c>
    </row>
    <row r="711" spans="1:1" x14ac:dyDescent="0.2">
      <c r="A711" s="44">
        <v>41617</v>
      </c>
    </row>
    <row r="712" spans="1:1" x14ac:dyDescent="0.2">
      <c r="A712" s="44">
        <v>41618</v>
      </c>
    </row>
    <row r="713" spans="1:1" x14ac:dyDescent="0.2">
      <c r="A713" s="44">
        <v>41619</v>
      </c>
    </row>
    <row r="714" spans="1:1" x14ac:dyDescent="0.2">
      <c r="A714" s="44">
        <v>41620</v>
      </c>
    </row>
    <row r="715" spans="1:1" x14ac:dyDescent="0.2">
      <c r="A715" s="44">
        <v>41621</v>
      </c>
    </row>
    <row r="716" spans="1:1" x14ac:dyDescent="0.2">
      <c r="A716" s="44">
        <v>41622</v>
      </c>
    </row>
    <row r="717" spans="1:1" x14ac:dyDescent="0.2">
      <c r="A717" s="44">
        <v>41623</v>
      </c>
    </row>
    <row r="718" spans="1:1" x14ac:dyDescent="0.2">
      <c r="A718" s="44">
        <v>41624</v>
      </c>
    </row>
    <row r="719" spans="1:1" x14ac:dyDescent="0.2">
      <c r="A719" s="44">
        <v>41625</v>
      </c>
    </row>
    <row r="720" spans="1:1" x14ac:dyDescent="0.2">
      <c r="A720" s="44">
        <v>41626</v>
      </c>
    </row>
    <row r="721" spans="1:1" x14ac:dyDescent="0.2">
      <c r="A721" s="44">
        <v>41627</v>
      </c>
    </row>
    <row r="722" spans="1:1" x14ac:dyDescent="0.2">
      <c r="A722" s="44">
        <v>41628</v>
      </c>
    </row>
    <row r="723" spans="1:1" x14ac:dyDescent="0.2">
      <c r="A723" s="44">
        <v>41629</v>
      </c>
    </row>
    <row r="724" spans="1:1" x14ac:dyDescent="0.2">
      <c r="A724" s="44">
        <v>41630</v>
      </c>
    </row>
    <row r="725" spans="1:1" x14ac:dyDescent="0.2">
      <c r="A725" s="44">
        <v>41631</v>
      </c>
    </row>
    <row r="726" spans="1:1" x14ac:dyDescent="0.2">
      <c r="A726" s="44">
        <v>41632</v>
      </c>
    </row>
    <row r="727" spans="1:1" x14ac:dyDescent="0.2">
      <c r="A727" s="44">
        <v>41633</v>
      </c>
    </row>
    <row r="728" spans="1:1" x14ac:dyDescent="0.2">
      <c r="A728" s="44">
        <v>41634</v>
      </c>
    </row>
    <row r="729" spans="1:1" x14ac:dyDescent="0.2">
      <c r="A729" s="44">
        <v>41635</v>
      </c>
    </row>
    <row r="730" spans="1:1" x14ac:dyDescent="0.2">
      <c r="A730" s="44">
        <v>41636</v>
      </c>
    </row>
    <row r="731" spans="1:1" x14ac:dyDescent="0.2">
      <c r="A731" s="44">
        <v>41637</v>
      </c>
    </row>
    <row r="732" spans="1:1" x14ac:dyDescent="0.2">
      <c r="A732" s="44">
        <v>41638</v>
      </c>
    </row>
    <row r="733" spans="1:1" x14ac:dyDescent="0.2">
      <c r="A733" s="44">
        <v>41639</v>
      </c>
    </row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21</vt:i4>
      </vt:variant>
    </vt:vector>
  </HeadingPairs>
  <TitlesOfParts>
    <vt:vector size="44" baseType="lpstr">
      <vt:lpstr>ფორმა N1</vt:lpstr>
      <vt:lpstr>ფორმა N2</vt:lpstr>
      <vt:lpstr>ფორმა N3</vt:lpstr>
      <vt:lpstr>ფორმა N4</vt:lpstr>
      <vt:lpstr>ფორმა N5</vt:lpstr>
      <vt:lpstr>ფორმა N5.1</vt:lpstr>
      <vt:lpstr>ფორმა 5.2</vt:lpstr>
      <vt:lpstr>ფორმა N5.3</vt:lpstr>
      <vt:lpstr>ფორმა 5.4</vt:lpstr>
      <vt:lpstr>ფორმა 5.5</vt:lpstr>
      <vt:lpstr>ფორმა N7</vt:lpstr>
      <vt:lpstr>ფორმა N8</vt:lpstr>
      <vt:lpstr>ფორმა N 8.1</vt:lpstr>
      <vt:lpstr>ფორმა N9</vt:lpstr>
      <vt:lpstr>ფორმა N9.1</vt:lpstr>
      <vt:lpstr>ფორმა N9.2</vt:lpstr>
      <vt:lpstr>ფორმა 9.3</vt:lpstr>
      <vt:lpstr>ფორმა 9.4</vt:lpstr>
      <vt:lpstr>ფორმა 9.5</vt:lpstr>
      <vt:lpstr>ფორმა 9.6</vt:lpstr>
      <vt:lpstr>ფორმა N 9.7</vt:lpstr>
      <vt:lpstr>ფორმა N9.7.1</vt:lpstr>
      <vt:lpstr>Лист1</vt:lpstr>
      <vt:lpstr>'ფორმა 5.2'!Print_Area</vt:lpstr>
      <vt:lpstr>'ფორმა 5.4'!Print_Area</vt:lpstr>
      <vt:lpstr>'ფორმა 5.5'!Print_Area</vt:lpstr>
      <vt:lpstr>'ფორმა 9.3'!Print_Area</vt:lpstr>
      <vt:lpstr>'ფორმა 9.4'!Print_Area</vt:lpstr>
      <vt:lpstr>'ფორმა 9.5'!Print_Area</vt:lpstr>
      <vt:lpstr>'ფორმა 9.6'!Print_Area</vt:lpstr>
      <vt:lpstr>'ფორმა N 8.1'!Print_Area</vt:lpstr>
      <vt:lpstr>'ფორმა N 9.7'!Print_Area</vt:lpstr>
      <vt:lpstr>'ფორმა N1'!Print_Area</vt:lpstr>
      <vt:lpstr>'ფორმა N2'!Print_Area</vt:lpstr>
      <vt:lpstr>'ფორმა N3'!Print_Area</vt:lpstr>
      <vt:lpstr>'ფორმა N4'!Print_Area</vt:lpstr>
      <vt:lpstr>'ფორმა N5'!Print_Area</vt:lpstr>
      <vt:lpstr>'ფორმა N5.1'!Print_Area</vt:lpstr>
      <vt:lpstr>'ფორმა N7'!Print_Area</vt:lpstr>
      <vt:lpstr>'ფორმა N8'!Print_Area</vt:lpstr>
      <vt:lpstr>'ფორმა N9'!Print_Area</vt:lpstr>
      <vt:lpstr>'ფორმა N9.1'!Print_Area</vt:lpstr>
      <vt:lpstr>'ფორმა N9.2'!Print_Area</vt:lpstr>
      <vt:lpstr>'ფორმა N9.7.1'!Print_Area</vt:lpstr>
    </vt:vector>
  </TitlesOfParts>
  <Company>ccg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Tornike</dc:creator>
  <cp:lastModifiedBy>marina</cp:lastModifiedBy>
  <cp:lastPrinted>2016-12-14T09:09:10Z</cp:lastPrinted>
  <dcterms:created xsi:type="dcterms:W3CDTF">2011-12-27T13:20:18Z</dcterms:created>
  <dcterms:modified xsi:type="dcterms:W3CDTF">2016-12-15T09:39:39Z</dcterms:modified>
</cp:coreProperties>
</file>