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8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N4.1'!$A$1:$F$38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H11" i="9"/>
  <c r="G11"/>
  <c r="F11"/>
  <c r="C13" i="40"/>
  <c r="D17"/>
  <c r="D28"/>
  <c r="D26"/>
  <c r="D27"/>
  <c r="D29"/>
  <c r="C29"/>
  <c r="D23"/>
  <c r="D50"/>
  <c r="C50"/>
  <c r="F27" i="33"/>
  <c r="D37" i="40"/>
  <c r="C37"/>
  <c r="I12" i="29"/>
  <c r="I13"/>
  <c r="I14"/>
  <c r="I11"/>
  <c r="H10"/>
  <c r="H11"/>
  <c r="H12"/>
  <c r="H13"/>
  <c r="H14"/>
  <c r="H16"/>
  <c r="H17"/>
  <c r="H18"/>
  <c r="H19"/>
  <c r="H20"/>
  <c r="H21"/>
  <c r="H22"/>
  <c r="H23"/>
  <c r="D17" i="3"/>
  <c r="C17" i="28"/>
  <c r="D28" i="42"/>
  <c r="I38" i="35"/>
  <c r="A5" i="9"/>
  <c r="I10" l="1"/>
  <c r="K35" i="55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31" i="3"/>
  <c r="C31"/>
  <c r="D10" i="7" l="1"/>
  <c r="D9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D12"/>
  <c r="A6"/>
  <c r="D15" l="1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0" i="30" l="1"/>
  <c r="H30"/>
  <c r="C17" i="40" s="1"/>
  <c r="C16" s="1"/>
  <c r="C15" s="1"/>
  <c r="A4" i="30"/>
  <c r="H25" i="29"/>
  <c r="G25"/>
  <c r="C12" i="40" s="1"/>
  <c r="A4" i="29"/>
  <c r="C11" i="40" l="1"/>
  <c r="I11" i="9" s="1"/>
  <c r="A5" i="28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<sst xmlns="http://schemas.openxmlformats.org/spreadsheetml/2006/main" count="1213" uniqueCount="598">
  <si>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</si>
  <si>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</si>
  <si>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</si>
  <si>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</si>
  <si>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</si>
  <si>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</si>
  <si>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</si>
  <si>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</si>
  <si>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</si>
  <si>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</si>
  <si>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</si>
  <si>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</si>
  <si>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</si>
  <si>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</si>
  <si>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</si>
  <si>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</si>
  <si>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</si>
  <si>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</si>
  <si>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</si>
  <si>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</si>
  <si>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</si>
  <si>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</si>
  <si>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</si>
  <si>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</si>
  <si>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</si>
  <si>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</si>
  <si>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</si>
  <si>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</si>
  <si>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</si>
  <si>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</si>
  <si>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</si>
  <si>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</si>
  <si>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</si>
  <si>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</si>
  <si>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</si>
  <si>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</si>
  <si>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</si>
  <si>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</si>
  <si>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</si>
  <si>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</si>
  <si>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</si>
  <si>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</si>
  <si>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</si>
  <si>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</si>
  <si>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</si>
  <si>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</si>
  <si>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</si>
  <si>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</si>
  <si>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</si>
  <si>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</si>
  <si>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</si>
  <si>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</si>
  <si>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</si>
  <si>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</si>
  <si>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</si>
  <si>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</si>
  <si>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</si>
  <si>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</si>
  <si>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</si>
  <si>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</si>
  <si>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</si>
  <si>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</si>
  <si>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</si>
  <si>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</si>
  <si>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</si>
  <si>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</si>
  <si>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</si>
  <si>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</si>
  <si>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</si>
  <si>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</si>
  <si>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</si>
  <si>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</si>
  <si>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</si>
  <si>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</si>
  <si>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</si>
  <si>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</si>
  <si>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</si>
  <si>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</si>
  <si>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</si>
  <si>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</si>
  <si>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</si>
  <si>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</si>
  <si>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</si>
  <si>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</si>
  <si>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</si>
  <si>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</si>
  <si>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</si>
  <si>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</si>
  <si>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</si>
  <si>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</si>
  <si>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</si>
  <si>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</si>
  <si>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</si>
  <si>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</si>
  <si>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</si>
  <si>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</si>
  <si>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</si>
  <si>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</si>
  <si>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</si>
  <si>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</si>
  <si>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</si>
  <si>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</si>
  <si>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</si>
  <si>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</si>
  <si>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</si>
  <si>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</si>
  <si>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</si>
  <si>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</si>
  <si>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</si>
  <si>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</si>
  <si>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</si>
  <si>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</si>
  <si>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</si>
  <si>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</si>
  <si>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</si>
  <si>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</si>
  <si>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</si>
  <si>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</si>
  <si>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</si>
  <si>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</si>
  <si>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</si>
  <si>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</si>
  <si>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</si>
  <si>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</si>
  <si>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</si>
  <si>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</si>
  <si>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</si>
  <si>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</si>
  <si>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</si>
  <si>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</si>
  <si>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</si>
  <si>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</si>
  <si>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</si>
  <si>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</si>
  <si>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</si>
  <si>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</si>
  <si>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</si>
  <si>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</si>
  <si>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</si>
  <si>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</si>
  <si>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</si>
  <si>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</si>
  <si>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</si>
  <si>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</si>
  <si>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</si>
  <si>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</si>
  <si>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</si>
  <si>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</si>
  <si>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</si>
  <si>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</si>
  <si>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</si>
  <si>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</si>
  <si>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</si>
  <si>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</si>
  <si>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</si>
  <si>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</si>
  <si>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</si>
  <si>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</si>
  <si>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</si>
  <si>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</si>
  <si>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</si>
  <si>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</si>
  <si>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</si>
  <si>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</si>
  <si>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</si>
  <si>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</si>
  <si>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</si>
  <si>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</si>
  <si>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</si>
  <si>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</si>
  <si>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</si>
  <si>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</si>
  <si>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</si>
  <si>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</si>
  <si>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</si>
  <si>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</si>
  <si>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</si>
  <si>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</si>
  <si>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</si>
  <si>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</si>
  <si>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</si>
  <si>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</si>
  <si>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</si>
  <si>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</si>
  <si>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</si>
  <si>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</si>
  <si>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</si>
  <si>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</si>
  <si>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</si>
  <si>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</si>
  <si>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</si>
  <si>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</si>
  <si>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</si>
  <si>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</si>
  <si>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</si>
  <si>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</si>
  <si>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</si>
  <si>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</si>
  <si>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</si>
  <si>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</si>
  <si>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</si>
  <si>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</si>
  <si>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</si>
  <si>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</si>
  <si>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</si>
  <si>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</si>
  <si>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</si>
  <si>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</si>
  <si>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</si>
  <si>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</si>
  <si>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</si>
  <si>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</si>
  <si>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</si>
  <si>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</si>
  <si>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</si>
  <si>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</si>
  <si>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</si>
  <si>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</si>
  <si>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</si>
  <si>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</si>
  <si>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</si>
  <si>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</si>
  <si>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</si>
  <si>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</si>
  <si>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</si>
  <si>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</si>
  <si>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</si>
  <si>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</si>
  <si>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</si>
  <si>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</si>
  <si>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</si>
  <si>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</si>
  <si>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</si>
  <si>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</si>
  <si>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</si>
  <si>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</si>
  <si>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</si>
  <si>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</si>
  <si>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</si>
  <si>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</si>
  <si>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</si>
  <si>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</si>
  <si>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</si>
  <si>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</si>
  <si>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</si>
  <si>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</si>
  <si>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</si>
  <si>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</si>
  <si>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</si>
  <si>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</si>
  <si>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</si>
  <si>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</si>
  <si>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</si>
  <si>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</si>
  <si>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</si>
  <si>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</si>
  <si>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</si>
  <si>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</si>
  <si>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</si>
  <si>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</si>
  <si>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</si>
  <si>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</si>
  <si>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</si>
  <si>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</si>
  <si>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</si>
  <si>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</si>
  <si>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</si>
  <si>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</si>
  <si>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</si>
  <si>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</si>
  <si>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</si>
  <si>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</si>
  <si>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</si>
  <si>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</si>
  <si>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</si>
  <si>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</si>
  <si>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</si>
  <si>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</si>
  <si>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</si>
  <si>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</si>
  <si>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</si>
  <si>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</si>
  <si>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</si>
  <si>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</si>
  <si>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</si>
  <si>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</si>
  <si>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</si>
  <si>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</si>
  <si>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</si>
  <si>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</si>
  <si>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</si>
  <si>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</si>
  <si>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</si>
  <si>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</si>
  <si>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</si>
  <si>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</si>
  <si>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</si>
  <si>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</si>
  <si>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</si>
  <si>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</si>
  <si>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</si>
  <si>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</si>
  <si>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</si>
  <si>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</si>
  <si>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</si>
  <si>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</si>
  <si>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</si>
  <si>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</si>
  <si>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</si>
  <si>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</si>
  <si>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</si>
  <si>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</si>
  <si>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</si>
  <si>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</si>
  <si>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</si>
  <si>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</si>
  <si>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</si>
  <si>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</si>
  <si>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</si>
  <si>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</si>
  <si>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</si>
  <si>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</si>
  <si>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</si>
  <si>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</si>
  <si>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</si>
  <si>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</si>
  <si>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</si>
  <si>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</si>
  <si>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</si>
  <si>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</si>
  <si>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</si>
  <si>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</si>
  <si>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</si>
  <si>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</si>
  <si>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</si>
  <si>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</si>
  <si>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</si>
  <si>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</si>
  <si>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</si>
  <si>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</si>
  <si>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</si>
  <si>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</si>
  <si>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</si>
  <si>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</si>
  <si>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</si>
  <si>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</si>
  <si>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</si>
  <si>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</si>
  <si>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</si>
  <si>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</si>
  <si>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</si>
  <si>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</si>
  <si>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</si>
  <si>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</si>
  <si>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</si>
  <si>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</si>
  <si>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</si>
  <si>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</si>
  <si>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</si>
  <si>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</si>
  <si>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</si>
  <si>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</si>
  <si>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</si>
  <si>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</si>
  <si>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</si>
  <si>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</si>
  <si>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</si>
  <si>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</si>
  <si>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</si>
  <si>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</si>
  <si>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</si>
  <si>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</si>
  <si>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</si>
  <si>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</si>
  <si>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</si>
  <si>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</si>
  <si>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</si>
  <si>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</si>
  <si>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</si>
  <si>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</si>
  <si>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</si>
  <si>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</si>
  <si>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</si>
  <si>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</si>
  <si>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</si>
  <si>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</si>
  <si>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</si>
  <si>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</si>
  <si>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</si>
  <si>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</si>
  <si>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</si>
  <si>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</si>
  <si>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</si>
  <si>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</si>
  <si>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</si>
  <si>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</si>
  <si>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</si>
  <si>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</si>
  <si>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</si>
  <si>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</si>
  <si>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</si>
  <si>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</si>
  <si>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</si>
  <si>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</si>
  <si>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</si>
  <si>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</si>
  <si>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</si>
  <si>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</si>
  <si>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</si>
  <si>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</si>
  <si>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</si>
  <si>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</si>
  <si>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</si>
  <si>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</si>
  <si>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</si>
  <si>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</si>
  <si>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</si>
  <si>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</si>
  <si>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</si>
  <si>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</si>
  <si>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</si>
  <si>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</si>
  <si>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</si>
  <si>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</si>
  <si>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</si>
  <si>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</si>
  <si>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</si>
  <si>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</si>
  <si>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</si>
  <si>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</si>
  <si>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</si>
  <si>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</si>
  <si>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</si>
  <si>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</si>
  <si>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</si>
  <si>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</si>
  <si>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</si>
  <si>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</si>
  <si>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</si>
  <si>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</si>
  <si>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</si>
  <si>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</si>
  <si>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</si>
  <si>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</si>
  <si>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</si>
  <si>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</si>
  <si>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</si>
  <si>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</si>
  <si>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</si>
  <si>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</si>
  <si>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</si>
  <si>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</si>
  <si>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</si>
  <si>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</si>
  <si>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</si>
  <si>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</si>
  <si>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</si>
  <si>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</si>
  <si>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</si>
  <si>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</si>
  <si>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</si>
  <si>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</si>
  <si>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</si>
  <si>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</si>
  <si>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</si>
  <si>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</si>
  <si>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</si>
  <si>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</si>
  <si>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</si>
  <si>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</si>
  <si>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</si>
  <si>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</si>
  <si>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</si>
  <si>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</si>
  <si>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</si>
  <si>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</si>
  <si>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</si>
  <si>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</si>
  <si>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</si>
  <si>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</si>
  <si>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</si>
  <si>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</si>
  <si>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</si>
  <si>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</si>
  <si>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</si>
  <si>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</si>
  <si>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</si>
  <si>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</si>
  <si>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</si>
  <si>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</si>
  <si>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</si>
  <si>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</si>
  <si>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</si>
  <si>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</si>
  <si>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</si>
  <si>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</si>
  <si>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</si>
  <si>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</si>
  <si>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</si>
  <si>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</si>
  <si>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</si>
  <si>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</si>
  <si>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</si>
  <si>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</si>
  <si>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</si>
  <si>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</si>
  <si>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</si>
  <si>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</si>
  <si>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</si>
  <si>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</si>
  <si>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</si>
  <si>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</si>
  <si>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</si>
  <si>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</si>
  <si>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</si>
  <si>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საქ. ძალოვან ვეტერანთა და პატრიოტთა პოლიტიკური მოძრაობა</t>
  </si>
  <si>
    <t>ქეთევან</t>
  </si>
  <si>
    <t>ურდულშვილი</t>
  </si>
  <si>
    <t>მთ. ბუღალტერი</t>
  </si>
  <si>
    <t xml:space="preserve">რუსუდან </t>
  </si>
  <si>
    <t>ცერაძე</t>
  </si>
  <si>
    <t>საქმისწ მენეჯერი</t>
  </si>
  <si>
    <t xml:space="preserve">ბესიკი </t>
  </si>
  <si>
    <t>ნადირაძე</t>
  </si>
  <si>
    <t xml:space="preserve">ნიკოლოზი </t>
  </si>
  <si>
    <t>პეტრიაშვილი</t>
  </si>
  <si>
    <t>რეგ. მენეჯერი</t>
  </si>
  <si>
    <t xml:space="preserve">ნოდარი </t>
  </si>
  <si>
    <t>ობოლაშვილი</t>
  </si>
  <si>
    <t>რეგ მენეჯერი</t>
  </si>
  <si>
    <t xml:space="preserve">ნათელა </t>
  </si>
  <si>
    <t>საჩალელი</t>
  </si>
  <si>
    <t>დამლაგებელი</t>
  </si>
  <si>
    <t>თიბისი</t>
  </si>
  <si>
    <t>GE34TB7790836080100003</t>
  </si>
  <si>
    <t>GEL</t>
  </si>
  <si>
    <t>GE77TB7790836080100005</t>
  </si>
  <si>
    <t>15.11.2016</t>
  </si>
  <si>
    <t>თბილისი. კარგარეთელის 3ა</t>
  </si>
  <si>
    <t>მარგალიტა</t>
  </si>
  <si>
    <t>ვაშაკიძე</t>
  </si>
  <si>
    <t>რუსთავი, ვახუშტის ქ 6</t>
  </si>
  <si>
    <t>ოფისი</t>
  </si>
  <si>
    <t>10 თვე</t>
  </si>
  <si>
    <t>30 კვმ</t>
  </si>
  <si>
    <t>#2 სტომატ პოლიკლინიკა</t>
  </si>
  <si>
    <t>ფონდის კურატორი</t>
  </si>
  <si>
    <t>01/06/2017--30/06/2017</t>
  </si>
  <si>
    <t>ემზარი</t>
  </si>
  <si>
    <t>ქვარიანი</t>
  </si>
  <si>
    <t xml:space="preserve">ალექსანდრე </t>
  </si>
  <si>
    <t>რუაძე</t>
  </si>
  <si>
    <t>საორგანიზაც კომიტეტის თავჯდომარე</t>
  </si>
  <si>
    <t>ისნის რ, ორგანიზ თავ-რე</t>
  </si>
  <si>
    <t>სხვა კომუნალური ხარჯი -დასუფთავება</t>
  </si>
  <si>
    <t>თემური</t>
  </si>
  <si>
    <t>ნოზაძე</t>
  </si>
  <si>
    <t>აბაშა</t>
  </si>
  <si>
    <t>07/6/2017-12/06/2017</t>
  </si>
  <si>
    <t>01027047509</t>
  </si>
  <si>
    <t>01011042638</t>
  </si>
  <si>
    <t>შეხ. ამომრჩეველთან</t>
  </si>
  <si>
    <t>ამბროლაური</t>
  </si>
  <si>
    <t>02/06/2017-07/06/2017</t>
  </si>
  <si>
    <t>იოსებ</t>
  </si>
  <si>
    <t>თამარაშვილი</t>
  </si>
  <si>
    <t xml:space="preserve">ქეთევან </t>
  </si>
  <si>
    <t>ურდულაშვილი</t>
  </si>
  <si>
    <t>07/06/2017-12/06/2017</t>
  </si>
  <si>
    <t xml:space="preserve">ზურაბ </t>
  </si>
  <si>
    <t>აფციაური</t>
  </si>
  <si>
    <t>ასპინძა</t>
  </si>
  <si>
    <t>10/06/2017-16/06/2017</t>
  </si>
  <si>
    <t>ემზარ</t>
  </si>
  <si>
    <t>ჯუმბერ</t>
  </si>
  <si>
    <t>ანანიძე</t>
  </si>
  <si>
    <t>ბათუმი</t>
  </si>
  <si>
    <t>14/06/17-18/06/17</t>
  </si>
  <si>
    <t>ვეფხია</t>
  </si>
  <si>
    <t>ღვალაძე</t>
  </si>
  <si>
    <t>ნინოწმინდა</t>
  </si>
  <si>
    <t>10/06/17-14/06/17</t>
  </si>
  <si>
    <t>თამაზ</t>
  </si>
  <si>
    <t>მსხილაძე</t>
  </si>
  <si>
    <t>ნოდარ</t>
  </si>
  <si>
    <t>ახალქალაქი</t>
  </si>
  <si>
    <t>13/06/17-18/06/17</t>
  </si>
  <si>
    <t>ლევან</t>
  </si>
  <si>
    <t>გელაშვილი</t>
  </si>
  <si>
    <t>01011037455</t>
  </si>
  <si>
    <t>01020015571</t>
  </si>
  <si>
    <t>ზაზა</t>
  </si>
  <si>
    <t>ჩიკვილაძე</t>
  </si>
  <si>
    <t>ვახტანგ</t>
  </si>
  <si>
    <t>მიროტაძე</t>
  </si>
  <si>
    <t>ადიგენი</t>
  </si>
  <si>
    <t>12/06/17-17/06/17</t>
  </si>
  <si>
    <t>ბესიკი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</si>
</sst>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2" fontId="16" fillId="0" borderId="1" xfId="2" applyNumberFormat="1" applyFont="1" applyFill="1" applyBorder="1" applyAlignment="1" applyProtection="1">
      <alignment horizontal="center" vertical="top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vertical="center"/>
    </xf>
    <xf numFmtId="0" fontId="16" fillId="5" borderId="1" xfId="1" applyFont="1" applyFill="1" applyBorder="1" applyAlignment="1" applyProtection="1">
      <alignment horizontal="left" vertical="center" wrapText="1" indent="1"/>
    </xf>
    <xf numFmtId="0" fontId="21" fillId="0" borderId="1" xfId="1" applyFont="1" applyFill="1" applyBorder="1" applyAlignment="1" applyProtection="1">
      <alignment vertical="center" wrapText="1"/>
    </xf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D29" sqref="D29"/>
    </sheetView>
  </sheetViews>
  <sheetFormatPr defaultRowHeight="15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547</v>
      </c>
      <c r="L2" s="369"/>
    </row>
    <row r="3" spans="1:12" s="305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>
      <c r="A4" s="405" t="s">
        <v>274</v>
      </c>
      <c r="B4" s="354"/>
      <c r="C4" s="354"/>
      <c r="D4" s="407" t="s">
        <v>515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28" t="s">
        <v>475</v>
      </c>
      <c r="J6" s="429"/>
      <c r="K6" s="430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06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06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05" customFormat="1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05" customFormat="1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05" customFormat="1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05" customFormat="1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>
      <c r="A41" s="433" t="s">
        <v>107</v>
      </c>
      <c r="B41" s="433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>
      <c r="A43" s="298"/>
      <c r="B43" s="297"/>
      <c r="C43" s="426" t="s">
        <v>268</v>
      </c>
      <c r="D43" s="426"/>
      <c r="E43" s="426"/>
      <c r="F43" s="298"/>
      <c r="G43" s="297"/>
      <c r="H43" s="431" t="s">
        <v>467</v>
      </c>
      <c r="I43" s="300"/>
      <c r="J43" s="297"/>
      <c r="K43" s="298"/>
      <c r="L43" s="297"/>
    </row>
    <row r="44" spans="1:12" s="299" customFormat="1">
      <c r="A44" s="298"/>
      <c r="B44" s="297"/>
      <c r="C44" s="298"/>
      <c r="D44" s="297"/>
      <c r="E44" s="298"/>
      <c r="F44" s="298"/>
      <c r="G44" s="297"/>
      <c r="H44" s="432"/>
      <c r="I44" s="300"/>
      <c r="J44" s="297"/>
      <c r="K44" s="298"/>
      <c r="L44" s="297"/>
    </row>
    <row r="45" spans="1:12" s="296" customFormat="1">
      <c r="A45" s="298"/>
      <c r="B45" s="297"/>
      <c r="C45" s="426" t="s">
        <v>139</v>
      </c>
      <c r="D45" s="426"/>
      <c r="E45" s="426"/>
      <c r="F45" s="298"/>
      <c r="G45" s="297"/>
      <c r="H45" s="298"/>
      <c r="I45" s="298"/>
      <c r="J45" s="297"/>
      <c r="K45" s="298"/>
      <c r="L45" s="297"/>
    </row>
    <row r="46" spans="1:12" s="296" customFormat="1">
      <c r="E46" s="294"/>
    </row>
    <row r="47" spans="1:12" s="296" customFormat="1">
      <c r="E47" s="294"/>
    </row>
    <row r="48" spans="1:12" s="296" customFormat="1">
      <c r="E48" s="294"/>
    </row>
    <row r="49" spans="5:5" s="296" customFormat="1">
      <c r="E49" s="294"/>
    </row>
    <row r="50" spans="5:5" s="29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36" t="s">
        <v>109</v>
      </c>
      <c r="D1" s="436"/>
      <c r="E1" s="154"/>
    </row>
    <row r="2" spans="1:12">
      <c r="A2" s="77" t="s">
        <v>140</v>
      </c>
      <c r="B2" s="115"/>
      <c r="C2" s="434" t="s">
        <v>547</v>
      </c>
      <c r="D2" s="435"/>
      <c r="E2" s="154"/>
    </row>
    <row r="3" spans="1:12">
      <c r="A3" s="77"/>
      <c r="B3" s="115"/>
      <c r="C3" s="376"/>
      <c r="D3" s="376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საქ. ძალოვან ვეტერანთა და პატრიოტთა პოლიტიკური მოძრაობა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5"/>
      <c r="B7" s="375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8" t="s">
        <v>338</v>
      </c>
      <c r="C63" s="37"/>
      <c r="D63" s="219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5"/>
      <c r="B76" s="385"/>
      <c r="C76" s="12"/>
      <c r="D76" s="12"/>
      <c r="E76" s="106"/>
    </row>
    <row r="77" spans="1:5" s="2" customFormat="1">
      <c r="A77" s="439" t="s">
        <v>501</v>
      </c>
      <c r="B77" s="439"/>
      <c r="C77" s="439"/>
      <c r="D77" s="439"/>
      <c r="E77" s="106"/>
    </row>
    <row r="78" spans="1:5" s="2" customFormat="1">
      <c r="A78" s="385"/>
      <c r="B78" s="385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47" t="s">
        <v>503</v>
      </c>
      <c r="C84" s="447"/>
      <c r="D84" s="447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47" t="s">
        <v>505</v>
      </c>
      <c r="C86" s="447"/>
      <c r="D86" s="44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6" width="6.5703125" style="2" customWidth="1"/>
    <col min="7" max="16384" width="9.140625" style="2"/>
  </cols>
  <sheetData>
    <row r="1" spans="1:5" s="6" customFormat="1">
      <c r="A1" s="75" t="s">
        <v>334</v>
      </c>
      <c r="B1" s="78"/>
      <c r="C1" s="436" t="s">
        <v>109</v>
      </c>
      <c r="D1" s="436"/>
      <c r="E1" s="92"/>
    </row>
    <row r="2" spans="1:5" s="6" customFormat="1">
      <c r="A2" s="75" t="s">
        <v>328</v>
      </c>
      <c r="B2" s="78"/>
      <c r="C2" s="434" t="s">
        <v>547</v>
      </c>
      <c r="D2" s="434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36" t="s">
        <v>109</v>
      </c>
      <c r="J1" s="436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34" t="s">
        <v>547</v>
      </c>
      <c r="J2" s="434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36" t="s">
        <v>109</v>
      </c>
      <c r="H1" s="436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4" t="s">
        <v>547</v>
      </c>
      <c r="H2" s="434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90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436" t="s">
        <v>109</v>
      </c>
      <c r="H1" s="436"/>
    </row>
    <row r="2" spans="1:10" ht="15">
      <c r="A2" s="77" t="s">
        <v>140</v>
      </c>
      <c r="B2" s="75"/>
      <c r="C2" s="78"/>
      <c r="D2" s="78"/>
      <c r="E2" s="78"/>
      <c r="F2" s="78"/>
      <c r="G2" s="434" t="s">
        <v>547</v>
      </c>
      <c r="H2" s="434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1" t="s">
        <v>482</v>
      </c>
      <c r="B2" s="441"/>
      <c r="C2" s="441"/>
      <c r="D2" s="441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34" t="s">
        <v>547</v>
      </c>
      <c r="L3" s="434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 ht="12.7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>
      <c r="A44" s="442" t="s">
        <v>107</v>
      </c>
      <c r="B44" s="442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3" t="s">
        <v>268</v>
      </c>
      <c r="D46" s="443"/>
      <c r="E46" s="382"/>
      <c r="F46" s="383"/>
      <c r="G46" s="444" t="s">
        <v>498</v>
      </c>
      <c r="H46" s="444"/>
      <c r="I46" s="444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45"/>
      <c r="H47" s="445"/>
      <c r="I47" s="445"/>
      <c r="J47" s="384"/>
      <c r="K47" s="186"/>
    </row>
    <row r="48" spans="1:12" ht="15">
      <c r="A48" s="379"/>
      <c r="B48" s="380"/>
      <c r="C48" s="440" t="s">
        <v>139</v>
      </c>
      <c r="D48" s="440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D25" sqref="D25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48" t="s">
        <v>109</v>
      </c>
      <c r="D1" s="448"/>
    </row>
    <row r="2" spans="1:5">
      <c r="A2" s="75" t="s">
        <v>459</v>
      </c>
      <c r="B2" s="77"/>
      <c r="C2" s="434" t="s">
        <v>547</v>
      </c>
      <c r="D2" s="435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საქ. ძალოვან ვეტერანთა და პატრიოტთა პოლიტიკური მოძრაობა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1700</v>
      </c>
      <c r="D10" s="83">
        <f>SUM(D11,D14,D17,D20:D22)</f>
        <v>1700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1700</v>
      </c>
      <c r="D17" s="83">
        <f>SUM(D18:D19)</f>
        <v>1700</v>
      </c>
    </row>
    <row r="18" spans="1:9">
      <c r="A18" s="16" t="s">
        <v>50</v>
      </c>
      <c r="B18" s="16" t="s">
        <v>75</v>
      </c>
      <c r="C18" s="33">
        <v>1700</v>
      </c>
      <c r="D18" s="34">
        <v>1700</v>
      </c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D22" sqref="D2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4.710937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36" t="s">
        <v>109</v>
      </c>
      <c r="D1" s="436"/>
      <c r="E1" s="92"/>
    </row>
    <row r="2" spans="1:5" s="6" customFormat="1">
      <c r="A2" s="75" t="s">
        <v>457</v>
      </c>
      <c r="B2" s="78"/>
      <c r="C2" s="434" t="s">
        <v>547</v>
      </c>
      <c r="D2" s="434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 t="s">
        <v>58</v>
      </c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0" sqref="D20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224</v>
      </c>
      <c r="B1" s="122"/>
      <c r="C1" s="449" t="s">
        <v>198</v>
      </c>
      <c r="D1" s="449"/>
      <c r="E1" s="106"/>
    </row>
    <row r="2" spans="1:5">
      <c r="A2" s="77" t="s">
        <v>140</v>
      </c>
      <c r="B2" s="122"/>
      <c r="C2" s="360" t="s">
        <v>547</v>
      </c>
      <c r="D2" s="227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191</v>
      </c>
      <c r="B10" s="52"/>
      <c r="C10" s="126">
        <f>SUM(C11,C34)</f>
        <v>3269.3</v>
      </c>
      <c r="D10" s="126">
        <f>SUM(D11,D34)</f>
        <v>221.59</v>
      </c>
      <c r="E10" s="106"/>
    </row>
    <row r="11" spans="1:5">
      <c r="A11" s="53" t="s">
        <v>192</v>
      </c>
      <c r="B11" s="54"/>
      <c r="C11" s="86">
        <f>SUM(C12:C32)</f>
        <v>3269.3</v>
      </c>
      <c r="D11" s="86">
        <f>SUM(D12:D32)</f>
        <v>221.59</v>
      </c>
      <c r="E11" s="106"/>
    </row>
    <row r="12" spans="1:5">
      <c r="A12" s="57">
        <v>1110</v>
      </c>
      <c r="B12" s="56" t="s">
        <v>142</v>
      </c>
      <c r="C12" s="8"/>
      <c r="D12" s="8"/>
      <c r="E12" s="106"/>
    </row>
    <row r="13" spans="1:5">
      <c r="A13" s="57">
        <v>1120</v>
      </c>
      <c r="B13" s="56" t="s">
        <v>143</v>
      </c>
      <c r="C13" s="8"/>
      <c r="D13" s="8"/>
      <c r="E13" s="106"/>
    </row>
    <row r="14" spans="1:5">
      <c r="A14" s="57">
        <v>1211</v>
      </c>
      <c r="B14" s="56" t="s">
        <v>144</v>
      </c>
      <c r="C14" s="8">
        <v>3269.3</v>
      </c>
      <c r="D14" s="8">
        <v>221.59</v>
      </c>
      <c r="E14" s="106"/>
    </row>
    <row r="15" spans="1:5">
      <c r="A15" s="57">
        <v>1212</v>
      </c>
      <c r="B15" s="56" t="s">
        <v>145</v>
      </c>
      <c r="C15" s="8"/>
      <c r="D15" s="8"/>
      <c r="E15" s="106"/>
    </row>
    <row r="16" spans="1:5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15" sqref="I15"/>
    </sheetView>
  </sheetViews>
  <sheetFormatPr defaultRowHeight="15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36" t="s">
        <v>109</v>
      </c>
      <c r="J1" s="436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34" t="s">
        <v>547</v>
      </c>
      <c r="J2" s="435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4" t="str">
        <f>'ფორმა N1'!D4</f>
        <v>საქ. ძალოვან ვეტერანთა და პატრიოტთა პოლიტიკური მოძრაობა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>
      <c r="A10" s="418">
        <v>1</v>
      </c>
      <c r="B10" s="423" t="s">
        <v>533</v>
      </c>
      <c r="C10" s="419" t="s">
        <v>534</v>
      </c>
      <c r="D10" s="420" t="s">
        <v>535</v>
      </c>
      <c r="E10" s="421"/>
      <c r="F10" s="422">
        <v>0</v>
      </c>
      <c r="G10" s="422">
        <v>0</v>
      </c>
      <c r="H10" s="457">
        <v>0</v>
      </c>
      <c r="I10" s="422">
        <f>F10+G10-H10</f>
        <v>0</v>
      </c>
      <c r="J10" s="422"/>
      <c r="K10" s="106"/>
    </row>
    <row r="11" spans="1:11" ht="15.75">
      <c r="A11" s="280"/>
      <c r="B11" s="423" t="s">
        <v>533</v>
      </c>
      <c r="C11" s="280" t="s">
        <v>536</v>
      </c>
      <c r="D11" s="280" t="s">
        <v>535</v>
      </c>
      <c r="E11" s="280" t="s">
        <v>537</v>
      </c>
      <c r="F11" s="280">
        <f>'ფორმა N7'!C14</f>
        <v>3269.3</v>
      </c>
      <c r="G11" s="280">
        <f>'ფორმა N2'!D9</f>
        <v>7252</v>
      </c>
      <c r="H11" s="424">
        <f>'ფორმა N4'!D11</f>
        <v>10299.709999999999</v>
      </c>
      <c r="I11" s="424">
        <f>F11+G11-H11</f>
        <v>221.59000000000015</v>
      </c>
      <c r="J11" s="280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D21" sqref="D2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36" t="s">
        <v>109</v>
      </c>
      <c r="D1" s="436"/>
      <c r="E1" s="109"/>
    </row>
    <row r="2" spans="1:7">
      <c r="A2" s="77" t="s">
        <v>140</v>
      </c>
      <c r="B2" s="77"/>
      <c r="C2" s="434" t="s">
        <v>547</v>
      </c>
      <c r="D2" s="435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6" t="str">
        <f>'ფორმა N1'!D4</f>
        <v>საქ. ძალოვან ვეტერანთა და პატრიოტთა პოლიტიკური მოძრაობა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SUM(C10,C26)</f>
        <v>7252</v>
      </c>
      <c r="D9" s="86">
        <f>SUM(D10,D26)</f>
        <v>7252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SUM(D11,D12,D16,D19,D24,D25)</f>
        <v>7252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7252</v>
      </c>
      <c r="D16" s="108">
        <f>SUM(D17:D18)</f>
        <v>7252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360" t="s">
        <v>547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H33" sqref="H3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48" t="s">
        <v>109</v>
      </c>
      <c r="J1" s="448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34" t="s">
        <v>547</v>
      </c>
      <c r="J2" s="435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50" t="s">
        <v>220</v>
      </c>
      <c r="C7" s="450"/>
      <c r="D7" s="450" t="s">
        <v>292</v>
      </c>
      <c r="E7" s="450"/>
      <c r="F7" s="450" t="s">
        <v>293</v>
      </c>
      <c r="G7" s="450"/>
      <c r="H7" s="157" t="s">
        <v>279</v>
      </c>
      <c r="I7" s="450" t="s">
        <v>223</v>
      </c>
      <c r="J7" s="450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1910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1910</v>
      </c>
      <c r="I24" s="83">
        <f t="shared" si="5"/>
        <v>1910</v>
      </c>
      <c r="J24" s="83">
        <f t="shared" si="5"/>
        <v>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>
        <v>1910</v>
      </c>
      <c r="D31" s="425"/>
      <c r="E31" s="425">
        <v>0</v>
      </c>
      <c r="F31" s="425"/>
      <c r="G31" s="425"/>
      <c r="H31" s="425">
        <v>1910</v>
      </c>
      <c r="I31" s="26">
        <v>1910</v>
      </c>
      <c r="J31" s="26"/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360" t="s">
        <v>547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547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0" t="s">
        <v>547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F28" sqref="F28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547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30">
      <c r="A9" s="68">
        <v>1</v>
      </c>
      <c r="B9" s="26" t="s">
        <v>538</v>
      </c>
      <c r="C9" s="26" t="s">
        <v>542</v>
      </c>
      <c r="D9" s="26" t="s">
        <v>543</v>
      </c>
      <c r="E9" s="26"/>
      <c r="F9" s="26">
        <v>1518.3</v>
      </c>
      <c r="G9" s="26">
        <v>1001012143</v>
      </c>
      <c r="H9" s="222" t="s">
        <v>539</v>
      </c>
      <c r="I9" s="222" t="s">
        <v>540</v>
      </c>
      <c r="J9" s="222"/>
      <c r="K9" s="26"/>
    </row>
    <row r="10" spans="1:11" ht="30">
      <c r="A10" s="68">
        <v>2</v>
      </c>
      <c r="B10" s="26" t="s">
        <v>541</v>
      </c>
      <c r="C10" s="26" t="s">
        <v>542</v>
      </c>
      <c r="D10" s="26" t="s">
        <v>543</v>
      </c>
      <c r="E10" s="26" t="s">
        <v>544</v>
      </c>
      <c r="F10" s="26">
        <v>200</v>
      </c>
      <c r="G10" s="26"/>
      <c r="H10" s="222"/>
      <c r="I10" s="222"/>
      <c r="J10" s="222">
        <v>216296808</v>
      </c>
      <c r="K10" s="26" t="s">
        <v>545</v>
      </c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>
      <c r="A27" s="68" t="s">
        <v>278</v>
      </c>
      <c r="B27" s="26"/>
      <c r="C27" s="26"/>
      <c r="D27" s="26"/>
      <c r="E27" s="26"/>
      <c r="F27" s="26">
        <f>SUM(F9:F25)</f>
        <v>1718.3</v>
      </c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1"/>
      <c r="D32" s="451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547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4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547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4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547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>
      <c r="A40" s="186" t="s">
        <v>464</v>
      </c>
    </row>
    <row r="42" spans="1:12">
      <c r="B42" s="188" t="s">
        <v>107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547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36" t="s">
        <v>109</v>
      </c>
      <c r="D1" s="436"/>
      <c r="E1" s="114"/>
    </row>
    <row r="2" spans="1:12" s="6" customFormat="1">
      <c r="A2" s="77" t="s">
        <v>140</v>
      </c>
      <c r="B2" s="256"/>
      <c r="C2" s="437" t="s">
        <v>547</v>
      </c>
      <c r="D2" s="438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საქ. ძალოვან ვეტერანთა და პატრიოტთა პოლიტიკური მოძრაობა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4" zoomScale="80" zoomScaleSheetLayoutView="80" workbookViewId="0">
      <selection activeCell="B39" sqref="B39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36" t="s">
        <v>109</v>
      </c>
      <c r="D1" s="436"/>
      <c r="E1" s="92"/>
    </row>
    <row r="2" spans="1:5" s="6" customFormat="1">
      <c r="A2" s="75" t="s">
        <v>407</v>
      </c>
      <c r="B2" s="240"/>
      <c r="C2" s="434" t="s">
        <v>547</v>
      </c>
      <c r="D2" s="435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საქ. ძალოვან ვეტერანთა და პატრიოტთა პოლიტიკური მოძრაობა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15">
        <f>SUM(C12,C15,C55,C58,C59,C60,C78)</f>
        <v>10649.71</v>
      </c>
      <c r="D11" s="415">
        <f>SUM(D12,D15,D55,D58,D59,D60,D66,D74,D75)</f>
        <v>10299.709999999999</v>
      </c>
      <c r="E11" s="244"/>
    </row>
    <row r="12" spans="1:5" s="9" customFormat="1" ht="18">
      <c r="A12" s="88">
        <v>1.1000000000000001</v>
      </c>
      <c r="B12" s="88" t="s">
        <v>58</v>
      </c>
      <c r="C12" s="414">
        <f>SUM(C13:C14)</f>
        <v>7100</v>
      </c>
      <c r="D12" s="414">
        <f>SUM(D13:D14)</f>
        <v>6750</v>
      </c>
      <c r="E12" s="94"/>
    </row>
    <row r="13" spans="1:5" s="10" customFormat="1">
      <c r="A13" s="89" t="s">
        <v>30</v>
      </c>
      <c r="B13" s="89" t="s">
        <v>59</v>
      </c>
      <c r="C13" s="410">
        <f>'ფორმა 4.2'!G25</f>
        <v>7100</v>
      </c>
      <c r="D13" s="410">
        <v>6750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11">
        <f>SUM(C16,C19,C31,C32,C33,C34,C37,C38,C45:C49,C53,C54)</f>
        <v>3549.71</v>
      </c>
      <c r="D15" s="411">
        <f>SUM(D16,D19,D31,D32,D33,D34,D37,D38,D45:D49,D53,D54)</f>
        <v>3549.71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1700</v>
      </c>
      <c r="D16" s="84">
        <f>SUM(D17:D18)</f>
        <v>1700</v>
      </c>
      <c r="E16" s="96"/>
    </row>
    <row r="17" spans="1:6" s="3" customFormat="1">
      <c r="A17" s="98" t="s">
        <v>98</v>
      </c>
      <c r="B17" s="98" t="s">
        <v>61</v>
      </c>
      <c r="C17" s="4">
        <f>'ფორმა N4.3'!H30</f>
        <v>1700</v>
      </c>
      <c r="D17" s="245">
        <f>C17</f>
        <v>1700</v>
      </c>
      <c r="E17" s="96"/>
    </row>
    <row r="18" spans="1:6" s="3" customFormat="1">
      <c r="A18" s="98" t="s">
        <v>99</v>
      </c>
      <c r="B18" s="98" t="s">
        <v>62</v>
      </c>
      <c r="C18" s="4"/>
      <c r="D18" s="245"/>
      <c r="E18" s="96"/>
    </row>
    <row r="19" spans="1:6" s="3" customFormat="1">
      <c r="A19" s="89" t="s">
        <v>33</v>
      </c>
      <c r="B19" s="89" t="s">
        <v>2</v>
      </c>
      <c r="C19" s="414">
        <f>SUM(C20:C25,C30)</f>
        <v>109.55</v>
      </c>
      <c r="D19" s="414">
        <f>SUM(D20:D25,D30)</f>
        <v>109.55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412"/>
      <c r="D20" s="412"/>
      <c r="E20" s="249"/>
    </row>
    <row r="21" spans="1:6" s="250" customFormat="1">
      <c r="A21" s="98" t="s">
        <v>13</v>
      </c>
      <c r="B21" s="98" t="s">
        <v>14</v>
      </c>
      <c r="C21" s="412"/>
      <c r="D21" s="412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452">
        <v>71</v>
      </c>
      <c r="D23" s="40">
        <f>C23</f>
        <v>71</v>
      </c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414">
        <f>SUM(C26:C29)</f>
        <v>38.549999999999997</v>
      </c>
      <c r="D25" s="414">
        <f>SUM(D26:D29)</f>
        <v>38.549999999999997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>
        <v>26.51</v>
      </c>
      <c r="D26" s="40">
        <f>C26</f>
        <v>26.51</v>
      </c>
      <c r="E26" s="249"/>
    </row>
    <row r="27" spans="1:6" s="250" customFormat="1" ht="16.5" customHeight="1">
      <c r="A27" s="251" t="s">
        <v>286</v>
      </c>
      <c r="B27" s="251" t="s">
        <v>19</v>
      </c>
      <c r="C27" s="248">
        <v>3.15</v>
      </c>
      <c r="D27" s="40">
        <f>C27</f>
        <v>3.15</v>
      </c>
      <c r="E27" s="249"/>
    </row>
    <row r="28" spans="1:6" s="250" customFormat="1" ht="16.5" customHeight="1">
      <c r="A28" s="251" t="s">
        <v>287</v>
      </c>
      <c r="B28" s="251" t="s">
        <v>20</v>
      </c>
      <c r="C28" s="248">
        <v>6.39</v>
      </c>
      <c r="D28" s="40">
        <f>C28</f>
        <v>6.39</v>
      </c>
      <c r="E28" s="249"/>
    </row>
    <row r="29" spans="1:6" s="250" customFormat="1" ht="16.5" customHeight="1">
      <c r="A29" s="251" t="s">
        <v>288</v>
      </c>
      <c r="B29" s="251" t="s">
        <v>554</v>
      </c>
      <c r="C29" s="248">
        <f>2.5</f>
        <v>2.5</v>
      </c>
      <c r="D29" s="248">
        <f>2.5</f>
        <v>2.5</v>
      </c>
      <c r="E29" s="249"/>
    </row>
    <row r="30" spans="1:6" s="250" customFormat="1" ht="16.5" customHeight="1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290</v>
      </c>
      <c r="B35" s="98" t="s">
        <v>56</v>
      </c>
      <c r="C35" s="4"/>
      <c r="D35" s="245"/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>
      <c r="A37" s="89" t="s">
        <v>38</v>
      </c>
      <c r="B37" s="89" t="s">
        <v>49</v>
      </c>
      <c r="C37" s="414">
        <f>0.9+1.4+10+0.9+0.9+0.9+1.06+0.9+2+0.5+0.5+0.5+0.5+0.9</f>
        <v>21.86</v>
      </c>
      <c r="D37" s="414">
        <f>C37</f>
        <v>21.86</v>
      </c>
      <c r="E37" s="96"/>
    </row>
    <row r="38" spans="1:5" s="3" customFormat="1" ht="16.5" customHeight="1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4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411">
        <f>SUM(C50:C52)</f>
        <v>1718.3</v>
      </c>
      <c r="D49" s="84">
        <f>SUM(D50:D52)</f>
        <v>1718.3</v>
      </c>
      <c r="E49" s="96"/>
    </row>
    <row r="50" spans="1:6" s="3" customFormat="1" ht="16.5" customHeight="1">
      <c r="A50" s="98" t="s">
        <v>371</v>
      </c>
      <c r="B50" s="98" t="s">
        <v>374</v>
      </c>
      <c r="C50" s="413">
        <f>'ფორმა 9.4'!F27</f>
        <v>1718.3</v>
      </c>
      <c r="D50" s="413">
        <f>C50</f>
        <v>1718.3</v>
      </c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27</v>
      </c>
      <c r="C64" s="248"/>
      <c r="D64" s="40"/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/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39" t="s">
        <v>501</v>
      </c>
      <c r="B80" s="439"/>
      <c r="C80" s="439"/>
      <c r="D80" s="439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6" width="4.85546875" style="2" customWidth="1"/>
    <col min="7" max="16384" width="9.140625" style="2"/>
  </cols>
  <sheetData>
    <row r="1" spans="1:5" s="6" customFormat="1">
      <c r="A1" s="75" t="s">
        <v>327</v>
      </c>
      <c r="B1" s="78"/>
      <c r="C1" s="436" t="s">
        <v>109</v>
      </c>
      <c r="D1" s="436"/>
      <c r="E1" s="92"/>
    </row>
    <row r="2" spans="1:5" s="6" customFormat="1">
      <c r="A2" s="75" t="s">
        <v>328</v>
      </c>
      <c r="B2" s="78"/>
      <c r="C2" s="434" t="s">
        <v>547</v>
      </c>
      <c r="D2" s="434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H14" sqref="H14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36" t="s">
        <v>109</v>
      </c>
      <c r="J1" s="436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34" t="s">
        <v>547</v>
      </c>
      <c r="J2" s="434"/>
    </row>
    <row r="3" spans="1:10" ht="15">
      <c r="A3" s="77"/>
      <c r="B3" s="77"/>
      <c r="C3" s="75"/>
      <c r="D3" s="75"/>
      <c r="E3" s="75"/>
      <c r="F3" s="75"/>
      <c r="G3" s="165"/>
      <c r="H3" s="165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 t="s">
        <v>516</v>
      </c>
      <c r="C9" s="99" t="s">
        <v>517</v>
      </c>
      <c r="D9" s="99">
        <v>36001002966</v>
      </c>
      <c r="E9" s="417" t="s">
        <v>518</v>
      </c>
      <c r="F9" s="99" t="s">
        <v>348</v>
      </c>
      <c r="G9" s="416">
        <v>4375</v>
      </c>
      <c r="H9" s="416">
        <v>4025</v>
      </c>
      <c r="I9" s="416">
        <v>875</v>
      </c>
      <c r="J9" s="233" t="s">
        <v>0</v>
      </c>
    </row>
    <row r="10" spans="1:10" ht="15">
      <c r="A10" s="99">
        <v>2</v>
      </c>
      <c r="B10" s="99" t="s">
        <v>519</v>
      </c>
      <c r="C10" s="99" t="s">
        <v>520</v>
      </c>
      <c r="D10" s="99">
        <v>1001061612</v>
      </c>
      <c r="E10" s="417" t="s">
        <v>521</v>
      </c>
      <c r="F10" s="99" t="s">
        <v>348</v>
      </c>
      <c r="G10" s="416">
        <v>375</v>
      </c>
      <c r="H10" s="416">
        <f t="shared" ref="H10:H23" si="0">G10</f>
        <v>375</v>
      </c>
      <c r="I10" s="416">
        <v>75</v>
      </c>
    </row>
    <row r="11" spans="1:10" ht="30">
      <c r="A11" s="99">
        <v>3</v>
      </c>
      <c r="B11" s="99" t="s">
        <v>522</v>
      </c>
      <c r="C11" s="99" t="s">
        <v>523</v>
      </c>
      <c r="D11" s="99">
        <v>1019000790</v>
      </c>
      <c r="E11" s="99" t="s">
        <v>546</v>
      </c>
      <c r="F11" s="99" t="s">
        <v>348</v>
      </c>
      <c r="G11" s="416">
        <v>625</v>
      </c>
      <c r="H11" s="416">
        <f t="shared" si="0"/>
        <v>625</v>
      </c>
      <c r="I11" s="416">
        <f>G11*20%</f>
        <v>125</v>
      </c>
    </row>
    <row r="12" spans="1:10" ht="15">
      <c r="A12" s="99">
        <v>4</v>
      </c>
      <c r="B12" s="99" t="s">
        <v>524</v>
      </c>
      <c r="C12" s="99" t="s">
        <v>525</v>
      </c>
      <c r="D12" s="99">
        <v>8001022822</v>
      </c>
      <c r="E12" s="99" t="s">
        <v>526</v>
      </c>
      <c r="F12" s="99" t="s">
        <v>348</v>
      </c>
      <c r="G12" s="416">
        <v>250</v>
      </c>
      <c r="H12" s="416">
        <f t="shared" si="0"/>
        <v>250</v>
      </c>
      <c r="I12" s="416">
        <f t="shared" ref="I12:I16" si="1">G12*20%</f>
        <v>50</v>
      </c>
    </row>
    <row r="13" spans="1:10" ht="15">
      <c r="A13" s="99">
        <v>5</v>
      </c>
      <c r="B13" s="99" t="s">
        <v>527</v>
      </c>
      <c r="C13" s="99" t="s">
        <v>528</v>
      </c>
      <c r="D13" s="99">
        <v>1011037455</v>
      </c>
      <c r="E13" s="99" t="s">
        <v>529</v>
      </c>
      <c r="F13" s="99" t="s">
        <v>348</v>
      </c>
      <c r="G13" s="416">
        <v>625</v>
      </c>
      <c r="H13" s="416">
        <f t="shared" si="0"/>
        <v>625</v>
      </c>
      <c r="I13" s="416">
        <f t="shared" si="1"/>
        <v>125</v>
      </c>
    </row>
    <row r="14" spans="1:10" ht="15">
      <c r="A14" s="99">
        <v>6</v>
      </c>
      <c r="B14" s="99" t="s">
        <v>530</v>
      </c>
      <c r="C14" s="99" t="s">
        <v>531</v>
      </c>
      <c r="D14" s="99">
        <v>1006003248</v>
      </c>
      <c r="E14" s="99" t="s">
        <v>532</v>
      </c>
      <c r="F14" s="99" t="s">
        <v>348</v>
      </c>
      <c r="G14" s="416">
        <v>250</v>
      </c>
      <c r="H14" s="416">
        <f t="shared" si="0"/>
        <v>250</v>
      </c>
      <c r="I14" s="416">
        <f t="shared" si="1"/>
        <v>50</v>
      </c>
    </row>
    <row r="15" spans="1:10" ht="45">
      <c r="A15" s="99">
        <v>7</v>
      </c>
      <c r="B15" s="99" t="s">
        <v>548</v>
      </c>
      <c r="C15" s="99" t="s">
        <v>549</v>
      </c>
      <c r="D15" s="99">
        <v>20001014022</v>
      </c>
      <c r="E15" s="99" t="s">
        <v>552</v>
      </c>
      <c r="F15" s="99" t="s">
        <v>348</v>
      </c>
      <c r="G15" s="416">
        <v>300</v>
      </c>
      <c r="H15" s="416">
        <v>300</v>
      </c>
      <c r="I15" s="416">
        <v>0</v>
      </c>
    </row>
    <row r="16" spans="1:10" ht="30">
      <c r="A16" s="99">
        <v>8</v>
      </c>
      <c r="B16" s="99" t="s">
        <v>550</v>
      </c>
      <c r="C16" s="99" t="s">
        <v>551</v>
      </c>
      <c r="D16" s="99">
        <v>1011042638</v>
      </c>
      <c r="E16" s="99" t="s">
        <v>553</v>
      </c>
      <c r="F16" s="99" t="s">
        <v>348</v>
      </c>
      <c r="G16" s="416">
        <v>300</v>
      </c>
      <c r="H16" s="416">
        <f t="shared" si="0"/>
        <v>300</v>
      </c>
      <c r="I16" s="416">
        <v>0</v>
      </c>
    </row>
    <row r="17" spans="1:9" ht="15">
      <c r="A17" s="99">
        <v>9</v>
      </c>
      <c r="B17" s="88"/>
      <c r="C17" s="88"/>
      <c r="D17" s="88"/>
      <c r="E17" s="88"/>
      <c r="F17" s="99"/>
      <c r="G17" s="416"/>
      <c r="H17" s="416">
        <f t="shared" si="0"/>
        <v>0</v>
      </c>
      <c r="I17" s="416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16">
        <f t="shared" si="0"/>
        <v>0</v>
      </c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16">
        <f t="shared" si="0"/>
        <v>0</v>
      </c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16">
        <f t="shared" si="0"/>
        <v>0</v>
      </c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16">
        <f t="shared" si="0"/>
        <v>0</v>
      </c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16">
        <f t="shared" si="0"/>
        <v>0</v>
      </c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16">
        <f t="shared" si="0"/>
        <v>0</v>
      </c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7100</v>
      </c>
      <c r="H25" s="87">
        <f>SUM(H9:H24)</f>
        <v>6750</v>
      </c>
      <c r="I25" s="87">
        <f>SUM(I9:I24)</f>
        <v>1300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2"/>
  <sheetViews>
    <sheetView view="pageBreakPreview" zoomScale="80" zoomScaleSheetLayoutView="80" workbookViewId="0">
      <selection activeCell="D35" sqref="D35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36" t="s">
        <v>109</v>
      </c>
      <c r="H1" s="436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4" t="s">
        <v>547</v>
      </c>
      <c r="H2" s="434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90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390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7"/>
      <c r="D7" s="164"/>
      <c r="E7" s="164"/>
      <c r="F7" s="164"/>
      <c r="G7" s="79"/>
      <c r="H7" s="79"/>
      <c r="I7" s="77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30">
      <c r="A9" s="387"/>
      <c r="B9" s="455" t="s">
        <v>555</v>
      </c>
      <c r="C9" s="99" t="s">
        <v>556</v>
      </c>
      <c r="D9" s="453" t="s">
        <v>559</v>
      </c>
      <c r="E9" s="454" t="s">
        <v>561</v>
      </c>
      <c r="F9" s="99" t="s">
        <v>557</v>
      </c>
      <c r="G9" s="99" t="s">
        <v>558</v>
      </c>
      <c r="H9" s="416">
        <v>120</v>
      </c>
      <c r="I9" s="416">
        <v>120</v>
      </c>
    </row>
    <row r="10" spans="1:9" ht="30">
      <c r="A10" s="387"/>
      <c r="B10" s="455" t="s">
        <v>550</v>
      </c>
      <c r="C10" s="99" t="s">
        <v>551</v>
      </c>
      <c r="D10" s="453" t="s">
        <v>560</v>
      </c>
      <c r="E10" s="454" t="s">
        <v>561</v>
      </c>
      <c r="F10" s="417" t="s">
        <v>562</v>
      </c>
      <c r="G10" s="99" t="s">
        <v>563</v>
      </c>
      <c r="H10" s="416">
        <v>100</v>
      </c>
      <c r="I10" s="416">
        <v>100</v>
      </c>
    </row>
    <row r="11" spans="1:9" ht="30">
      <c r="A11" s="387"/>
      <c r="B11" s="455" t="s">
        <v>564</v>
      </c>
      <c r="C11" s="99" t="s">
        <v>565</v>
      </c>
      <c r="D11" s="99">
        <v>1019009823</v>
      </c>
      <c r="E11" s="454" t="s">
        <v>561</v>
      </c>
      <c r="F11" s="417" t="s">
        <v>562</v>
      </c>
      <c r="G11" s="99" t="s">
        <v>563</v>
      </c>
      <c r="H11" s="416">
        <v>100</v>
      </c>
      <c r="I11" s="416">
        <v>100</v>
      </c>
    </row>
    <row r="12" spans="1:9" ht="30">
      <c r="A12" s="387"/>
      <c r="B12" s="455" t="s">
        <v>566</v>
      </c>
      <c r="C12" s="99" t="s">
        <v>567</v>
      </c>
      <c r="D12" s="99">
        <v>36001002966</v>
      </c>
      <c r="E12" s="454" t="s">
        <v>561</v>
      </c>
      <c r="F12" s="99" t="s">
        <v>557</v>
      </c>
      <c r="G12" s="99" t="s">
        <v>568</v>
      </c>
      <c r="H12" s="416">
        <v>120</v>
      </c>
      <c r="I12" s="416">
        <v>120</v>
      </c>
    </row>
    <row r="13" spans="1:9" ht="30">
      <c r="A13" s="387"/>
      <c r="B13" s="455" t="s">
        <v>569</v>
      </c>
      <c r="C13" s="99" t="s">
        <v>570</v>
      </c>
      <c r="D13" s="99">
        <v>1011058692</v>
      </c>
      <c r="E13" s="454" t="s">
        <v>561</v>
      </c>
      <c r="F13" s="99" t="s">
        <v>571</v>
      </c>
      <c r="G13" s="99" t="s">
        <v>572</v>
      </c>
      <c r="H13" s="416">
        <v>130</v>
      </c>
      <c r="I13" s="416">
        <v>130</v>
      </c>
    </row>
    <row r="14" spans="1:9" ht="30">
      <c r="A14" s="387"/>
      <c r="B14" s="455" t="s">
        <v>573</v>
      </c>
      <c r="C14" s="99" t="s">
        <v>549</v>
      </c>
      <c r="D14" s="99">
        <v>20001014022</v>
      </c>
      <c r="E14" s="454" t="s">
        <v>561</v>
      </c>
      <c r="F14" s="99" t="s">
        <v>571</v>
      </c>
      <c r="G14" s="99" t="s">
        <v>572</v>
      </c>
      <c r="H14" s="416">
        <v>130</v>
      </c>
      <c r="I14" s="416">
        <v>130</v>
      </c>
    </row>
    <row r="15" spans="1:9" ht="30">
      <c r="A15" s="387"/>
      <c r="B15" s="455" t="s">
        <v>574</v>
      </c>
      <c r="C15" s="99" t="s">
        <v>575</v>
      </c>
      <c r="D15" s="99">
        <v>1029013535</v>
      </c>
      <c r="E15" s="454" t="s">
        <v>561</v>
      </c>
      <c r="F15" s="99" t="s">
        <v>576</v>
      </c>
      <c r="G15" s="99" t="s">
        <v>577</v>
      </c>
      <c r="H15" s="416">
        <v>100</v>
      </c>
      <c r="I15" s="416">
        <v>100</v>
      </c>
    </row>
    <row r="16" spans="1:9" ht="30">
      <c r="A16" s="387"/>
      <c r="B16" s="455" t="s">
        <v>555</v>
      </c>
      <c r="C16" s="99" t="s">
        <v>556</v>
      </c>
      <c r="D16" s="453" t="s">
        <v>559</v>
      </c>
      <c r="E16" s="454" t="s">
        <v>561</v>
      </c>
      <c r="F16" s="99" t="s">
        <v>576</v>
      </c>
      <c r="G16" s="99" t="s">
        <v>577</v>
      </c>
      <c r="H16" s="416">
        <v>100</v>
      </c>
      <c r="I16" s="416">
        <v>100</v>
      </c>
    </row>
    <row r="17" spans="1:9" ht="30">
      <c r="A17" s="387"/>
      <c r="B17" s="455" t="s">
        <v>578</v>
      </c>
      <c r="C17" s="99" t="s">
        <v>579</v>
      </c>
      <c r="D17" s="99">
        <v>54001014625</v>
      </c>
      <c r="E17" s="454" t="s">
        <v>561</v>
      </c>
      <c r="F17" s="99" t="s">
        <v>580</v>
      </c>
      <c r="G17" s="99" t="s">
        <v>581</v>
      </c>
      <c r="H17" s="416">
        <v>100</v>
      </c>
      <c r="I17" s="416">
        <v>100</v>
      </c>
    </row>
    <row r="18" spans="1:9" ht="30">
      <c r="A18" s="387"/>
      <c r="B18" s="455" t="s">
        <v>582</v>
      </c>
      <c r="C18" s="99" t="s">
        <v>583</v>
      </c>
      <c r="D18" s="99">
        <v>32001003202</v>
      </c>
      <c r="E18" s="454" t="s">
        <v>561</v>
      </c>
      <c r="F18" s="99" t="s">
        <v>576</v>
      </c>
      <c r="G18" s="99" t="s">
        <v>577</v>
      </c>
      <c r="H18" s="416">
        <v>100</v>
      </c>
      <c r="I18" s="416">
        <v>100</v>
      </c>
    </row>
    <row r="19" spans="1:9" ht="30">
      <c r="A19" s="387"/>
      <c r="B19" s="455" t="s">
        <v>584</v>
      </c>
      <c r="C19" s="99" t="s">
        <v>528</v>
      </c>
      <c r="D19" s="453" t="s">
        <v>589</v>
      </c>
      <c r="E19" s="454" t="s">
        <v>561</v>
      </c>
      <c r="F19" s="417" t="s">
        <v>585</v>
      </c>
      <c r="G19" s="99" t="s">
        <v>586</v>
      </c>
      <c r="H19" s="416">
        <v>120</v>
      </c>
      <c r="I19" s="416">
        <v>120</v>
      </c>
    </row>
    <row r="20" spans="1:9" ht="30">
      <c r="A20" s="387"/>
      <c r="B20" s="455" t="s">
        <v>587</v>
      </c>
      <c r="C20" s="99" t="s">
        <v>588</v>
      </c>
      <c r="D20" s="453" t="s">
        <v>590</v>
      </c>
      <c r="E20" s="454" t="s">
        <v>561</v>
      </c>
      <c r="F20" s="417" t="s">
        <v>585</v>
      </c>
      <c r="G20" s="99" t="s">
        <v>586</v>
      </c>
      <c r="H20" s="416">
        <v>120</v>
      </c>
      <c r="I20" s="416">
        <v>120</v>
      </c>
    </row>
    <row r="21" spans="1:9" ht="30">
      <c r="A21" s="387"/>
      <c r="B21" s="455" t="s">
        <v>591</v>
      </c>
      <c r="C21" s="99" t="s">
        <v>592</v>
      </c>
      <c r="D21" s="99">
        <v>1001038300</v>
      </c>
      <c r="E21" s="454" t="s">
        <v>561</v>
      </c>
      <c r="F21" s="417" t="s">
        <v>585</v>
      </c>
      <c r="G21" s="99" t="s">
        <v>586</v>
      </c>
      <c r="H21" s="416">
        <v>120</v>
      </c>
      <c r="I21" s="416">
        <v>120</v>
      </c>
    </row>
    <row r="22" spans="1:9" ht="30">
      <c r="A22" s="387"/>
      <c r="B22" s="455" t="s">
        <v>593</v>
      </c>
      <c r="C22" s="99" t="s">
        <v>594</v>
      </c>
      <c r="D22" s="99">
        <v>1021001314</v>
      </c>
      <c r="E22" s="454" t="s">
        <v>561</v>
      </c>
      <c r="F22" s="417" t="s">
        <v>595</v>
      </c>
      <c r="G22" s="99" t="s">
        <v>596</v>
      </c>
      <c r="H22" s="416">
        <v>120</v>
      </c>
      <c r="I22" s="416">
        <v>120</v>
      </c>
    </row>
    <row r="23" spans="1:9" ht="30">
      <c r="A23" s="387"/>
      <c r="B23" s="455" t="s">
        <v>597</v>
      </c>
      <c r="C23" s="99" t="s">
        <v>523</v>
      </c>
      <c r="D23" s="99">
        <v>1019000790</v>
      </c>
      <c r="E23" s="454" t="s">
        <v>561</v>
      </c>
      <c r="F23" s="417" t="s">
        <v>595</v>
      </c>
      <c r="G23" s="99" t="s">
        <v>596</v>
      </c>
      <c r="H23" s="416">
        <v>120</v>
      </c>
      <c r="I23" s="416">
        <v>120</v>
      </c>
    </row>
    <row r="24" spans="1:9" ht="15">
      <c r="A24" s="387"/>
      <c r="B24" s="455"/>
      <c r="C24" s="99"/>
      <c r="D24" s="99"/>
      <c r="E24" s="88"/>
      <c r="F24" s="456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456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9"/>
      <c r="C30" s="100"/>
      <c r="D30" s="100"/>
      <c r="E30" s="100"/>
      <c r="F30" s="100"/>
      <c r="G30" s="100" t="s">
        <v>339</v>
      </c>
      <c r="H30" s="87">
        <f>SUM(H9:H29)</f>
        <v>1700</v>
      </c>
      <c r="I30" s="87">
        <f>SUM(I9:I29)</f>
        <v>1700</v>
      </c>
    </row>
    <row r="31" spans="1:9" ht="15">
      <c r="A31" s="231"/>
      <c r="B31" s="231"/>
      <c r="C31" s="231"/>
      <c r="D31" s="231"/>
      <c r="E31" s="231"/>
      <c r="F31" s="231"/>
      <c r="G31" s="186"/>
      <c r="H31" s="186"/>
      <c r="I31" s="191"/>
    </row>
    <row r="32" spans="1:9" ht="15">
      <c r="A32" s="232" t="s">
        <v>350</v>
      </c>
      <c r="B32" s="231"/>
      <c r="C32" s="231"/>
      <c r="D32" s="231"/>
      <c r="E32" s="231"/>
      <c r="F32" s="231"/>
      <c r="G32" s="186"/>
      <c r="H32" s="186"/>
      <c r="I32" s="191"/>
    </row>
    <row r="33" spans="1:9" ht="15">
      <c r="A33" s="232" t="s">
        <v>353</v>
      </c>
      <c r="B33" s="231"/>
      <c r="C33" s="231"/>
      <c r="D33" s="231"/>
      <c r="E33" s="231"/>
      <c r="F33" s="231"/>
      <c r="G33" s="186"/>
      <c r="H33" s="186"/>
      <c r="I33" s="191"/>
    </row>
    <row r="34" spans="1:9" ht="15">
      <c r="A34" s="232"/>
      <c r="B34" s="186"/>
      <c r="C34" s="186"/>
      <c r="D34" s="186"/>
      <c r="E34" s="186"/>
      <c r="F34" s="186"/>
      <c r="G34" s="186"/>
      <c r="H34" s="186"/>
      <c r="I34" s="191"/>
    </row>
    <row r="35" spans="1:9" ht="15">
      <c r="A35" s="232"/>
      <c r="B35" s="186"/>
      <c r="C35" s="186"/>
      <c r="D35" s="186"/>
      <c r="E35" s="186"/>
      <c r="G35" s="186"/>
      <c r="H35" s="186"/>
      <c r="I35" s="191"/>
    </row>
    <row r="36" spans="1:9">
      <c r="A36" s="228"/>
      <c r="B36" s="228"/>
      <c r="C36" s="228"/>
      <c r="D36" s="228"/>
      <c r="E36" s="228"/>
      <c r="F36" s="228"/>
      <c r="G36" s="228"/>
      <c r="H36" s="228"/>
      <c r="I36" s="191"/>
    </row>
    <row r="37" spans="1:9" ht="15">
      <c r="A37" s="192" t="s">
        <v>107</v>
      </c>
      <c r="B37" s="186"/>
      <c r="C37" s="186"/>
      <c r="D37" s="186"/>
      <c r="E37" s="186"/>
      <c r="F37" s="186"/>
      <c r="G37" s="186"/>
      <c r="H37" s="186"/>
      <c r="I37" s="191"/>
    </row>
    <row r="38" spans="1:9" ht="15">
      <c r="A38" s="186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186"/>
      <c r="B39" s="186"/>
      <c r="C39" s="186"/>
      <c r="D39" s="186"/>
      <c r="E39" s="186"/>
      <c r="F39" s="186"/>
      <c r="G39" s="186"/>
      <c r="H39" s="193"/>
      <c r="I39" s="191"/>
    </row>
    <row r="40" spans="1:9" ht="15">
      <c r="A40" s="192"/>
      <c r="B40" s="192" t="s">
        <v>271</v>
      </c>
      <c r="C40" s="192"/>
      <c r="D40" s="192"/>
      <c r="E40" s="192"/>
      <c r="F40" s="192"/>
      <c r="G40" s="186"/>
      <c r="H40" s="193"/>
      <c r="I40" s="191"/>
    </row>
    <row r="41" spans="1:9" ht="15">
      <c r="A41" s="186"/>
      <c r="B41" s="186" t="s">
        <v>270</v>
      </c>
      <c r="C41" s="186"/>
      <c r="D41" s="186"/>
      <c r="E41" s="186"/>
      <c r="F41" s="186"/>
      <c r="G41" s="186"/>
      <c r="H41" s="193"/>
      <c r="I41" s="191"/>
    </row>
    <row r="42" spans="1:9">
      <c r="A42" s="194"/>
      <c r="B42" s="194" t="s">
        <v>139</v>
      </c>
      <c r="C42" s="194"/>
      <c r="D42" s="194"/>
      <c r="E42" s="194"/>
      <c r="F42" s="194"/>
      <c r="G42" s="187"/>
      <c r="H42" s="187"/>
      <c r="I42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436" t="s">
        <v>109</v>
      </c>
      <c r="H1" s="436"/>
    </row>
    <row r="2" spans="1:10" ht="15">
      <c r="A2" s="77" t="s">
        <v>140</v>
      </c>
      <c r="B2" s="75"/>
      <c r="C2" s="78"/>
      <c r="D2" s="78"/>
      <c r="E2" s="78"/>
      <c r="F2" s="78"/>
      <c r="G2" s="434" t="s">
        <v>547</v>
      </c>
      <c r="H2" s="434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I16" sqref="I16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1" t="s">
        <v>512</v>
      </c>
      <c r="B2" s="441"/>
      <c r="C2" s="441"/>
      <c r="D2" s="441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34" t="s">
        <v>547</v>
      </c>
      <c r="L3" s="434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.7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42" t="s">
        <v>107</v>
      </c>
      <c r="B44" s="442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3" t="s">
        <v>268</v>
      </c>
      <c r="D46" s="443"/>
      <c r="E46" s="393"/>
      <c r="F46" s="383"/>
      <c r="G46" s="444" t="s">
        <v>498</v>
      </c>
      <c r="H46" s="444"/>
      <c r="I46" s="444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45"/>
      <c r="H47" s="445"/>
      <c r="I47" s="445"/>
      <c r="J47" s="384"/>
      <c r="K47" s="186"/>
    </row>
    <row r="48" spans="1:12" ht="15">
      <c r="A48" s="379"/>
      <c r="B48" s="380"/>
      <c r="C48" s="440" t="s">
        <v>139</v>
      </c>
      <c r="D48" s="440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2017-07-05T09:35:05Z</cp:lastPrinted>
  <dcterms:created xsi:type="dcterms:W3CDTF">2011-12-27T13:20:18Z</dcterms:created>
  <dcterms:modified xsi:type="dcterms:W3CDTF">2017-07-05T09:43:42Z</dcterms:modified>
</cp:coreProperties>
</file>