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G41" i="30" l="1"/>
  <c r="H41" i="30"/>
  <c r="G19" i="10"/>
  <c r="G17" i="10" s="1"/>
  <c r="C19" i="10"/>
  <c r="C17" i="10" s="1"/>
  <c r="J23" i="10"/>
  <c r="J21" i="10"/>
  <c r="J19" i="10" s="1"/>
  <c r="J17" i="10" s="1"/>
  <c r="A5" i="33"/>
  <c r="I10" i="9"/>
  <c r="D45" i="12"/>
  <c r="C64" i="12"/>
  <c r="D64" i="12"/>
  <c r="D11" i="12"/>
  <c r="D10" i="12" s="1"/>
  <c r="D34" i="12"/>
  <c r="C45" i="12"/>
  <c r="C44" i="12" s="1"/>
  <c r="C11" i="12"/>
  <c r="C10" i="12" s="1"/>
  <c r="C34" i="12"/>
  <c r="D11" i="5"/>
  <c r="D14" i="5"/>
  <c r="D17" i="5"/>
  <c r="C17" i="5"/>
  <c r="D12" i="40"/>
  <c r="D16" i="40"/>
  <c r="D15" i="40" s="1"/>
  <c r="D19" i="40"/>
  <c r="D25" i="40"/>
  <c r="D34" i="40"/>
  <c r="D38" i="40"/>
  <c r="D48" i="40"/>
  <c r="D54" i="40"/>
  <c r="D59" i="40"/>
  <c r="C48" i="40"/>
  <c r="C38" i="40"/>
  <c r="C34" i="40"/>
  <c r="C25" i="40"/>
  <c r="C19" i="40"/>
  <c r="C16" i="40"/>
  <c r="C15" i="40" s="1"/>
  <c r="C12" i="40"/>
  <c r="B5" i="41"/>
  <c r="E5" i="35"/>
  <c r="A5" i="39"/>
  <c r="H5" i="32"/>
  <c r="G5" i="33"/>
  <c r="B5" i="25"/>
  <c r="A5" i="17"/>
  <c r="A5" i="10"/>
  <c r="A5" i="18"/>
  <c r="A5" i="9"/>
  <c r="A5" i="12"/>
  <c r="B6" i="28"/>
  <c r="A6" i="5"/>
  <c r="B6" i="27"/>
  <c r="A5" i="8"/>
  <c r="C5" i="34"/>
  <c r="A5" i="30"/>
  <c r="B5" i="29"/>
  <c r="B6" i="26"/>
  <c r="A7" i="40"/>
  <c r="A5" i="7"/>
  <c r="E9" i="3"/>
  <c r="D15" i="3"/>
  <c r="C15" i="3"/>
  <c r="D75" i="8"/>
  <c r="C75" i="8"/>
  <c r="D11" i="40" l="1"/>
  <c r="D10" i="5"/>
  <c r="D44" i="12"/>
  <c r="I38" i="35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C59" i="40"/>
  <c r="C54" i="40"/>
  <c r="C11" i="40" s="1"/>
  <c r="A6" i="40"/>
  <c r="C46" i="8" l="1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5" i="32"/>
  <c r="A4" i="32"/>
  <c r="A4" i="30" l="1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A4" i="18"/>
  <c r="D52" i="8" l="1"/>
  <c r="C52" i="8"/>
  <c r="H10" i="10" l="1"/>
  <c r="H9" i="10" s="1"/>
  <c r="A5" i="16" l="1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C14" i="5"/>
  <c r="C11" i="5"/>
  <c r="D63" i="8"/>
  <c r="D32" i="8"/>
  <c r="C32" i="8"/>
  <c r="D23" i="8"/>
  <c r="D17" i="8" s="1"/>
  <c r="C23" i="8"/>
  <c r="C17" i="8" s="1"/>
  <c r="C14" i="8"/>
  <c r="D18" i="3"/>
  <c r="C18" i="3"/>
  <c r="C10" i="3" s="1"/>
  <c r="D12" i="3"/>
  <c r="D10" i="3" l="1"/>
  <c r="C10" i="5"/>
  <c r="C13" i="8"/>
  <c r="C9" i="8" s="1"/>
  <c r="D13" i="8"/>
  <c r="D9" i="8" s="1"/>
  <c r="C25" i="3"/>
  <c r="C9" i="3" s="1"/>
  <c r="B9" i="10"/>
  <c r="J9" i="10"/>
  <c r="D25" i="3"/>
  <c r="D9" i="10"/>
  <c r="F9" i="10"/>
  <c r="D9" i="3" l="1"/>
</calcChain>
</file>

<file path=xl/sharedStrings.xml><?xml version="1.0" encoding="utf-8"?>
<sst xmlns="http://schemas.openxmlformats.org/spreadsheetml/2006/main" count="1094" uniqueCount="580">
  <si>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</si>
  <si>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</si>
  <si>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</si>
  <si>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</si>
  <si>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</si>
  <si>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</si>
  <si>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</si>
  <si>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</si>
  <si>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</si>
  <si>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</si>
  <si>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</si>
  <si>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</si>
  <si>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</si>
  <si>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</si>
  <si>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</si>
  <si>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</si>
  <si>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</si>
  <si>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</si>
  <si>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</si>
  <si>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</si>
  <si>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</si>
  <si>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</si>
  <si>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</si>
  <si>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</si>
  <si>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</si>
  <si>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</si>
  <si>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</si>
  <si>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</si>
  <si>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</si>
  <si>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</si>
  <si>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</si>
  <si>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</si>
  <si>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</si>
  <si>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</si>
  <si>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</si>
  <si>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</si>
  <si>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</si>
  <si>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</si>
  <si>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</si>
  <si>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</si>
  <si>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</si>
  <si>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</si>
  <si>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</si>
  <si>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</si>
  <si>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</si>
  <si>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</si>
  <si>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</si>
  <si>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</si>
  <si>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</si>
  <si>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</si>
  <si>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</si>
  <si>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</si>
  <si>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</si>
  <si>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</si>
  <si>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</si>
  <si>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</si>
  <si>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</si>
  <si>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</si>
  <si>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</si>
  <si>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</si>
  <si>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</si>
  <si>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</si>
  <si>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</si>
  <si>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</si>
  <si>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</si>
  <si>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</si>
  <si>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</si>
  <si>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</si>
  <si>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</si>
  <si>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</si>
  <si>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</si>
  <si>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</si>
  <si>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</si>
  <si>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</si>
  <si>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</si>
  <si>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</si>
  <si>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</si>
  <si>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</si>
  <si>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</si>
  <si>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</si>
  <si>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</si>
  <si>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</si>
  <si>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</si>
  <si>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</si>
  <si>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</si>
  <si>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</si>
  <si>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</si>
  <si>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</si>
  <si>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</si>
  <si>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</si>
  <si>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</si>
  <si>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</si>
  <si>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</si>
  <si>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</si>
  <si>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</si>
  <si>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</si>
  <si>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</si>
  <si>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</si>
  <si>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</si>
  <si>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</si>
  <si>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</si>
  <si>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</si>
  <si>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</si>
  <si>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</si>
  <si>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</si>
  <si>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</si>
  <si>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</si>
  <si>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</si>
  <si>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</si>
  <si>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</si>
  <si>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</si>
  <si>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</si>
  <si>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</si>
  <si>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</si>
  <si>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</si>
  <si>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</si>
  <si>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</si>
  <si>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</si>
  <si>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</si>
  <si>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</si>
  <si>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</si>
  <si>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</si>
  <si>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</si>
  <si>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</si>
  <si>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</si>
  <si>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</si>
  <si>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</si>
  <si>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</si>
  <si>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</si>
  <si>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</si>
  <si>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</si>
  <si>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</si>
  <si>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</si>
  <si>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</si>
  <si>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</si>
  <si>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</si>
  <si>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</si>
  <si>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</si>
  <si>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</si>
  <si>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</si>
  <si>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</si>
  <si>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</si>
  <si>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</si>
  <si>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</si>
  <si>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</si>
  <si>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</si>
  <si>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</si>
  <si>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</si>
  <si>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</si>
  <si>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</si>
  <si>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</si>
  <si>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</si>
  <si>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</si>
  <si>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</si>
  <si>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</si>
  <si>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</si>
  <si>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</si>
  <si>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</si>
  <si>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</si>
  <si>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</si>
  <si>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</si>
  <si>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</si>
  <si>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</si>
  <si>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</si>
  <si>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</si>
  <si>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</si>
  <si>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</si>
  <si>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</si>
  <si>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</si>
  <si>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</si>
  <si>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</si>
  <si>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</si>
  <si>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</si>
  <si>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</si>
  <si>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</si>
  <si>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</si>
  <si>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</si>
  <si>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</si>
  <si>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</si>
  <si>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</si>
  <si>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</si>
  <si>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</si>
  <si>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</si>
  <si>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</si>
  <si>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</si>
  <si>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</si>
  <si>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</si>
  <si>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</si>
  <si>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</si>
  <si>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</si>
  <si>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</si>
  <si>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</si>
  <si>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</si>
  <si>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</si>
  <si>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</si>
  <si>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</si>
  <si>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</si>
  <si>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</si>
  <si>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</si>
  <si>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</si>
  <si>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</si>
  <si>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</si>
  <si>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</si>
  <si>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</si>
  <si>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</si>
  <si>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</si>
  <si>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</si>
  <si>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</si>
  <si>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</si>
  <si>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</si>
  <si>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</si>
  <si>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</si>
  <si>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</si>
  <si>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</si>
  <si>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</si>
  <si>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</si>
  <si>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</si>
  <si>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</si>
  <si>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</si>
  <si>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</si>
  <si>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</si>
  <si>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</si>
  <si>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</si>
  <si>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</si>
  <si>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</si>
  <si>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</si>
  <si>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</si>
  <si>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</si>
  <si>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</si>
  <si>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</si>
  <si>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</si>
  <si>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</si>
  <si>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</si>
  <si>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</si>
  <si>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</si>
  <si>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</si>
  <si>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</si>
  <si>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</si>
  <si>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</si>
  <si>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</si>
  <si>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</si>
  <si>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</si>
  <si>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</si>
  <si>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</si>
  <si>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</si>
  <si>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</si>
  <si>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</si>
  <si>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</si>
  <si>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</si>
  <si>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</si>
  <si>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</si>
  <si>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</si>
  <si>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</si>
  <si>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</si>
  <si>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</si>
  <si>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</si>
  <si>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</si>
  <si>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</si>
  <si>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</si>
  <si>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</si>
  <si>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</si>
  <si>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</si>
  <si>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</si>
  <si>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</si>
  <si>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</si>
  <si>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</si>
  <si>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</si>
  <si>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</si>
  <si>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</si>
  <si>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</si>
  <si>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</si>
  <si>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</si>
  <si>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</si>
  <si>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</si>
  <si>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</si>
  <si>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</si>
  <si>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</si>
  <si>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</si>
  <si>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</si>
  <si>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</si>
  <si>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</si>
  <si>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</si>
  <si>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</si>
  <si>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</si>
  <si>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</si>
  <si>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</si>
  <si>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</si>
  <si>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</si>
  <si>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</si>
  <si>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</si>
  <si>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</si>
  <si>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</si>
  <si>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</si>
  <si>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</si>
  <si>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</si>
  <si>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</si>
  <si>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</si>
  <si>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</si>
  <si>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</si>
  <si>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</si>
  <si>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</si>
  <si>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</si>
  <si>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</si>
  <si>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</si>
  <si>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</si>
  <si>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</si>
  <si>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</si>
  <si>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</si>
  <si>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</si>
  <si>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</si>
  <si>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</si>
  <si>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</si>
  <si>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</si>
  <si>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</si>
  <si>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</si>
  <si>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</si>
  <si>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</si>
  <si>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</si>
  <si>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</si>
  <si>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</si>
  <si>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</si>
  <si>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</si>
  <si>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</si>
  <si>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</si>
  <si>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</si>
  <si>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</si>
  <si>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</si>
  <si>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</si>
  <si>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</si>
  <si>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</si>
  <si>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</si>
  <si>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</si>
  <si>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</si>
  <si>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</si>
  <si>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</si>
  <si>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</si>
  <si>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</si>
  <si>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</si>
  <si>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</si>
  <si>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</si>
  <si>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</si>
  <si>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</si>
  <si>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</si>
  <si>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</si>
  <si>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</si>
  <si>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</si>
  <si>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</si>
  <si>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</si>
  <si>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</si>
  <si>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</si>
  <si>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</si>
  <si>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</si>
  <si>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</si>
  <si>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</si>
  <si>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</si>
  <si>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</si>
  <si>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</si>
  <si>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</si>
  <si>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</si>
  <si>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</si>
  <si>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</si>
  <si>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</si>
  <si>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</si>
  <si>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</si>
  <si>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</si>
  <si>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</si>
  <si>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</si>
  <si>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</si>
  <si>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</si>
  <si>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</si>
  <si>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</si>
  <si>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</si>
  <si>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</si>
  <si>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</si>
  <si>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</si>
  <si>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</si>
  <si>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</si>
  <si>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</si>
  <si>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</si>
  <si>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</si>
  <si>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</si>
  <si>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</si>
  <si>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</si>
  <si>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</si>
  <si>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</si>
  <si>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</si>
  <si>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</si>
  <si>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</si>
  <si>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</si>
  <si>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</si>
  <si>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</si>
  <si>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</si>
  <si>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</si>
  <si>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</si>
  <si>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</si>
  <si>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</si>
  <si>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</si>
  <si>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</si>
  <si>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</si>
  <si>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</si>
  <si>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</si>
  <si>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</si>
  <si>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</si>
  <si>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</si>
  <si>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</si>
  <si>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</si>
  <si>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</si>
  <si>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</si>
  <si>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</si>
  <si>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</si>
  <si>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</si>
  <si>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</si>
  <si>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</si>
  <si>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</si>
  <si>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</si>
  <si>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</si>
  <si>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</si>
  <si>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</si>
  <si>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</si>
  <si>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</si>
  <si>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</si>
  <si>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</si>
  <si>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</si>
  <si>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</si>
  <si>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</si>
  <si>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</si>
  <si>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</si>
  <si>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</si>
  <si>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</si>
  <si>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</si>
  <si>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</si>
  <si>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</si>
  <si>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</si>
  <si>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</si>
  <si>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</si>
  <si>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</si>
  <si>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</si>
  <si>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</si>
  <si>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</si>
  <si>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</si>
  <si>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</si>
  <si>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</si>
  <si>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</si>
  <si>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</si>
  <si>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</si>
  <si>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</si>
  <si>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</si>
  <si>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</si>
  <si>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</si>
  <si>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</si>
  <si>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</si>
  <si>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</si>
  <si>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</si>
  <si>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</si>
  <si>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</si>
  <si>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</si>
  <si>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</si>
  <si>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</si>
  <si>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</si>
  <si>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</si>
  <si>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</si>
  <si>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</si>
  <si>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</si>
  <si>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</si>
  <si>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</si>
  <si>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</si>
  <si>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</si>
  <si>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</si>
  <si>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</si>
  <si>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</si>
  <si>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</si>
  <si>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</si>
  <si>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</si>
  <si>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</si>
  <si>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</si>
  <si>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</si>
  <si>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</si>
  <si>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</si>
  <si>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</si>
  <si>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</si>
  <si>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</si>
  <si>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პ/გ "ახალი მემარჯვენეები"</t>
  </si>
  <si>
    <t>გიორგი</t>
  </si>
  <si>
    <t>ქისიშვილი</t>
  </si>
  <si>
    <t>რეგ. სამს</t>
  </si>
  <si>
    <t>სხვა</t>
  </si>
  <si>
    <t>თიბისი</t>
  </si>
  <si>
    <t>GE13TB1183036080100001</t>
  </si>
  <si>
    <t>01,03,2009</t>
  </si>
  <si>
    <t>13,11,2013</t>
  </si>
  <si>
    <t>მივლინება</t>
  </si>
  <si>
    <t>06,12,2013</t>
  </si>
  <si>
    <t>27,12,2013</t>
  </si>
  <si>
    <t>ვენი</t>
  </si>
  <si>
    <t>უნივერსალი</t>
  </si>
  <si>
    <t>ოპელი</t>
  </si>
  <si>
    <t>მერსედეს ბენცი</t>
  </si>
  <si>
    <t>ზაფირა</t>
  </si>
  <si>
    <t>E270CDI</t>
  </si>
  <si>
    <t>YDY021</t>
  </si>
  <si>
    <t>DHD734</t>
  </si>
  <si>
    <t xml:space="preserve">ლევან </t>
  </si>
  <si>
    <t>ნამორაძე</t>
  </si>
  <si>
    <t>დავით</t>
  </si>
  <si>
    <t>ტყეშელაშვილი</t>
  </si>
  <si>
    <t>01020008170</t>
  </si>
  <si>
    <t>01009009607</t>
  </si>
  <si>
    <t>ფიქრია</t>
  </si>
  <si>
    <t>ჩიხრაძე</t>
  </si>
  <si>
    <t>მოსახლეობასთან შხვედრა</t>
  </si>
  <si>
    <t>კახეთი</t>
  </si>
  <si>
    <t xml:space="preserve"> მამუკა</t>
  </si>
  <si>
    <t>კაციტაძე</t>
  </si>
  <si>
    <t>რაჭა</t>
  </si>
  <si>
    <t>მანანა</t>
  </si>
  <si>
    <t xml:space="preserve">ნაჭყებია </t>
  </si>
  <si>
    <t>სამეგრელო</t>
  </si>
  <si>
    <t>კალანდაძე</t>
  </si>
  <si>
    <t>გურია</t>
  </si>
  <si>
    <t>ასათიანი</t>
  </si>
  <si>
    <t>იმერეთი</t>
  </si>
  <si>
    <t>ლორთქიფანიძე</t>
  </si>
  <si>
    <t>დასავლეთ საქართველო</t>
  </si>
  <si>
    <t>ნესტანი</t>
  </si>
  <si>
    <t>ინასარიძე</t>
  </si>
  <si>
    <t>თამარი</t>
  </si>
  <si>
    <t>კაკაბაძე</t>
  </si>
  <si>
    <t>რუსუდან</t>
  </si>
  <si>
    <t>გურჩიანი</t>
  </si>
  <si>
    <t>ნატა</t>
  </si>
  <si>
    <t>მახაშვილი</t>
  </si>
  <si>
    <t>ნინო</t>
  </si>
  <si>
    <t>ანდღულაძე</t>
  </si>
  <si>
    <t>ქართლი</t>
  </si>
  <si>
    <t>ავთანდილ</t>
  </si>
  <si>
    <t>სულაქველიძე</t>
  </si>
  <si>
    <t>შონია</t>
  </si>
  <si>
    <t>ქვ.ქართლი</t>
  </si>
  <si>
    <t>ზურაბ</t>
  </si>
  <si>
    <t>გურუშიძე</t>
  </si>
  <si>
    <t>ზამბახიძე</t>
  </si>
  <si>
    <t>გიული</t>
  </si>
  <si>
    <t>ჯოხაძე</t>
  </si>
  <si>
    <t>შიდა ქართლი</t>
  </si>
  <si>
    <t>მიხეილ</t>
  </si>
  <si>
    <t>კოტიშაძე</t>
  </si>
  <si>
    <t>აჭარა</t>
  </si>
  <si>
    <t xml:space="preserve">გელა </t>
  </si>
  <si>
    <t>გორგილაძე</t>
  </si>
  <si>
    <t xml:space="preserve">ნათია </t>
  </si>
  <si>
    <t>კრავეიშვილი</t>
  </si>
  <si>
    <t>სამცხეჯავახეთი</t>
  </si>
  <si>
    <t>ილურიძე</t>
  </si>
  <si>
    <t>გოცირიძე</t>
  </si>
  <si>
    <t>პარტიის ხელმძღვანელობასთან შხვედრა</t>
  </si>
  <si>
    <t>თბილისი</t>
  </si>
  <si>
    <t>ირაკლი</t>
  </si>
  <si>
    <t>მოისწრაფეშვილი</t>
  </si>
  <si>
    <t>ისლამ</t>
  </si>
  <si>
    <t>ახუნდოვი</t>
  </si>
  <si>
    <t>ლალი</t>
  </si>
  <si>
    <t>ვაჩიბერიძე</t>
  </si>
  <si>
    <t>01024029610</t>
  </si>
  <si>
    <t>01027009139</t>
  </si>
  <si>
    <t>01006007065</t>
  </si>
  <si>
    <t>01001013825</t>
  </si>
  <si>
    <t>01024019871</t>
  </si>
  <si>
    <t>01017004288</t>
  </si>
  <si>
    <t>01030052243</t>
  </si>
  <si>
    <t>01006003783</t>
  </si>
  <si>
    <t>01024051545</t>
  </si>
  <si>
    <t>01009009807</t>
  </si>
  <si>
    <t>01009016113</t>
  </si>
  <si>
    <t>01003006750</t>
  </si>
  <si>
    <t>ქ. თბილისი აბაშიძის #16 ბ 3</t>
  </si>
  <si>
    <t>ოფისი</t>
  </si>
  <si>
    <t>01,06,2014</t>
  </si>
  <si>
    <t>ლაშა</t>
  </si>
  <si>
    <t>კანდელაკი</t>
  </si>
  <si>
    <t>01.112012-01.01.2013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</si>
</sst>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3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29" fillId="0" borderId="39" xfId="9" applyFont="1" applyBorder="1" applyAlignment="1" applyProtection="1">
      <alignment vertical="center" wrapText="1"/>
      <protection locked="0"/>
    </xf>
    <xf numFmtId="0" fontId="29" fillId="4" borderId="26" xfId="9" applyFont="1" applyFill="1" applyBorder="1" applyAlignment="1" applyProtection="1">
      <alignment vertical="center"/>
      <protection locked="0"/>
    </xf>
    <xf numFmtId="0" fontId="29" fillId="4" borderId="24" xfId="9" applyFont="1" applyFill="1" applyBorder="1" applyAlignment="1" applyProtection="1">
      <alignment vertical="center" wrapText="1"/>
      <protection locked="0"/>
    </xf>
    <xf numFmtId="0" fontId="29" fillId="4" borderId="23" xfId="9" applyFont="1" applyFill="1" applyBorder="1" applyAlignment="1" applyProtection="1">
      <alignment vertical="center" wrapText="1"/>
      <protection locked="0"/>
    </xf>
    <xf numFmtId="49" fontId="29" fillId="0" borderId="24" xfId="9" applyNumberFormat="1" applyFont="1" applyBorder="1" applyAlignment="1" applyProtection="1">
      <alignment vertical="center"/>
      <protection locked="0"/>
    </xf>
    <xf numFmtId="0" fontId="29" fillId="0" borderId="23" xfId="9" applyFont="1" applyBorder="1" applyAlignment="1" applyProtection="1">
      <alignment vertical="center" wrapText="1"/>
      <protection locked="0"/>
    </xf>
    <xf numFmtId="0" fontId="29" fillId="0" borderId="25" xfId="9" applyFont="1" applyBorder="1" applyAlignment="1" applyProtection="1">
      <alignment vertical="center"/>
      <protection locked="0"/>
    </xf>
    <xf numFmtId="0" fontId="29" fillId="0" borderId="24" xfId="9" applyFont="1" applyBorder="1" applyAlignment="1" applyProtection="1">
      <alignment vertical="center" wrapText="1"/>
      <protection locked="0"/>
    </xf>
    <xf numFmtId="14" fontId="29" fillId="0" borderId="24" xfId="9" applyNumberFormat="1" applyFont="1" applyBorder="1" applyAlignment="1" applyProtection="1">
      <alignment vertical="center" wrapText="1"/>
      <protection locked="0"/>
    </xf>
    <xf numFmtId="0" fontId="29" fillId="0" borderId="23" xfId="9" applyFont="1" applyBorder="1" applyAlignment="1" applyProtection="1">
      <alignment horizontal="center" vertical="center"/>
      <protection locked="0"/>
    </xf>
    <xf numFmtId="0" fontId="29" fillId="0" borderId="40" xfId="9" applyFont="1" applyBorder="1" applyAlignment="1" applyProtection="1">
      <alignment vertical="center" wrapText="1"/>
      <protection locked="0"/>
    </xf>
    <xf numFmtId="0" fontId="29" fillId="4" borderId="22" xfId="9" applyFont="1" applyFill="1" applyBorder="1" applyAlignment="1" applyProtection="1">
      <alignment vertical="center"/>
      <protection locked="0"/>
    </xf>
    <xf numFmtId="0" fontId="29" fillId="4" borderId="1" xfId="9" applyFont="1" applyFill="1" applyBorder="1" applyAlignment="1" applyProtection="1">
      <alignment vertical="center" wrapText="1"/>
      <protection locked="0"/>
    </xf>
    <xf numFmtId="0" fontId="29" fillId="4" borderId="21" xfId="9" applyFont="1" applyFill="1" applyBorder="1" applyAlignment="1" applyProtection="1">
      <alignment vertical="center" wrapText="1"/>
      <protection locked="0"/>
    </xf>
    <xf numFmtId="49" fontId="29" fillId="0" borderId="1" xfId="9" applyNumberFormat="1" applyFont="1" applyBorder="1" applyAlignment="1" applyProtection="1">
      <alignment vertical="center"/>
      <protection locked="0"/>
    </xf>
    <xf numFmtId="0" fontId="29" fillId="0" borderId="21" xfId="9" applyFont="1" applyBorder="1" applyAlignment="1" applyProtection="1">
      <alignment vertical="center" wrapText="1"/>
      <protection locked="0"/>
    </xf>
    <xf numFmtId="0" fontId="29" fillId="0" borderId="5" xfId="9" applyFont="1" applyBorder="1" applyAlignment="1" applyProtection="1">
      <alignment vertical="center"/>
      <protection locked="0"/>
    </xf>
    <xf numFmtId="0" fontId="29" fillId="0" borderId="2" xfId="9" applyFont="1" applyBorder="1" applyAlignment="1" applyProtection="1">
      <alignment vertical="center" wrapText="1"/>
      <protection locked="0"/>
    </xf>
    <xf numFmtId="14" fontId="29" fillId="0" borderId="2" xfId="9" applyNumberFormat="1" applyFont="1" applyBorder="1" applyAlignment="1" applyProtection="1">
      <alignment vertical="center" wrapText="1"/>
      <protection locked="0"/>
    </xf>
    <xf numFmtId="0" fontId="29" fillId="0" borderId="21" xfId="9" applyFont="1" applyBorder="1" applyAlignment="1" applyProtection="1">
      <alignment horizontal="center" vertical="center"/>
      <protection locked="0"/>
    </xf>
    <xf numFmtId="0" fontId="29" fillId="0" borderId="41" xfId="9" applyFont="1" applyBorder="1" applyAlignment="1" applyProtection="1">
      <alignment vertical="center" wrapText="1"/>
      <protection locked="0"/>
    </xf>
    <xf numFmtId="0" fontId="29" fillId="4" borderId="20" xfId="9" applyFont="1" applyFill="1" applyBorder="1" applyAlignment="1" applyProtection="1">
      <alignment vertical="center"/>
      <protection locked="0"/>
    </xf>
    <xf numFmtId="0" fontId="29" fillId="4" borderId="2" xfId="9" applyFont="1" applyFill="1" applyBorder="1" applyAlignment="1" applyProtection="1">
      <alignment vertical="center" wrapText="1"/>
      <protection locked="0"/>
    </xf>
    <xf numFmtId="0" fontId="29" fillId="4" borderId="18" xfId="9" applyFont="1" applyFill="1" applyBorder="1" applyAlignment="1" applyProtection="1">
      <alignment vertical="center" wrapText="1"/>
      <protection locked="0"/>
    </xf>
    <xf numFmtId="49" fontId="29" fillId="0" borderId="2" xfId="9" applyNumberFormat="1" applyFont="1" applyBorder="1" applyAlignment="1" applyProtection="1">
      <alignment vertical="center"/>
      <protection locked="0"/>
    </xf>
    <xf numFmtId="0" fontId="29" fillId="0" borderId="18" xfId="9" applyFont="1" applyBorder="1" applyAlignment="1" applyProtection="1">
      <alignment vertical="center" wrapText="1"/>
      <protection locked="0"/>
    </xf>
    <xf numFmtId="0" fontId="29" fillId="0" borderId="19" xfId="9" applyFont="1" applyBorder="1" applyAlignment="1" applyProtection="1">
      <alignment horizontal="right" vertical="center"/>
      <protection locked="0"/>
    </xf>
    <xf numFmtId="0" fontId="29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4" fontId="18" fillId="0" borderId="0" xfId="0" applyNumberFormat="1" applyFont="1" applyFill="1" applyBorder="1" applyAlignment="1" applyProtection="1">
      <alignment horizontal="left"/>
      <protection locked="0"/>
    </xf>
    <xf numFmtId="14" fontId="18" fillId="0" borderId="0" xfId="0" applyNumberFormat="1" applyFont="1" applyBorder="1" applyAlignment="1" applyProtection="1">
      <alignment horizontal="left"/>
    </xf>
    <xf numFmtId="14" fontId="13" fillId="2" borderId="0" xfId="0" applyNumberFormat="1" applyFont="1" applyFill="1" applyBorder="1" applyProtection="1"/>
    <xf numFmtId="14" fontId="18" fillId="0" borderId="0" xfId="0" applyNumberFormat="1" applyFont="1" applyFill="1" applyBorder="1" applyAlignment="1" applyProtection="1">
      <alignment horizontal="left"/>
    </xf>
    <xf numFmtId="14" fontId="13" fillId="5" borderId="0" xfId="0" applyNumberFormat="1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center" vertical="center"/>
    </xf>
    <xf numFmtId="14" fontId="18" fillId="2" borderId="0" xfId="0" applyNumberFormat="1" applyFont="1" applyFill="1" applyBorder="1" applyAlignment="1" applyProtection="1">
      <alignment horizontal="left"/>
    </xf>
    <xf numFmtId="14" fontId="7" fillId="0" borderId="0" xfId="3" applyNumberFormat="1" applyFill="1" applyProtection="1"/>
    <xf numFmtId="14" fontId="0" fillId="2" borderId="0" xfId="0" applyNumberFormat="1" applyFill="1" applyProtection="1"/>
    <xf numFmtId="1" fontId="18" fillId="5" borderId="1" xfId="0" applyNumberFormat="1" applyFont="1" applyFill="1" applyBorder="1" applyAlignment="1" applyProtection="1">
      <alignment horizontal="right" vertical="center" wrapText="1"/>
    </xf>
    <xf numFmtId="1" fontId="18" fillId="5" borderId="1" xfId="0" applyNumberFormat="1" applyFont="1" applyFill="1" applyBorder="1" applyProtection="1"/>
    <xf numFmtId="1" fontId="13" fillId="0" borderId="1" xfId="0" applyNumberFormat="1" applyFont="1" applyBorder="1" applyProtection="1">
      <protection locked="0"/>
    </xf>
    <xf numFmtId="1" fontId="13" fillId="0" borderId="0" xfId="0" applyNumberFormat="1" applyFont="1" applyProtection="1">
      <protection locked="0"/>
    </xf>
    <xf numFmtId="49" fontId="15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0" fontId="30" fillId="0" borderId="1" xfId="1" applyFont="1" applyFill="1" applyBorder="1" applyAlignment="1" applyProtection="1">
      <alignment horizontal="center" vertical="center" wrapText="1"/>
    </xf>
    <xf numFmtId="0" fontId="19" fillId="0" borderId="1" xfId="1" applyFont="1" applyFill="1" applyBorder="1" applyAlignment="1" applyProtection="1">
      <alignment horizontal="center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171450</xdr:rowOff>
    </xdr:from>
    <xdr:to>
      <xdr:col>1</xdr:col>
      <xdr:colOff>1495425</xdr:colOff>
      <xdr:row>49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50</xdr:row>
      <xdr:rowOff>4082</xdr:rowOff>
    </xdr:from>
    <xdr:to>
      <xdr:col>5</xdr:col>
      <xdr:colOff>110219</xdr:colOff>
      <xdr:row>50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tabSelected="1" view="pageBreakPreview" zoomScale="70" zoomScaleSheetLayoutView="70" workbookViewId="0">
      <selection activeCell="L4" sqref="L4:M4"/>
    </sheetView>
  </sheetViews>
  <sheetFormatPr defaultRowHeight="15" x14ac:dyDescent="0.2"/>
  <cols>
    <col min="1" max="1" width="6.28515625" style="295" bestFit="1" customWidth="1"/>
    <col min="2" max="2" width="13.140625" style="295" customWidth="1"/>
    <col min="3" max="3" width="12.85546875" style="295" customWidth="1"/>
    <col min="4" max="4" width="15.140625" style="295" customWidth="1"/>
    <col min="5" max="5" width="24.5703125" style="295" customWidth="1"/>
    <col min="6" max="8" width="19.140625" style="296" customWidth="1"/>
    <col min="9" max="9" width="16.42578125" style="295" bestFit="1" customWidth="1"/>
    <col min="10" max="10" width="17.42578125" style="295" customWidth="1"/>
    <col min="11" max="11" width="13.140625" style="295" bestFit="1" customWidth="1"/>
    <col min="12" max="12" width="15.28515625" style="295" customWidth="1"/>
    <col min="13" max="16384" width="9.140625" style="295"/>
  </cols>
  <sheetData>
    <row r="1" spans="1:13" x14ac:dyDescent="0.2">
      <c r="A1" s="299"/>
      <c r="B1" s="298"/>
      <c r="C1" s="299"/>
      <c r="D1" s="298"/>
      <c r="E1" s="299"/>
      <c r="F1" s="299"/>
      <c r="G1" s="298"/>
      <c r="H1" s="299"/>
      <c r="I1" s="299"/>
      <c r="J1" s="298"/>
      <c r="K1" s="299"/>
      <c r="L1" s="298"/>
    </row>
    <row r="2" spans="1:13" x14ac:dyDescent="0.2">
      <c r="A2" s="305"/>
      <c r="B2" s="305"/>
      <c r="C2" s="305"/>
      <c r="D2" s="305"/>
      <c r="E2" s="305"/>
      <c r="F2" s="305"/>
      <c r="G2" s="305"/>
      <c r="H2" s="305"/>
      <c r="I2" s="379"/>
      <c r="J2" s="379"/>
      <c r="K2" s="378"/>
      <c r="L2" s="298"/>
    </row>
    <row r="3" spans="1:13" s="306" customFormat="1" x14ac:dyDescent="0.2">
      <c r="A3" s="377" t="s">
        <v>308</v>
      </c>
      <c r="B3" s="360"/>
      <c r="C3" s="360"/>
      <c r="D3" s="360"/>
      <c r="E3" s="361"/>
      <c r="F3" s="355"/>
      <c r="G3" s="361"/>
      <c r="H3" s="376"/>
      <c r="I3" s="360"/>
      <c r="J3" s="361"/>
      <c r="K3" s="361"/>
      <c r="L3" s="375" t="s">
        <v>110</v>
      </c>
    </row>
    <row r="4" spans="1:13" s="306" customFormat="1" x14ac:dyDescent="0.2">
      <c r="A4" s="374" t="s">
        <v>141</v>
      </c>
      <c r="B4" s="360"/>
      <c r="C4" s="360"/>
      <c r="D4" s="360"/>
      <c r="E4" s="361"/>
      <c r="F4" s="355"/>
      <c r="G4" s="361"/>
      <c r="H4" s="373"/>
      <c r="I4" s="360"/>
      <c r="J4" s="361"/>
      <c r="K4" s="361"/>
      <c r="L4" s="398" t="s">
        <v>579</v>
      </c>
      <c r="M4" s="399"/>
    </row>
    <row r="5" spans="1:13" s="306" customFormat="1" x14ac:dyDescent="0.2">
      <c r="A5" s="372"/>
      <c r="B5" s="360"/>
      <c r="C5" s="371"/>
      <c r="D5" s="370"/>
      <c r="E5" s="361"/>
      <c r="F5" s="369"/>
      <c r="G5" s="361"/>
      <c r="H5" s="361"/>
      <c r="I5" s="355"/>
      <c r="J5" s="360"/>
      <c r="K5" s="360"/>
      <c r="L5" s="359"/>
    </row>
    <row r="6" spans="1:13" s="306" customFormat="1" x14ac:dyDescent="0.2">
      <c r="A6" s="366" t="s">
        <v>275</v>
      </c>
      <c r="B6" s="355"/>
      <c r="C6" s="355"/>
      <c r="D6" s="355"/>
      <c r="E6" s="367" t="s">
        <v>481</v>
      </c>
      <c r="F6" s="362"/>
      <c r="G6" s="361"/>
      <c r="H6" s="368"/>
      <c r="I6" s="367"/>
      <c r="J6" s="360"/>
      <c r="K6" s="361"/>
      <c r="L6" s="359"/>
    </row>
    <row r="7" spans="1:13" s="306" customFormat="1" x14ac:dyDescent="0.2">
      <c r="A7" s="366"/>
      <c r="B7" s="355"/>
      <c r="C7" s="355"/>
      <c r="D7" s="355"/>
      <c r="E7" s="361"/>
      <c r="F7" s="362"/>
      <c r="G7" s="362"/>
      <c r="H7" s="362"/>
      <c r="I7" s="364"/>
      <c r="J7" s="361"/>
      <c r="K7" s="360"/>
      <c r="L7" s="359"/>
    </row>
    <row r="8" spans="1:13" s="306" customFormat="1" ht="15.75" thickBot="1" x14ac:dyDescent="0.25">
      <c r="A8" s="365"/>
      <c r="B8" s="361"/>
      <c r="C8" s="364"/>
      <c r="D8" s="363"/>
      <c r="E8" s="361"/>
      <c r="F8" s="362"/>
      <c r="G8" s="362"/>
      <c r="H8" s="362"/>
      <c r="I8" s="361"/>
      <c r="J8" s="360"/>
      <c r="K8" s="360"/>
      <c r="L8" s="359"/>
    </row>
    <row r="9" spans="1:13" ht="15.75" thickBot="1" x14ac:dyDescent="0.25">
      <c r="A9" s="358"/>
      <c r="B9" s="357"/>
      <c r="C9" s="356"/>
      <c r="D9" s="356"/>
      <c r="E9" s="356"/>
      <c r="F9" s="355"/>
      <c r="G9" s="355"/>
      <c r="H9" s="355"/>
      <c r="I9" s="402" t="s">
        <v>480</v>
      </c>
      <c r="J9" s="403"/>
      <c r="K9" s="404"/>
      <c r="L9" s="354"/>
    </row>
    <row r="10" spans="1:13" s="342" customFormat="1" ht="39" customHeight="1" thickBot="1" x14ac:dyDescent="0.25">
      <c r="A10" s="353" t="s">
        <v>64</v>
      </c>
      <c r="B10" s="352" t="s">
        <v>142</v>
      </c>
      <c r="C10" s="352" t="s">
        <v>479</v>
      </c>
      <c r="D10" s="351" t="s">
        <v>281</v>
      </c>
      <c r="E10" s="350" t="s">
        <v>478</v>
      </c>
      <c r="F10" s="349" t="s">
        <v>477</v>
      </c>
      <c r="G10" s="348" t="s">
        <v>229</v>
      </c>
      <c r="H10" s="347" t="s">
        <v>226</v>
      </c>
      <c r="I10" s="346" t="s">
        <v>476</v>
      </c>
      <c r="J10" s="345" t="s">
        <v>278</v>
      </c>
      <c r="K10" s="344" t="s">
        <v>230</v>
      </c>
      <c r="L10" s="343" t="s">
        <v>231</v>
      </c>
    </row>
    <row r="11" spans="1:13" s="336" customFormat="1" ht="15.75" thickBot="1" x14ac:dyDescent="0.25">
      <c r="A11" s="340">
        <v>1</v>
      </c>
      <c r="B11" s="339">
        <v>2</v>
      </c>
      <c r="C11" s="341">
        <v>3</v>
      </c>
      <c r="D11" s="341">
        <v>4</v>
      </c>
      <c r="E11" s="340">
        <v>5</v>
      </c>
      <c r="F11" s="339">
        <v>6</v>
      </c>
      <c r="G11" s="341">
        <v>7</v>
      </c>
      <c r="H11" s="339">
        <v>8</v>
      </c>
      <c r="I11" s="340">
        <v>9</v>
      </c>
      <c r="J11" s="339">
        <v>10</v>
      </c>
      <c r="K11" s="338">
        <v>11</v>
      </c>
      <c r="L11" s="337">
        <v>12</v>
      </c>
    </row>
    <row r="12" spans="1:13" x14ac:dyDescent="0.2">
      <c r="A12" s="335">
        <v>1</v>
      </c>
      <c r="B12" s="326"/>
      <c r="C12" s="325"/>
      <c r="D12" s="334"/>
      <c r="E12" s="333"/>
      <c r="F12" s="322"/>
      <c r="G12" s="332"/>
      <c r="H12" s="332"/>
      <c r="I12" s="331"/>
      <c r="J12" s="330"/>
      <c r="K12" s="329"/>
      <c r="L12" s="328"/>
    </row>
    <row r="13" spans="1:13" x14ac:dyDescent="0.2">
      <c r="A13" s="327">
        <v>2</v>
      </c>
      <c r="B13" s="326"/>
      <c r="C13" s="325"/>
      <c r="D13" s="324"/>
      <c r="E13" s="323"/>
      <c r="F13" s="322"/>
      <c r="G13" s="322"/>
      <c r="H13" s="322"/>
      <c r="I13" s="321"/>
      <c r="J13" s="320"/>
      <c r="K13" s="319"/>
      <c r="L13" s="318"/>
    </row>
    <row r="14" spans="1:13" x14ac:dyDescent="0.2">
      <c r="A14" s="327">
        <v>3</v>
      </c>
      <c r="B14" s="326"/>
      <c r="C14" s="325"/>
      <c r="D14" s="324"/>
      <c r="E14" s="323"/>
      <c r="F14" s="322"/>
      <c r="G14" s="322"/>
      <c r="H14" s="322"/>
      <c r="I14" s="321"/>
      <c r="J14" s="320"/>
      <c r="K14" s="319"/>
      <c r="L14" s="318"/>
    </row>
    <row r="15" spans="1:13" x14ac:dyDescent="0.2">
      <c r="A15" s="327">
        <v>4</v>
      </c>
      <c r="B15" s="326"/>
      <c r="C15" s="325"/>
      <c r="D15" s="324"/>
      <c r="E15" s="323"/>
      <c r="F15" s="322"/>
      <c r="G15" s="322"/>
      <c r="H15" s="322"/>
      <c r="I15" s="321"/>
      <c r="J15" s="320"/>
      <c r="K15" s="319"/>
      <c r="L15" s="318"/>
    </row>
    <row r="16" spans="1:13" x14ac:dyDescent="0.2">
      <c r="A16" s="327">
        <v>5</v>
      </c>
      <c r="B16" s="326"/>
      <c r="C16" s="325"/>
      <c r="D16" s="324"/>
      <c r="E16" s="323"/>
      <c r="F16" s="322"/>
      <c r="G16" s="322"/>
      <c r="H16" s="322"/>
      <c r="I16" s="321"/>
      <c r="J16" s="320"/>
      <c r="K16" s="319"/>
      <c r="L16" s="318"/>
    </row>
    <row r="17" spans="1:12" x14ac:dyDescent="0.2">
      <c r="A17" s="327">
        <v>6</v>
      </c>
      <c r="B17" s="326"/>
      <c r="C17" s="325"/>
      <c r="D17" s="324"/>
      <c r="E17" s="323"/>
      <c r="F17" s="322"/>
      <c r="G17" s="322"/>
      <c r="H17" s="322"/>
      <c r="I17" s="321"/>
      <c r="J17" s="320"/>
      <c r="K17" s="319"/>
      <c r="L17" s="318"/>
    </row>
    <row r="18" spans="1:12" x14ac:dyDescent="0.2">
      <c r="A18" s="327">
        <v>7</v>
      </c>
      <c r="B18" s="326"/>
      <c r="C18" s="325"/>
      <c r="D18" s="324"/>
      <c r="E18" s="323"/>
      <c r="F18" s="322"/>
      <c r="G18" s="322"/>
      <c r="H18" s="322"/>
      <c r="I18" s="321"/>
      <c r="J18" s="320"/>
      <c r="K18" s="319"/>
      <c r="L18" s="318"/>
    </row>
    <row r="19" spans="1:12" x14ac:dyDescent="0.2">
      <c r="A19" s="327">
        <v>8</v>
      </c>
      <c r="B19" s="326"/>
      <c r="C19" s="325"/>
      <c r="D19" s="324"/>
      <c r="E19" s="323"/>
      <c r="F19" s="322"/>
      <c r="G19" s="322"/>
      <c r="H19" s="322"/>
      <c r="I19" s="321"/>
      <c r="J19" s="320"/>
      <c r="K19" s="319"/>
      <c r="L19" s="318"/>
    </row>
    <row r="20" spans="1:12" x14ac:dyDescent="0.2">
      <c r="A20" s="327">
        <v>9</v>
      </c>
      <c r="B20" s="326"/>
      <c r="C20" s="325"/>
      <c r="D20" s="324"/>
      <c r="E20" s="323"/>
      <c r="F20" s="322"/>
      <c r="G20" s="322"/>
      <c r="H20" s="322"/>
      <c r="I20" s="321"/>
      <c r="J20" s="320"/>
      <c r="K20" s="319"/>
      <c r="L20" s="318"/>
    </row>
    <row r="21" spans="1:12" x14ac:dyDescent="0.2">
      <c r="A21" s="327">
        <v>10</v>
      </c>
      <c r="B21" s="326"/>
      <c r="C21" s="325"/>
      <c r="D21" s="324"/>
      <c r="E21" s="323"/>
      <c r="F21" s="322"/>
      <c r="G21" s="322"/>
      <c r="H21" s="322"/>
      <c r="I21" s="321"/>
      <c r="J21" s="320"/>
      <c r="K21" s="319"/>
      <c r="L21" s="318"/>
    </row>
    <row r="22" spans="1:12" x14ac:dyDescent="0.2">
      <c r="A22" s="327">
        <v>11</v>
      </c>
      <c r="B22" s="326"/>
      <c r="C22" s="325"/>
      <c r="D22" s="324"/>
      <c r="E22" s="323"/>
      <c r="F22" s="322"/>
      <c r="G22" s="322"/>
      <c r="H22" s="322"/>
      <c r="I22" s="321"/>
      <c r="J22" s="320"/>
      <c r="K22" s="319"/>
      <c r="L22" s="318"/>
    </row>
    <row r="23" spans="1:12" x14ac:dyDescent="0.2">
      <c r="A23" s="327">
        <v>12</v>
      </c>
      <c r="B23" s="326"/>
      <c r="C23" s="325"/>
      <c r="D23" s="324"/>
      <c r="E23" s="323"/>
      <c r="F23" s="322"/>
      <c r="G23" s="322"/>
      <c r="H23" s="322"/>
      <c r="I23" s="321"/>
      <c r="J23" s="320"/>
      <c r="K23" s="319"/>
      <c r="L23" s="318"/>
    </row>
    <row r="24" spans="1:12" x14ac:dyDescent="0.2">
      <c r="A24" s="327">
        <v>13</v>
      </c>
      <c r="B24" s="326"/>
      <c r="C24" s="325"/>
      <c r="D24" s="324"/>
      <c r="E24" s="323"/>
      <c r="F24" s="322"/>
      <c r="G24" s="322"/>
      <c r="H24" s="322"/>
      <c r="I24" s="321"/>
      <c r="J24" s="320"/>
      <c r="K24" s="319"/>
      <c r="L24" s="318"/>
    </row>
    <row r="25" spans="1:12" x14ac:dyDescent="0.2">
      <c r="A25" s="327">
        <v>14</v>
      </c>
      <c r="B25" s="326"/>
      <c r="C25" s="325"/>
      <c r="D25" s="324"/>
      <c r="E25" s="323"/>
      <c r="F25" s="322"/>
      <c r="G25" s="322"/>
      <c r="H25" s="322"/>
      <c r="I25" s="321"/>
      <c r="J25" s="320"/>
      <c r="K25" s="319"/>
      <c r="L25" s="318"/>
    </row>
    <row r="26" spans="1:12" x14ac:dyDescent="0.2">
      <c r="A26" s="327">
        <v>15</v>
      </c>
      <c r="B26" s="326"/>
      <c r="C26" s="325"/>
      <c r="D26" s="324"/>
      <c r="E26" s="323"/>
      <c r="F26" s="322"/>
      <c r="G26" s="322"/>
      <c r="H26" s="322"/>
      <c r="I26" s="321"/>
      <c r="J26" s="320"/>
      <c r="K26" s="319"/>
      <c r="L26" s="318"/>
    </row>
    <row r="27" spans="1:12" x14ac:dyDescent="0.2">
      <c r="A27" s="327">
        <v>16</v>
      </c>
      <c r="B27" s="326"/>
      <c r="C27" s="325"/>
      <c r="D27" s="324"/>
      <c r="E27" s="323"/>
      <c r="F27" s="322"/>
      <c r="G27" s="322"/>
      <c r="H27" s="322"/>
      <c r="I27" s="321"/>
      <c r="J27" s="320"/>
      <c r="K27" s="319"/>
      <c r="L27" s="318"/>
    </row>
    <row r="28" spans="1:12" x14ac:dyDescent="0.2">
      <c r="A28" s="327">
        <v>17</v>
      </c>
      <c r="B28" s="326"/>
      <c r="C28" s="325"/>
      <c r="D28" s="324"/>
      <c r="E28" s="323"/>
      <c r="F28" s="322"/>
      <c r="G28" s="322"/>
      <c r="H28" s="322"/>
      <c r="I28" s="321"/>
      <c r="J28" s="320"/>
      <c r="K28" s="319"/>
      <c r="L28" s="318"/>
    </row>
    <row r="29" spans="1:12" x14ac:dyDescent="0.2">
      <c r="A29" s="327">
        <v>18</v>
      </c>
      <c r="B29" s="326"/>
      <c r="C29" s="325"/>
      <c r="D29" s="324"/>
      <c r="E29" s="323"/>
      <c r="F29" s="322"/>
      <c r="G29" s="322"/>
      <c r="H29" s="322"/>
      <c r="I29" s="321"/>
      <c r="J29" s="320"/>
      <c r="K29" s="319"/>
      <c r="L29" s="318"/>
    </row>
    <row r="30" spans="1:12" x14ac:dyDescent="0.2">
      <c r="A30" s="327">
        <v>19</v>
      </c>
      <c r="B30" s="326"/>
      <c r="C30" s="325"/>
      <c r="D30" s="324"/>
      <c r="E30" s="323"/>
      <c r="F30" s="322"/>
      <c r="G30" s="322"/>
      <c r="H30" s="322"/>
      <c r="I30" s="321"/>
      <c r="J30" s="320"/>
      <c r="K30" s="319"/>
      <c r="L30" s="318"/>
    </row>
    <row r="31" spans="1:12" ht="15.75" thickBot="1" x14ac:dyDescent="0.25">
      <c r="A31" s="317" t="s">
        <v>277</v>
      </c>
      <c r="B31" s="316"/>
      <c r="C31" s="315"/>
      <c r="D31" s="314"/>
      <c r="E31" s="313"/>
      <c r="F31" s="312"/>
      <c r="G31" s="312"/>
      <c r="H31" s="312"/>
      <c r="I31" s="311"/>
      <c r="J31" s="310"/>
      <c r="K31" s="309"/>
      <c r="L31" s="308"/>
    </row>
    <row r="32" spans="1:12" x14ac:dyDescent="0.2">
      <c r="A32" s="298"/>
      <c r="B32" s="299"/>
      <c r="C32" s="298"/>
      <c r="D32" s="299"/>
      <c r="E32" s="298"/>
      <c r="F32" s="299"/>
      <c r="G32" s="298"/>
      <c r="H32" s="299"/>
      <c r="I32" s="298"/>
      <c r="J32" s="299"/>
      <c r="K32" s="298"/>
      <c r="L32" s="299"/>
    </row>
    <row r="33" spans="1:12" x14ac:dyDescent="0.2">
      <c r="A33" s="298"/>
      <c r="B33" s="305"/>
      <c r="C33" s="298"/>
      <c r="D33" s="305"/>
      <c r="E33" s="298"/>
      <c r="F33" s="305"/>
      <c r="G33" s="298"/>
      <c r="H33" s="305"/>
      <c r="I33" s="298"/>
      <c r="J33" s="305"/>
      <c r="K33" s="298"/>
      <c r="L33" s="305"/>
    </row>
    <row r="34" spans="1:12" s="306" customFormat="1" x14ac:dyDescent="0.2">
      <c r="A34" s="401" t="s">
        <v>434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</row>
    <row r="35" spans="1:12" s="307" customFormat="1" ht="12.75" x14ac:dyDescent="0.2">
      <c r="A35" s="401" t="s">
        <v>475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</row>
    <row r="36" spans="1:12" s="307" customFormat="1" ht="12.75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</row>
    <row r="37" spans="1:12" s="306" customFormat="1" x14ac:dyDescent="0.2">
      <c r="A37" s="401" t="s">
        <v>474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</row>
    <row r="38" spans="1:12" s="306" customFormat="1" x14ac:dyDescent="0.2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</row>
    <row r="39" spans="1:12" s="306" customFormat="1" x14ac:dyDescent="0.2">
      <c r="A39" s="401" t="s">
        <v>473</v>
      </c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</row>
    <row r="40" spans="1:12" s="306" customFormat="1" x14ac:dyDescent="0.2">
      <c r="A40" s="298"/>
      <c r="B40" s="299"/>
      <c r="C40" s="298"/>
      <c r="D40" s="299"/>
      <c r="E40" s="298"/>
      <c r="F40" s="299"/>
      <c r="G40" s="298"/>
      <c r="H40" s="299"/>
      <c r="I40" s="298"/>
      <c r="J40" s="299"/>
      <c r="K40" s="298"/>
      <c r="L40" s="299"/>
    </row>
    <row r="41" spans="1:12" s="306" customFormat="1" x14ac:dyDescent="0.2">
      <c r="A41" s="298"/>
      <c r="B41" s="305"/>
      <c r="C41" s="298"/>
      <c r="D41" s="305"/>
      <c r="E41" s="298"/>
      <c r="F41" s="305"/>
      <c r="G41" s="298"/>
      <c r="H41" s="305"/>
      <c r="I41" s="298"/>
      <c r="J41" s="305"/>
      <c r="K41" s="298"/>
      <c r="L41" s="305"/>
    </row>
    <row r="42" spans="1:12" s="306" customFormat="1" x14ac:dyDescent="0.2">
      <c r="A42" s="298"/>
      <c r="B42" s="299"/>
      <c r="C42" s="298"/>
      <c r="D42" s="299"/>
      <c r="E42" s="298"/>
      <c r="F42" s="299"/>
      <c r="G42" s="298"/>
      <c r="H42" s="299"/>
      <c r="I42" s="298"/>
      <c r="J42" s="299"/>
      <c r="K42" s="298"/>
      <c r="L42" s="299"/>
    </row>
    <row r="43" spans="1:12" x14ac:dyDescent="0.2">
      <c r="A43" s="298"/>
      <c r="B43" s="305"/>
      <c r="C43" s="298"/>
      <c r="D43" s="305"/>
      <c r="E43" s="298"/>
      <c r="F43" s="305"/>
      <c r="G43" s="298"/>
      <c r="H43" s="305"/>
      <c r="I43" s="298"/>
      <c r="J43" s="305"/>
      <c r="K43" s="298"/>
      <c r="L43" s="305"/>
    </row>
    <row r="44" spans="1:12" s="300" customFormat="1" x14ac:dyDescent="0.2">
      <c r="A44" s="407" t="s">
        <v>107</v>
      </c>
      <c r="B44" s="407"/>
      <c r="C44" s="299"/>
      <c r="D44" s="298"/>
      <c r="E44" s="299"/>
      <c r="F44" s="299"/>
      <c r="G44" s="298"/>
      <c r="H44" s="299"/>
      <c r="I44" s="299"/>
      <c r="J44" s="298"/>
      <c r="K44" s="299"/>
      <c r="L44" s="298"/>
    </row>
    <row r="45" spans="1:12" s="300" customFormat="1" x14ac:dyDescent="0.2">
      <c r="A45" s="299"/>
      <c r="B45" s="298"/>
      <c r="C45" s="303"/>
      <c r="D45" s="304"/>
      <c r="E45" s="303"/>
      <c r="F45" s="299"/>
      <c r="G45" s="298"/>
      <c r="H45" s="302"/>
      <c r="I45" s="299"/>
      <c r="J45" s="298"/>
      <c r="K45" s="299"/>
      <c r="L45" s="298"/>
    </row>
    <row r="46" spans="1:12" s="300" customFormat="1" ht="15" customHeight="1" x14ac:dyDescent="0.2">
      <c r="A46" s="299"/>
      <c r="B46" s="298"/>
      <c r="C46" s="400" t="s">
        <v>269</v>
      </c>
      <c r="D46" s="400"/>
      <c r="E46" s="400"/>
      <c r="F46" s="299"/>
      <c r="G46" s="298"/>
      <c r="H46" s="405" t="s">
        <v>472</v>
      </c>
      <c r="I46" s="301"/>
      <c r="J46" s="298"/>
      <c r="K46" s="299"/>
      <c r="L46" s="298"/>
    </row>
    <row r="47" spans="1:12" s="300" customFormat="1" x14ac:dyDescent="0.2">
      <c r="A47" s="299"/>
      <c r="B47" s="298"/>
      <c r="C47" s="299"/>
      <c r="D47" s="298"/>
      <c r="E47" s="299"/>
      <c r="F47" s="299"/>
      <c r="G47" s="298"/>
      <c r="H47" s="406"/>
      <c r="I47" s="301"/>
      <c r="J47" s="298"/>
      <c r="K47" s="299"/>
      <c r="L47" s="298"/>
    </row>
    <row r="48" spans="1:12" s="297" customFormat="1" x14ac:dyDescent="0.2">
      <c r="A48" s="299"/>
      <c r="B48" s="298"/>
      <c r="C48" s="400" t="s">
        <v>140</v>
      </c>
      <c r="D48" s="400"/>
      <c r="E48" s="400"/>
      <c r="F48" s="299"/>
      <c r="G48" s="298"/>
      <c r="H48" s="299"/>
      <c r="I48" s="299"/>
      <c r="J48" s="298"/>
      <c r="K48" s="299"/>
      <c r="L48" s="298"/>
    </row>
    <row r="49" spans="5:5" s="297" customFormat="1" x14ac:dyDescent="0.2">
      <c r="E49" s="295"/>
    </row>
    <row r="50" spans="5:5" s="297" customFormat="1" x14ac:dyDescent="0.2">
      <c r="E50" s="295"/>
    </row>
    <row r="51" spans="5:5" s="297" customFormat="1" x14ac:dyDescent="0.2">
      <c r="E51" s="295"/>
    </row>
    <row r="52" spans="5:5" s="297" customFormat="1" x14ac:dyDescent="0.2">
      <c r="E52" s="295"/>
    </row>
    <row r="53" spans="5:5" s="297" customFormat="1" x14ac:dyDescent="0.2"/>
  </sheetData>
  <mergeCells count="10">
    <mergeCell ref="L4:M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335</v>
      </c>
      <c r="B1" s="80"/>
      <c r="C1" s="408" t="s">
        <v>110</v>
      </c>
      <c r="D1" s="408"/>
      <c r="E1" s="94"/>
    </row>
    <row r="2" spans="1:5" s="6" customFormat="1" x14ac:dyDescent="0.3">
      <c r="A2" s="77" t="s">
        <v>329</v>
      </c>
      <c r="B2" s="80"/>
      <c r="C2" s="398" t="s">
        <v>579</v>
      </c>
      <c r="D2" s="399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82" t="str">
        <f>'ფორმა N1'!E6</f>
        <v>პ/გ "ახალი მემარჯვენეები"</v>
      </c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1" t="s">
        <v>421</v>
      </c>
    </row>
    <row r="30" spans="1:5" x14ac:dyDescent="0.3">
      <c r="A30" s="221"/>
    </row>
    <row r="31" spans="1:5" x14ac:dyDescent="0.3">
      <c r="A31" s="221" t="s">
        <v>353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460</v>
      </c>
      <c r="B1" s="79"/>
      <c r="C1" s="409" t="s">
        <v>110</v>
      </c>
      <c r="D1" s="409"/>
    </row>
    <row r="2" spans="1:5" x14ac:dyDescent="0.3">
      <c r="A2" s="77" t="s">
        <v>461</v>
      </c>
      <c r="B2" s="79"/>
      <c r="C2" s="398" t="s">
        <v>579</v>
      </c>
      <c r="D2" s="399"/>
    </row>
    <row r="3" spans="1:5" x14ac:dyDescent="0.3">
      <c r="A3" s="79" t="s">
        <v>141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383" t="str">
        <f>'ფორმა N1'!E6</f>
        <v>პ/გ "ახალი მემარჯვენეები"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C11+C14+C17</f>
        <v>29653</v>
      </c>
      <c r="D10" s="85">
        <f>D11+D14+D17</f>
        <v>29654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4"/>
    </row>
    <row r="13" spans="1:5" s="9" customFormat="1" ht="18" x14ac:dyDescent="0.2">
      <c r="A13" s="16" t="s">
        <v>31</v>
      </c>
      <c r="B13" s="16" t="s">
        <v>71</v>
      </c>
      <c r="C13" s="34"/>
      <c r="D13" s="34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4"/>
    </row>
    <row r="16" spans="1:5" x14ac:dyDescent="0.3">
      <c r="A16" s="16" t="s">
        <v>33</v>
      </c>
      <c r="B16" s="16" t="s">
        <v>73</v>
      </c>
      <c r="C16" s="34"/>
      <c r="D16" s="34"/>
    </row>
    <row r="17" spans="1:9" x14ac:dyDescent="0.3">
      <c r="A17" s="14">
        <v>1.3</v>
      </c>
      <c r="B17" s="14" t="s">
        <v>74</v>
      </c>
      <c r="C17" s="85">
        <f>C18+C19</f>
        <v>29653</v>
      </c>
      <c r="D17" s="85">
        <f>D18+D19</f>
        <v>29654</v>
      </c>
    </row>
    <row r="18" spans="1:9" x14ac:dyDescent="0.3">
      <c r="A18" s="16" t="s">
        <v>50</v>
      </c>
      <c r="B18" s="16" t="s">
        <v>75</v>
      </c>
      <c r="C18" s="34">
        <v>29653</v>
      </c>
      <c r="D18" s="34">
        <v>29654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462</v>
      </c>
      <c r="B1" s="80"/>
      <c r="C1" s="408" t="s">
        <v>110</v>
      </c>
      <c r="D1" s="408"/>
      <c r="E1" s="94"/>
    </row>
    <row r="2" spans="1:5" s="6" customFormat="1" x14ac:dyDescent="0.3">
      <c r="A2" s="77" t="s">
        <v>459</v>
      </c>
      <c r="B2" s="80"/>
      <c r="C2" s="398" t="s">
        <v>579</v>
      </c>
      <c r="D2" s="399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82" t="str">
        <f>'ფორმა N2'!A5</f>
        <v>პ/გ "ახალი მემარჯვენეები"</v>
      </c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298</v>
      </c>
      <c r="B10" s="101"/>
      <c r="C10" s="4"/>
      <c r="D10" s="4"/>
      <c r="E10" s="96"/>
    </row>
    <row r="11" spans="1:5" s="10" customFormat="1" x14ac:dyDescent="0.2">
      <c r="A11" s="101" t="s">
        <v>299</v>
      </c>
      <c r="B11" s="101"/>
      <c r="C11" s="4"/>
      <c r="D11" s="4"/>
      <c r="E11" s="97"/>
    </row>
    <row r="12" spans="1:5" s="10" customFormat="1" x14ac:dyDescent="0.2">
      <c r="A12" s="101" t="s">
        <v>300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9" x14ac:dyDescent="0.3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1"/>
    </row>
    <row r="22" spans="1:9" x14ac:dyDescent="0.3">
      <c r="A22" s="221" t="s">
        <v>404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4"/>
      <c r="C1" s="410" t="s">
        <v>199</v>
      </c>
      <c r="D1" s="410"/>
      <c r="E1" s="108"/>
    </row>
    <row r="2" spans="1:5" x14ac:dyDescent="0.3">
      <c r="A2" s="79" t="s">
        <v>141</v>
      </c>
      <c r="B2" s="124"/>
      <c r="C2" s="80"/>
      <c r="D2" s="398" t="s">
        <v>579</v>
      </c>
      <c r="E2" s="399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383" t="str">
        <f>'ფორმა N1'!E6</f>
        <v>პ/გ "ახალი მემარჯვენეები"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114</v>
      </c>
      <c r="B8" s="127" t="s">
        <v>191</v>
      </c>
      <c r="C8" s="127" t="s">
        <v>304</v>
      </c>
      <c r="D8" s="127" t="s">
        <v>258</v>
      </c>
      <c r="E8" s="108"/>
    </row>
    <row r="9" spans="1:5" x14ac:dyDescent="0.3">
      <c r="A9" s="50"/>
      <c r="B9" s="51"/>
      <c r="C9" s="160"/>
      <c r="D9" s="160"/>
      <c r="E9" s="108"/>
    </row>
    <row r="10" spans="1:5" x14ac:dyDescent="0.3">
      <c r="A10" s="52" t="s">
        <v>192</v>
      </c>
      <c r="B10" s="53"/>
      <c r="C10" s="389">
        <f>SUM(C11,C34)</f>
        <v>47924.380000000005</v>
      </c>
      <c r="D10" s="389">
        <f>SUM(D11,D34)</f>
        <v>24527.989999999998</v>
      </c>
      <c r="E10" s="108"/>
    </row>
    <row r="11" spans="1:5" x14ac:dyDescent="0.3">
      <c r="A11" s="54" t="s">
        <v>193</v>
      </c>
      <c r="B11" s="55"/>
      <c r="C11" s="390">
        <f>SUM(C12:C32)</f>
        <v>33076.380000000005</v>
      </c>
      <c r="D11" s="390">
        <f>SUM(D12:D32)</f>
        <v>12328.99</v>
      </c>
      <c r="E11" s="108"/>
    </row>
    <row r="12" spans="1:5" x14ac:dyDescent="0.3">
      <c r="A12" s="58">
        <v>1110</v>
      </c>
      <c r="B12" s="57" t="s">
        <v>143</v>
      </c>
      <c r="C12" s="391">
        <v>1.1499999999999999</v>
      </c>
      <c r="D12" s="391"/>
      <c r="E12" s="108"/>
    </row>
    <row r="13" spans="1:5" x14ac:dyDescent="0.3">
      <c r="A13" s="58">
        <v>1120</v>
      </c>
      <c r="B13" s="57" t="s">
        <v>144</v>
      </c>
      <c r="C13" s="391"/>
      <c r="D13" s="391"/>
      <c r="E13" s="108"/>
    </row>
    <row r="14" spans="1:5" x14ac:dyDescent="0.3">
      <c r="A14" s="58">
        <v>1211</v>
      </c>
      <c r="B14" s="57" t="s">
        <v>145</v>
      </c>
      <c r="C14" s="391">
        <v>26049.23</v>
      </c>
      <c r="D14" s="391">
        <v>4844.8900000000003</v>
      </c>
      <c r="E14" s="108"/>
    </row>
    <row r="15" spans="1:5" x14ac:dyDescent="0.3">
      <c r="A15" s="58">
        <v>1212</v>
      </c>
      <c r="B15" s="57" t="s">
        <v>146</v>
      </c>
      <c r="C15" s="391"/>
      <c r="D15" s="391"/>
      <c r="E15" s="108"/>
    </row>
    <row r="16" spans="1:5" x14ac:dyDescent="0.3">
      <c r="A16" s="58">
        <v>1213</v>
      </c>
      <c r="B16" s="57" t="s">
        <v>147</v>
      </c>
      <c r="C16" s="391"/>
      <c r="D16" s="391"/>
      <c r="E16" s="108"/>
    </row>
    <row r="17" spans="1:5" x14ac:dyDescent="0.3">
      <c r="A17" s="58">
        <v>1214</v>
      </c>
      <c r="B17" s="57" t="s">
        <v>148</v>
      </c>
      <c r="C17" s="391"/>
      <c r="D17" s="391"/>
      <c r="E17" s="108"/>
    </row>
    <row r="18" spans="1:5" x14ac:dyDescent="0.3">
      <c r="A18" s="58">
        <v>1215</v>
      </c>
      <c r="B18" s="57" t="s">
        <v>149</v>
      </c>
      <c r="C18" s="391"/>
      <c r="D18" s="391"/>
      <c r="E18" s="108"/>
    </row>
    <row r="19" spans="1:5" x14ac:dyDescent="0.3">
      <c r="A19" s="58">
        <v>1300</v>
      </c>
      <c r="B19" s="57" t="s">
        <v>150</v>
      </c>
      <c r="C19" s="391"/>
      <c r="D19" s="391"/>
      <c r="E19" s="108"/>
    </row>
    <row r="20" spans="1:5" x14ac:dyDescent="0.3">
      <c r="A20" s="58">
        <v>1410</v>
      </c>
      <c r="B20" s="57" t="s">
        <v>151</v>
      </c>
      <c r="C20" s="391"/>
      <c r="D20" s="391"/>
      <c r="E20" s="108"/>
    </row>
    <row r="21" spans="1:5" x14ac:dyDescent="0.3">
      <c r="A21" s="58">
        <v>1421</v>
      </c>
      <c r="B21" s="57" t="s">
        <v>152</v>
      </c>
      <c r="C21" s="391"/>
      <c r="D21" s="391"/>
      <c r="E21" s="108"/>
    </row>
    <row r="22" spans="1:5" x14ac:dyDescent="0.3">
      <c r="A22" s="58">
        <v>1422</v>
      </c>
      <c r="B22" s="57" t="s">
        <v>153</v>
      </c>
      <c r="C22" s="391"/>
      <c r="D22" s="391"/>
      <c r="E22" s="108"/>
    </row>
    <row r="23" spans="1:5" x14ac:dyDescent="0.3">
      <c r="A23" s="58">
        <v>1423</v>
      </c>
      <c r="B23" s="57" t="s">
        <v>154</v>
      </c>
      <c r="C23" s="391"/>
      <c r="D23" s="391"/>
      <c r="E23" s="108"/>
    </row>
    <row r="24" spans="1:5" x14ac:dyDescent="0.3">
      <c r="A24" s="58">
        <v>1431</v>
      </c>
      <c r="B24" s="57" t="s">
        <v>155</v>
      </c>
      <c r="C24" s="391"/>
      <c r="D24" s="391"/>
      <c r="E24" s="108"/>
    </row>
    <row r="25" spans="1:5" x14ac:dyDescent="0.3">
      <c r="A25" s="58">
        <v>1432</v>
      </c>
      <c r="B25" s="57" t="s">
        <v>156</v>
      </c>
      <c r="C25" s="391"/>
      <c r="D25" s="391"/>
      <c r="E25" s="108"/>
    </row>
    <row r="26" spans="1:5" x14ac:dyDescent="0.3">
      <c r="A26" s="58">
        <v>1433</v>
      </c>
      <c r="B26" s="57" t="s">
        <v>157</v>
      </c>
      <c r="C26" s="391">
        <v>1177</v>
      </c>
      <c r="D26" s="391">
        <v>1082.5999999999999</v>
      </c>
      <c r="E26" s="108"/>
    </row>
    <row r="27" spans="1:5" x14ac:dyDescent="0.3">
      <c r="A27" s="58">
        <v>1441</v>
      </c>
      <c r="B27" s="57" t="s">
        <v>158</v>
      </c>
      <c r="C27" s="391"/>
      <c r="D27" s="391"/>
      <c r="E27" s="108"/>
    </row>
    <row r="28" spans="1:5" x14ac:dyDescent="0.3">
      <c r="A28" s="58">
        <v>1442</v>
      </c>
      <c r="B28" s="57" t="s">
        <v>159</v>
      </c>
      <c r="C28" s="391">
        <v>5849</v>
      </c>
      <c r="D28" s="391">
        <v>6401.5</v>
      </c>
      <c r="E28" s="108"/>
    </row>
    <row r="29" spans="1:5" x14ac:dyDescent="0.3">
      <c r="A29" s="58">
        <v>1443</v>
      </c>
      <c r="B29" s="57" t="s">
        <v>160</v>
      </c>
      <c r="C29" s="391"/>
      <c r="D29" s="391"/>
      <c r="E29" s="108"/>
    </row>
    <row r="30" spans="1:5" x14ac:dyDescent="0.3">
      <c r="A30" s="58">
        <v>1444</v>
      </c>
      <c r="B30" s="57" t="s">
        <v>161</v>
      </c>
      <c r="C30" s="391"/>
      <c r="D30" s="391"/>
      <c r="E30" s="108"/>
    </row>
    <row r="31" spans="1:5" x14ac:dyDescent="0.3">
      <c r="A31" s="58">
        <v>1445</v>
      </c>
      <c r="B31" s="57" t="s">
        <v>162</v>
      </c>
      <c r="C31" s="391"/>
      <c r="D31" s="391"/>
      <c r="E31" s="108"/>
    </row>
    <row r="32" spans="1:5" x14ac:dyDescent="0.3">
      <c r="A32" s="58">
        <v>1446</v>
      </c>
      <c r="B32" s="57" t="s">
        <v>163</v>
      </c>
      <c r="C32" s="391"/>
      <c r="D32" s="391"/>
      <c r="E32" s="108"/>
    </row>
    <row r="33" spans="1:5" x14ac:dyDescent="0.3">
      <c r="A33" s="31"/>
      <c r="C33" s="392"/>
      <c r="D33" s="392"/>
      <c r="E33" s="108"/>
    </row>
    <row r="34" spans="1:5" x14ac:dyDescent="0.3">
      <c r="A34" s="59" t="s">
        <v>194</v>
      </c>
      <c r="B34" s="57"/>
      <c r="C34" s="390">
        <f>SUM(C35:C42)</f>
        <v>14848</v>
      </c>
      <c r="D34" s="390">
        <f>SUM(D35:D42)</f>
        <v>12199</v>
      </c>
      <c r="E34" s="108"/>
    </row>
    <row r="35" spans="1:5" x14ac:dyDescent="0.3">
      <c r="A35" s="58">
        <v>2110</v>
      </c>
      <c r="B35" s="57" t="s">
        <v>100</v>
      </c>
      <c r="C35" s="391"/>
      <c r="D35" s="391"/>
      <c r="E35" s="108"/>
    </row>
    <row r="36" spans="1:5" x14ac:dyDescent="0.3">
      <c r="A36" s="58">
        <v>2120</v>
      </c>
      <c r="B36" s="57" t="s">
        <v>164</v>
      </c>
      <c r="C36" s="391"/>
      <c r="D36" s="391"/>
      <c r="E36" s="108"/>
    </row>
    <row r="37" spans="1:5" x14ac:dyDescent="0.3">
      <c r="A37" s="58">
        <v>2130</v>
      </c>
      <c r="B37" s="57" t="s">
        <v>101</v>
      </c>
      <c r="C37" s="391">
        <v>6652</v>
      </c>
      <c r="D37" s="391">
        <v>4054</v>
      </c>
      <c r="E37" s="108"/>
    </row>
    <row r="38" spans="1:5" x14ac:dyDescent="0.3">
      <c r="A38" s="58">
        <v>2140</v>
      </c>
      <c r="B38" s="57" t="s">
        <v>413</v>
      </c>
      <c r="C38" s="391"/>
      <c r="D38" s="391"/>
      <c r="E38" s="108"/>
    </row>
    <row r="39" spans="1:5" x14ac:dyDescent="0.3">
      <c r="A39" s="58">
        <v>2150</v>
      </c>
      <c r="B39" s="57" t="s">
        <v>417</v>
      </c>
      <c r="C39" s="391"/>
      <c r="D39" s="391"/>
      <c r="E39" s="108"/>
    </row>
    <row r="40" spans="1:5" x14ac:dyDescent="0.3">
      <c r="A40" s="58">
        <v>2220</v>
      </c>
      <c r="B40" s="57" t="s">
        <v>102</v>
      </c>
      <c r="C40" s="391">
        <v>4196</v>
      </c>
      <c r="D40" s="391">
        <v>4145</v>
      </c>
      <c r="E40" s="108"/>
    </row>
    <row r="41" spans="1:5" x14ac:dyDescent="0.3">
      <c r="A41" s="58">
        <v>2300</v>
      </c>
      <c r="B41" s="57" t="s">
        <v>165</v>
      </c>
      <c r="C41" s="391"/>
      <c r="D41" s="391"/>
      <c r="E41" s="108"/>
    </row>
    <row r="42" spans="1:5" x14ac:dyDescent="0.3">
      <c r="A42" s="58">
        <v>2400</v>
      </c>
      <c r="B42" s="57" t="s">
        <v>166</v>
      </c>
      <c r="C42" s="391">
        <v>4000</v>
      </c>
      <c r="D42" s="391">
        <v>4000</v>
      </c>
      <c r="E42" s="108"/>
    </row>
    <row r="43" spans="1:5" x14ac:dyDescent="0.3">
      <c r="A43" s="32"/>
      <c r="C43" s="392"/>
      <c r="D43" s="392"/>
      <c r="E43" s="108"/>
    </row>
    <row r="44" spans="1:5" x14ac:dyDescent="0.3">
      <c r="A44" s="56" t="s">
        <v>198</v>
      </c>
      <c r="B44" s="57"/>
      <c r="C44" s="390">
        <f>SUM(C45,C64)</f>
        <v>47924</v>
      </c>
      <c r="D44" s="390">
        <f>SUM(D45,D64)</f>
        <v>24528</v>
      </c>
      <c r="E44" s="108"/>
    </row>
    <row r="45" spans="1:5" x14ac:dyDescent="0.3">
      <c r="A45" s="59" t="s">
        <v>195</v>
      </c>
      <c r="B45" s="57"/>
      <c r="C45" s="390">
        <f>SUM(C46:C61)</f>
        <v>1568</v>
      </c>
      <c r="D45" s="390">
        <f>SUM(D46:D61)</f>
        <v>1</v>
      </c>
      <c r="E45" s="108"/>
    </row>
    <row r="46" spans="1:5" x14ac:dyDescent="0.3">
      <c r="A46" s="58">
        <v>3100</v>
      </c>
      <c r="B46" s="57" t="s">
        <v>167</v>
      </c>
      <c r="C46" s="391"/>
      <c r="D46" s="391">
        <v>1</v>
      </c>
      <c r="E46" s="108"/>
    </row>
    <row r="47" spans="1:5" x14ac:dyDescent="0.3">
      <c r="A47" s="58">
        <v>3210</v>
      </c>
      <c r="B47" s="57" t="s">
        <v>168</v>
      </c>
      <c r="C47" s="391"/>
      <c r="D47" s="391"/>
      <c r="E47" s="108"/>
    </row>
    <row r="48" spans="1:5" x14ac:dyDescent="0.3">
      <c r="A48" s="58">
        <v>3221</v>
      </c>
      <c r="B48" s="57" t="s">
        <v>169</v>
      </c>
      <c r="C48" s="391"/>
      <c r="D48" s="391"/>
      <c r="E48" s="108"/>
    </row>
    <row r="49" spans="1:5" x14ac:dyDescent="0.3">
      <c r="A49" s="58">
        <v>3222</v>
      </c>
      <c r="B49" s="57" t="s">
        <v>170</v>
      </c>
      <c r="C49" s="391"/>
      <c r="D49" s="391"/>
      <c r="E49" s="108"/>
    </row>
    <row r="50" spans="1:5" x14ac:dyDescent="0.3">
      <c r="A50" s="58">
        <v>3223</v>
      </c>
      <c r="B50" s="57" t="s">
        <v>171</v>
      </c>
      <c r="C50" s="391"/>
      <c r="D50" s="391"/>
      <c r="E50" s="108"/>
    </row>
    <row r="51" spans="1:5" x14ac:dyDescent="0.3">
      <c r="A51" s="58">
        <v>3224</v>
      </c>
      <c r="B51" s="57" t="s">
        <v>172</v>
      </c>
      <c r="C51" s="391"/>
      <c r="D51" s="391"/>
      <c r="E51" s="108"/>
    </row>
    <row r="52" spans="1:5" x14ac:dyDescent="0.3">
      <c r="A52" s="58">
        <v>3231</v>
      </c>
      <c r="B52" s="57" t="s">
        <v>173</v>
      </c>
      <c r="C52" s="391">
        <v>1568</v>
      </c>
      <c r="D52" s="391"/>
      <c r="E52" s="108"/>
    </row>
    <row r="53" spans="1:5" x14ac:dyDescent="0.3">
      <c r="A53" s="58">
        <v>3232</v>
      </c>
      <c r="B53" s="57" t="s">
        <v>174</v>
      </c>
      <c r="C53" s="391"/>
      <c r="D53" s="391"/>
      <c r="E53" s="108"/>
    </row>
    <row r="54" spans="1:5" x14ac:dyDescent="0.3">
      <c r="A54" s="58">
        <v>3234</v>
      </c>
      <c r="B54" s="57" t="s">
        <v>175</v>
      </c>
      <c r="C54" s="391"/>
      <c r="D54" s="391"/>
      <c r="E54" s="108"/>
    </row>
    <row r="55" spans="1:5" ht="30" x14ac:dyDescent="0.3">
      <c r="A55" s="58">
        <v>3236</v>
      </c>
      <c r="B55" s="57" t="s">
        <v>190</v>
      </c>
      <c r="C55" s="391"/>
      <c r="D55" s="391"/>
      <c r="E55" s="108"/>
    </row>
    <row r="56" spans="1:5" ht="45" x14ac:dyDescent="0.3">
      <c r="A56" s="58">
        <v>3237</v>
      </c>
      <c r="B56" s="57" t="s">
        <v>176</v>
      </c>
      <c r="C56" s="391"/>
      <c r="D56" s="391"/>
      <c r="E56" s="108"/>
    </row>
    <row r="57" spans="1:5" x14ac:dyDescent="0.3">
      <c r="A57" s="58">
        <v>3241</v>
      </c>
      <c r="B57" s="57" t="s">
        <v>177</v>
      </c>
      <c r="C57" s="391"/>
      <c r="D57" s="391"/>
      <c r="E57" s="108"/>
    </row>
    <row r="58" spans="1:5" x14ac:dyDescent="0.3">
      <c r="A58" s="58">
        <v>3242</v>
      </c>
      <c r="B58" s="57" t="s">
        <v>178</v>
      </c>
      <c r="C58" s="391"/>
      <c r="D58" s="391"/>
      <c r="E58" s="108"/>
    </row>
    <row r="59" spans="1:5" x14ac:dyDescent="0.3">
      <c r="A59" s="58">
        <v>3243</v>
      </c>
      <c r="B59" s="57" t="s">
        <v>179</v>
      </c>
      <c r="C59" s="391"/>
      <c r="D59" s="391"/>
      <c r="E59" s="108"/>
    </row>
    <row r="60" spans="1:5" x14ac:dyDescent="0.3">
      <c r="A60" s="58">
        <v>3245</v>
      </c>
      <c r="B60" s="57" t="s">
        <v>180</v>
      </c>
      <c r="C60" s="391"/>
      <c r="D60" s="391"/>
      <c r="E60" s="108"/>
    </row>
    <row r="61" spans="1:5" x14ac:dyDescent="0.3">
      <c r="A61" s="58">
        <v>3246</v>
      </c>
      <c r="B61" s="57" t="s">
        <v>181</v>
      </c>
      <c r="C61" s="391"/>
      <c r="D61" s="391"/>
      <c r="E61" s="108"/>
    </row>
    <row r="62" spans="1:5" x14ac:dyDescent="0.3">
      <c r="A62" s="32"/>
      <c r="C62" s="392"/>
      <c r="D62" s="392"/>
      <c r="E62" s="108"/>
    </row>
    <row r="63" spans="1:5" x14ac:dyDescent="0.3">
      <c r="A63" s="33"/>
      <c r="C63" s="392"/>
      <c r="D63" s="392"/>
      <c r="E63" s="108"/>
    </row>
    <row r="64" spans="1:5" x14ac:dyDescent="0.3">
      <c r="A64" s="59" t="s">
        <v>196</v>
      </c>
      <c r="B64" s="57"/>
      <c r="C64" s="390">
        <f>SUM(C65:C67)</f>
        <v>46356</v>
      </c>
      <c r="D64" s="390">
        <f>SUM(D65:D67)</f>
        <v>24527</v>
      </c>
      <c r="E64" s="108"/>
    </row>
    <row r="65" spans="1:5" x14ac:dyDescent="0.3">
      <c r="A65" s="58">
        <v>5100</v>
      </c>
      <c r="B65" s="57" t="s">
        <v>256</v>
      </c>
      <c r="C65" s="391"/>
      <c r="D65" s="391"/>
      <c r="E65" s="108"/>
    </row>
    <row r="66" spans="1:5" x14ac:dyDescent="0.3">
      <c r="A66" s="58">
        <v>5220</v>
      </c>
      <c r="B66" s="57" t="s">
        <v>437</v>
      </c>
      <c r="C66" s="391">
        <v>46356</v>
      </c>
      <c r="D66" s="391">
        <v>24527</v>
      </c>
      <c r="E66" s="108"/>
    </row>
    <row r="67" spans="1:5" x14ac:dyDescent="0.3">
      <c r="A67" s="58">
        <v>5230</v>
      </c>
      <c r="B67" s="57" t="s">
        <v>438</v>
      </c>
      <c r="C67" s="391"/>
      <c r="D67" s="391"/>
      <c r="E67" s="108"/>
    </row>
    <row r="68" spans="1:5" x14ac:dyDescent="0.3">
      <c r="A68" s="32"/>
      <c r="C68" s="392"/>
      <c r="D68" s="392"/>
      <c r="E68" s="108"/>
    </row>
    <row r="69" spans="1:5" x14ac:dyDescent="0.3">
      <c r="A69" s="2"/>
      <c r="C69" s="392"/>
      <c r="D69" s="392"/>
      <c r="E69" s="108"/>
    </row>
    <row r="70" spans="1:5" x14ac:dyDescent="0.3">
      <c r="A70" s="56" t="s">
        <v>197</v>
      </c>
      <c r="B70" s="57"/>
      <c r="C70" s="391"/>
      <c r="D70" s="391"/>
      <c r="E70" s="108"/>
    </row>
    <row r="71" spans="1:5" ht="30" x14ac:dyDescent="0.3">
      <c r="A71" s="58">
        <v>1</v>
      </c>
      <c r="B71" s="57" t="s">
        <v>182</v>
      </c>
      <c r="C71" s="391"/>
      <c r="D71" s="391"/>
      <c r="E71" s="108"/>
    </row>
    <row r="72" spans="1:5" x14ac:dyDescent="0.3">
      <c r="A72" s="58">
        <v>2</v>
      </c>
      <c r="B72" s="57" t="s">
        <v>183</v>
      </c>
      <c r="C72" s="391"/>
      <c r="D72" s="391"/>
      <c r="E72" s="108"/>
    </row>
    <row r="73" spans="1:5" x14ac:dyDescent="0.3">
      <c r="A73" s="58">
        <v>3</v>
      </c>
      <c r="B73" s="57" t="s">
        <v>184</v>
      </c>
      <c r="C73" s="391"/>
      <c r="D73" s="391"/>
      <c r="E73" s="108"/>
    </row>
    <row r="74" spans="1:5" x14ac:dyDescent="0.3">
      <c r="A74" s="58">
        <v>4</v>
      </c>
      <c r="B74" s="57" t="s">
        <v>368</v>
      </c>
      <c r="C74" s="391"/>
      <c r="D74" s="391"/>
      <c r="E74" s="108"/>
    </row>
    <row r="75" spans="1:5" x14ac:dyDescent="0.3">
      <c r="A75" s="58">
        <v>5</v>
      </c>
      <c r="B75" s="57" t="s">
        <v>185</v>
      </c>
      <c r="C75" s="391"/>
      <c r="D75" s="391"/>
      <c r="E75" s="108"/>
    </row>
    <row r="76" spans="1:5" x14ac:dyDescent="0.3">
      <c r="A76" s="58">
        <v>6</v>
      </c>
      <c r="B76" s="57" t="s">
        <v>186</v>
      </c>
      <c r="C76" s="391"/>
      <c r="D76" s="391"/>
      <c r="E76" s="108"/>
    </row>
    <row r="77" spans="1:5" x14ac:dyDescent="0.3">
      <c r="A77" s="58">
        <v>7</v>
      </c>
      <c r="B77" s="57" t="s">
        <v>187</v>
      </c>
      <c r="C77" s="391"/>
      <c r="D77" s="391"/>
      <c r="E77" s="108"/>
    </row>
    <row r="78" spans="1:5" x14ac:dyDescent="0.3">
      <c r="A78" s="58">
        <v>8</v>
      </c>
      <c r="B78" s="57" t="s">
        <v>188</v>
      </c>
      <c r="C78" s="391"/>
      <c r="D78" s="391"/>
      <c r="E78" s="108"/>
    </row>
    <row r="79" spans="1:5" x14ac:dyDescent="0.3">
      <c r="A79" s="58">
        <v>9</v>
      </c>
      <c r="B79" s="57" t="s">
        <v>189</v>
      </c>
      <c r="C79" s="391"/>
      <c r="D79" s="391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456</v>
      </c>
      <c r="B1" s="79"/>
      <c r="C1" s="79"/>
      <c r="D1" s="79"/>
      <c r="E1" s="79"/>
      <c r="F1" s="79"/>
      <c r="G1" s="79"/>
      <c r="H1" s="79"/>
      <c r="I1" s="408" t="s">
        <v>110</v>
      </c>
      <c r="J1" s="408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98" t="s">
        <v>579</v>
      </c>
      <c r="J2" s="399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 x14ac:dyDescent="0.3">
      <c r="A5" s="384" t="str">
        <f>'ფორმა N1'!E6</f>
        <v>პ/გ "ახალი მემარჯვენეები"</v>
      </c>
      <c r="B5" s="80"/>
      <c r="C5" s="80"/>
      <c r="D5" s="80"/>
      <c r="E5" s="80"/>
      <c r="F5" s="385"/>
      <c r="G5" s="80"/>
      <c r="H5" s="80"/>
      <c r="I5" s="80"/>
      <c r="J5" s="80"/>
      <c r="K5" s="108"/>
    </row>
    <row r="6" spans="1:11" x14ac:dyDescent="0.3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 x14ac:dyDescent="0.3">
      <c r="A7" s="129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295</v>
      </c>
      <c r="H8" s="130" t="s">
        <v>296</v>
      </c>
      <c r="I8" s="130" t="s">
        <v>258</v>
      </c>
      <c r="J8" s="133" t="s">
        <v>115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0" x14ac:dyDescent="0.3">
      <c r="A10" s="161">
        <v>1</v>
      </c>
      <c r="B10" s="64" t="s">
        <v>486</v>
      </c>
      <c r="C10" s="162" t="s">
        <v>487</v>
      </c>
      <c r="D10" s="163" t="s">
        <v>222</v>
      </c>
      <c r="E10" s="159" t="s">
        <v>488</v>
      </c>
      <c r="F10" s="28">
        <v>26049.23</v>
      </c>
      <c r="G10" s="28">
        <v>41521.53</v>
      </c>
      <c r="H10" s="28">
        <v>62725.87</v>
      </c>
      <c r="I10" s="28">
        <f>F10+G10-H10</f>
        <v>4844.8899999999921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9" t="s">
        <v>107</v>
      </c>
      <c r="C15" s="107"/>
      <c r="D15" s="107"/>
      <c r="E15" s="107"/>
      <c r="F15" s="240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3"/>
      <c r="D17" s="107"/>
      <c r="E17" s="107"/>
      <c r="F17" s="293"/>
      <c r="G17" s="294"/>
      <c r="H17" s="294"/>
      <c r="I17" s="104"/>
      <c r="J17" s="104"/>
    </row>
    <row r="18" spans="1:10" x14ac:dyDescent="0.3">
      <c r="A18" s="104"/>
      <c r="B18" s="107"/>
      <c r="C18" s="241" t="s">
        <v>269</v>
      </c>
      <c r="D18" s="241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42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2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7" t="s">
        <v>371</v>
      </c>
      <c r="B1" s="79"/>
      <c r="C1" s="79"/>
      <c r="D1" s="79"/>
      <c r="E1" s="79"/>
      <c r="F1" s="79"/>
      <c r="G1" s="170" t="s">
        <v>110</v>
      </c>
      <c r="H1" s="171"/>
    </row>
    <row r="2" spans="1:8" x14ac:dyDescent="0.3">
      <c r="A2" s="79" t="s">
        <v>141</v>
      </c>
      <c r="B2" s="79"/>
      <c r="C2" s="79"/>
      <c r="D2" s="79"/>
      <c r="E2" s="79"/>
      <c r="F2" s="79"/>
      <c r="G2" s="398" t="s">
        <v>579</v>
      </c>
      <c r="H2" s="399"/>
    </row>
    <row r="3" spans="1:8" x14ac:dyDescent="0.3">
      <c r="A3" s="79"/>
      <c r="B3" s="79"/>
      <c r="C3" s="79"/>
      <c r="D3" s="79"/>
      <c r="E3" s="79"/>
      <c r="F3" s="79"/>
      <c r="G3" s="105"/>
      <c r="H3" s="171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386" t="str">
        <f>'ფორმა N1'!E6</f>
        <v>პ/გ "ახალი მემარჯვენეები"</v>
      </c>
      <c r="B5" s="228"/>
      <c r="C5" s="228"/>
      <c r="D5" s="228"/>
      <c r="E5" s="228"/>
      <c r="F5" s="228"/>
      <c r="G5" s="228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8"/>
    </row>
    <row r="9" spans="1:8" x14ac:dyDescent="0.3">
      <c r="A9" s="174" t="s">
        <v>316</v>
      </c>
      <c r="B9" s="175"/>
      <c r="C9" s="176"/>
      <c r="D9" s="177"/>
      <c r="E9" s="177"/>
      <c r="F9" s="177"/>
      <c r="G9" s="178"/>
      <c r="H9" s="108"/>
    </row>
    <row r="10" spans="1:8" ht="15.75" x14ac:dyDescent="0.3">
      <c r="A10" s="175">
        <v>1</v>
      </c>
      <c r="B10" s="159" t="s">
        <v>489</v>
      </c>
      <c r="C10" s="179">
        <v>8100</v>
      </c>
      <c r="D10" s="180">
        <v>8100</v>
      </c>
      <c r="E10" s="180" t="s">
        <v>222</v>
      </c>
      <c r="F10" s="180" t="s">
        <v>490</v>
      </c>
      <c r="G10" s="181">
        <v>0</v>
      </c>
      <c r="H10" s="108"/>
    </row>
    <row r="11" spans="1:8" ht="15.75" x14ac:dyDescent="0.3">
      <c r="A11" s="175">
        <v>2</v>
      </c>
      <c r="B11" s="159" t="s">
        <v>491</v>
      </c>
      <c r="C11" s="179">
        <v>7300</v>
      </c>
      <c r="D11" s="180">
        <v>7200</v>
      </c>
      <c r="E11" s="180" t="s">
        <v>222</v>
      </c>
      <c r="F11" s="180" t="s">
        <v>490</v>
      </c>
      <c r="G11" s="181">
        <v>100</v>
      </c>
      <c r="H11" s="108"/>
    </row>
    <row r="12" spans="1:8" ht="15.75" x14ac:dyDescent="0.3">
      <c r="A12" s="175">
        <v>3</v>
      </c>
      <c r="B12" s="159" t="s">
        <v>492</v>
      </c>
      <c r="C12" s="179">
        <v>8100</v>
      </c>
      <c r="D12" s="180">
        <v>8200</v>
      </c>
      <c r="E12" s="180" t="s">
        <v>222</v>
      </c>
      <c r="F12" s="180" t="s">
        <v>490</v>
      </c>
      <c r="G12" s="181">
        <v>0</v>
      </c>
      <c r="H12" s="108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ref="G13:G38" si="0">IF(ISBLANK(B13),"",G12+C13-D13)</f>
        <v/>
      </c>
      <c r="H13" s="108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8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8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8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8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8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8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8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8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8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8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8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8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8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8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8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8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8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8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8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8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8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8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8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8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8"/>
    </row>
    <row r="39" spans="1:10" ht="15.75" x14ac:dyDescent="0.3">
      <c r="A39" s="175" t="s">
        <v>279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 x14ac:dyDescent="0.3">
      <c r="A40" s="184" t="s">
        <v>317</v>
      </c>
      <c r="B40" s="185"/>
      <c r="C40" s="186"/>
      <c r="D40" s="187"/>
      <c r="E40" s="187"/>
      <c r="F40" s="188"/>
      <c r="G40" s="189">
        <v>0</v>
      </c>
      <c r="H40" s="108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 x14ac:dyDescent="0.3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81"/>
      <c r="G1" s="81"/>
      <c r="H1" s="81"/>
      <c r="I1" s="409" t="s">
        <v>110</v>
      </c>
      <c r="J1" s="409"/>
      <c r="K1" s="146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1"/>
      <c r="G2" s="142"/>
      <c r="H2" s="142"/>
      <c r="I2" s="398" t="s">
        <v>579</v>
      </c>
      <c r="J2" s="399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 x14ac:dyDescent="0.3">
      <c r="A5" s="383" t="str">
        <f>'ფორმა N1'!E6</f>
        <v>პ/გ "ახალი მემარჯვენეები"</v>
      </c>
      <c r="B5" s="123"/>
      <c r="C5" s="123"/>
      <c r="D5" s="123"/>
      <c r="E5" s="123"/>
      <c r="F5" s="60"/>
      <c r="G5" s="60"/>
      <c r="H5" s="60"/>
      <c r="I5" s="134"/>
      <c r="J5" s="60"/>
      <c r="K5" s="108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11" t="s">
        <v>221</v>
      </c>
      <c r="C7" s="411"/>
      <c r="D7" s="411" t="s">
        <v>293</v>
      </c>
      <c r="E7" s="411"/>
      <c r="F7" s="411" t="s">
        <v>294</v>
      </c>
      <c r="G7" s="411"/>
      <c r="H7" s="158" t="s">
        <v>280</v>
      </c>
      <c r="I7" s="411" t="s">
        <v>224</v>
      </c>
      <c r="J7" s="411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1" t="s">
        <v>117</v>
      </c>
      <c r="B9" s="85">
        <f>SUM(B10,B14,B17)</f>
        <v>0</v>
      </c>
      <c r="C9" s="85">
        <f>SUM(C10,C14,C17)</f>
        <v>10848.15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2648.52</v>
      </c>
      <c r="H9" s="85">
        <f>SUM(H10,H14,H17)</f>
        <v>0</v>
      </c>
      <c r="I9" s="85">
        <f>SUM(I10,I14,I17)</f>
        <v>0</v>
      </c>
      <c r="J9" s="85">
        <f t="shared" si="0"/>
        <v>8199.6299999999992</v>
      </c>
      <c r="K9" s="147"/>
    </row>
    <row r="10" spans="1:12" ht="15" x14ac:dyDescent="0.2">
      <c r="A10" s="62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2" t="s">
        <v>122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2" t="s">
        <v>125</v>
      </c>
      <c r="B17" s="135">
        <f>SUM(B18:B19,B22,B23)</f>
        <v>0</v>
      </c>
      <c r="C17" s="135">
        <f>C19+C23</f>
        <v>10848.15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G19+G23</f>
        <v>2648.52</v>
      </c>
      <c r="H17" s="135">
        <f>SUM(H18:H19,H22,H23)</f>
        <v>0</v>
      </c>
      <c r="I17" s="135">
        <f>SUM(I18:I19,I22,I23)</f>
        <v>0</v>
      </c>
      <c r="J17" s="135">
        <f>J19+J23</f>
        <v>8199.6299999999992</v>
      </c>
      <c r="K17" s="147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2" t="s">
        <v>127</v>
      </c>
      <c r="B19" s="135">
        <f>SUM(B20:B21)</f>
        <v>0</v>
      </c>
      <c r="C19" s="135">
        <f>C21</f>
        <v>4195.74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G21</f>
        <v>50.6</v>
      </c>
      <c r="H19" s="135">
        <f>SUM(H20:H21)</f>
        <v>0</v>
      </c>
      <c r="I19" s="135">
        <f>SUM(I20:I21)</f>
        <v>0</v>
      </c>
      <c r="J19" s="135">
        <f>J21</f>
        <v>4145.1399999999994</v>
      </c>
      <c r="K19" s="147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2" t="s">
        <v>129</v>
      </c>
      <c r="B21" s="26"/>
      <c r="C21" s="26">
        <v>4195.74</v>
      </c>
      <c r="D21" s="26"/>
      <c r="E21" s="26"/>
      <c r="F21" s="26"/>
      <c r="G21" s="26">
        <v>50.6</v>
      </c>
      <c r="H21" s="26"/>
      <c r="I21" s="26"/>
      <c r="J21" s="26">
        <f>C21-G21</f>
        <v>4145.1399999999994</v>
      </c>
      <c r="K21" s="147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2" t="s">
        <v>131</v>
      </c>
      <c r="B23" s="26"/>
      <c r="C23" s="26">
        <v>6652.41</v>
      </c>
      <c r="D23" s="26"/>
      <c r="E23" s="26"/>
      <c r="F23" s="26"/>
      <c r="G23" s="26">
        <v>2597.92</v>
      </c>
      <c r="H23" s="26"/>
      <c r="I23" s="26"/>
      <c r="J23" s="26">
        <f>C23-G23</f>
        <v>4054.49</v>
      </c>
      <c r="K23" s="147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7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6"/>
      <c r="H1" s="103" t="s">
        <v>199</v>
      </c>
      <c r="I1" s="146"/>
      <c r="J1" s="69"/>
      <c r="K1" s="69"/>
      <c r="L1" s="69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0"/>
      <c r="G2" s="148"/>
      <c r="H2" s="398" t="s">
        <v>579</v>
      </c>
      <c r="I2" s="399"/>
      <c r="J2" s="69"/>
      <c r="K2" s="69"/>
      <c r="L2" s="69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 x14ac:dyDescent="0.3">
      <c r="A5" s="122" t="str">
        <f>'ფორმა N2'!A5</f>
        <v>პ/გ "ახალი მემარჯვენეები"</v>
      </c>
      <c r="B5" s="123"/>
      <c r="C5" s="123"/>
      <c r="D5" s="123"/>
      <c r="E5" s="150"/>
      <c r="F5" s="151"/>
      <c r="G5" s="151"/>
      <c r="H5" s="151"/>
      <c r="I5" s="146"/>
      <c r="J5" s="66"/>
      <c r="K5" s="66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 x14ac:dyDescent="0.2">
      <c r="A7" s="136" t="s">
        <v>64</v>
      </c>
      <c r="B7" s="136" t="s">
        <v>380</v>
      </c>
      <c r="C7" s="138" t="s">
        <v>381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70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59"/>
      <c r="H15" s="26"/>
      <c r="I15" s="146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59"/>
      <c r="H16" s="26"/>
      <c r="I16" s="146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59"/>
      <c r="H17" s="26"/>
      <c r="I17" s="146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59"/>
      <c r="H18" s="26"/>
      <c r="I18" s="146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59"/>
      <c r="H19" s="26"/>
      <c r="I19" s="146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59"/>
      <c r="H20" s="26"/>
      <c r="I20" s="146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59"/>
      <c r="H21" s="26"/>
      <c r="I21" s="146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59"/>
      <c r="H22" s="26"/>
      <c r="I22" s="146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59"/>
      <c r="H23" s="26"/>
      <c r="I23" s="146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59"/>
      <c r="H24" s="26"/>
      <c r="I24" s="146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59"/>
      <c r="H25" s="26"/>
      <c r="I25" s="146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59"/>
      <c r="H26" s="26"/>
      <c r="I26" s="146"/>
      <c r="J26" s="66"/>
      <c r="K26" s="66"/>
      <c r="L26" s="66"/>
    </row>
    <row r="27" spans="1:12" s="23" customFormat="1" ht="15" x14ac:dyDescent="0.25">
      <c r="A27" s="70" t="s">
        <v>279</v>
      </c>
      <c r="B27" s="26"/>
      <c r="C27" s="26"/>
      <c r="D27" s="26"/>
      <c r="E27" s="26"/>
      <c r="F27" s="26"/>
      <c r="G27" s="159"/>
      <c r="H27" s="26"/>
      <c r="I27" s="146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0"/>
      <c r="H1" s="146"/>
      <c r="I1" s="81" t="s">
        <v>199</v>
      </c>
      <c r="J1" s="153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0"/>
      <c r="G2" s="140"/>
      <c r="H2" s="146"/>
      <c r="I2" s="398" t="s">
        <v>579</v>
      </c>
      <c r="J2" s="399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 x14ac:dyDescent="0.3">
      <c r="A5" s="383" t="str">
        <f>'ფორმა N1'!E6</f>
        <v>პ/გ "ახალი მემარჯვენეები"</v>
      </c>
      <c r="B5" s="123"/>
      <c r="C5" s="123"/>
      <c r="D5" s="123"/>
      <c r="E5" s="150"/>
      <c r="F5" s="151"/>
      <c r="G5" s="151"/>
      <c r="H5" s="151"/>
      <c r="I5" s="150"/>
      <c r="J5" s="107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70" t="s">
        <v>279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327</v>
      </c>
      <c r="B1" s="200"/>
      <c r="C1" s="200"/>
      <c r="D1" s="200"/>
      <c r="E1" s="200"/>
      <c r="F1" s="81"/>
      <c r="G1" s="81" t="s">
        <v>110</v>
      </c>
      <c r="H1" s="203"/>
    </row>
    <row r="2" spans="1:8" s="202" customFormat="1" ht="15" x14ac:dyDescent="0.2">
      <c r="A2" s="203" t="s">
        <v>318</v>
      </c>
      <c r="B2" s="200"/>
      <c r="C2" s="200"/>
      <c r="D2" s="200"/>
      <c r="E2" s="201"/>
      <c r="F2" s="201"/>
      <c r="G2" s="398" t="s">
        <v>579</v>
      </c>
      <c r="H2" s="399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7" t="s">
        <v>275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/>
      <c r="B5" s="387" t="str">
        <f>'ფორმა N1'!E6</f>
        <v>პ/გ "ახალი მემარჯვენეები"</v>
      </c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8" t="s">
        <v>64</v>
      </c>
      <c r="B7" s="210" t="s">
        <v>322</v>
      </c>
      <c r="C7" s="210" t="s">
        <v>323</v>
      </c>
      <c r="D7" s="210" t="s">
        <v>324</v>
      </c>
      <c r="E7" s="210" t="s">
        <v>325</v>
      </c>
      <c r="F7" s="210" t="s">
        <v>326</v>
      </c>
      <c r="G7" s="210" t="s">
        <v>319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277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269</v>
      </c>
      <c r="F27" s="213" t="s">
        <v>320</v>
      </c>
      <c r="J27" s="214"/>
      <c r="K27" s="214"/>
    </row>
    <row r="28" spans="1:11" s="21" customFormat="1" ht="15" x14ac:dyDescent="0.3">
      <c r="C28" s="216" t="s">
        <v>140</v>
      </c>
      <c r="F28" s="217" t="s">
        <v>270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302</v>
      </c>
      <c r="B1" s="79"/>
      <c r="C1" s="408" t="s">
        <v>110</v>
      </c>
      <c r="D1" s="408"/>
      <c r="E1" s="111"/>
    </row>
    <row r="2" spans="1:7" x14ac:dyDescent="0.3">
      <c r="A2" s="79" t="s">
        <v>141</v>
      </c>
      <c r="B2" s="79"/>
      <c r="C2" s="398" t="s">
        <v>579</v>
      </c>
      <c r="D2" s="399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367" t="s">
        <v>481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5">
        <v>1</v>
      </c>
      <c r="B9" s="245" t="s">
        <v>65</v>
      </c>
      <c r="C9" s="88">
        <f t="shared" ref="C9:E9" si="0">C10+C25</f>
        <v>41521.53</v>
      </c>
      <c r="D9" s="88">
        <f t="shared" si="0"/>
        <v>41521.53</v>
      </c>
      <c r="E9" s="88">
        <f t="shared" si="0"/>
        <v>0</v>
      </c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SUM(C11,C12,C15,C18,C23,C24)</f>
        <v>41521.53</v>
      </c>
      <c r="D10" s="88">
        <f>SUM(D11,D12,D15,D18,D23,D24)</f>
        <v>41521.53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C16+C17</f>
        <v>41521.53</v>
      </c>
      <c r="D15" s="110">
        <f>D16+D17</f>
        <v>41521.53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>
        <v>24512.12</v>
      </c>
      <c r="D16" s="8">
        <v>24512.12</v>
      </c>
      <c r="E16" s="111"/>
    </row>
    <row r="17" spans="1:6" s="3" customFormat="1" ht="30" x14ac:dyDescent="0.3">
      <c r="A17" s="100" t="s">
        <v>85</v>
      </c>
      <c r="B17" s="100" t="s">
        <v>111</v>
      </c>
      <c r="C17" s="8">
        <v>17009.41</v>
      </c>
      <c r="D17" s="8">
        <v>17009.41</v>
      </c>
      <c r="E17" s="111"/>
    </row>
    <row r="18" spans="1:6" s="3" customFormat="1" ht="16.5" customHeigh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448</v>
      </c>
      <c r="C23" s="284"/>
      <c r="D23" s="8"/>
      <c r="E23" s="111"/>
    </row>
    <row r="24" spans="1:6" s="3" customFormat="1" x14ac:dyDescent="0.3">
      <c r="A24" s="91" t="s">
        <v>252</v>
      </c>
      <c r="B24" s="91" t="s">
        <v>454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 x14ac:dyDescent="0.3">
      <c r="A27" s="252" t="s">
        <v>98</v>
      </c>
      <c r="B27" s="252" t="s">
        <v>310</v>
      </c>
      <c r="C27" s="8"/>
      <c r="D27" s="8"/>
      <c r="E27" s="111"/>
    </row>
    <row r="28" spans="1:6" x14ac:dyDescent="0.3">
      <c r="A28" s="252" t="s">
        <v>99</v>
      </c>
      <c r="B28" s="252" t="s">
        <v>313</v>
      </c>
      <c r="C28" s="8"/>
      <c r="D28" s="8"/>
      <c r="E28" s="111"/>
    </row>
    <row r="29" spans="1:6" x14ac:dyDescent="0.3">
      <c r="A29" s="252" t="s">
        <v>457</v>
      </c>
      <c r="B29" s="252" t="s">
        <v>311</v>
      </c>
      <c r="C29" s="8"/>
      <c r="D29" s="8"/>
      <c r="E29" s="111"/>
    </row>
    <row r="30" spans="1:6" x14ac:dyDescent="0.3">
      <c r="A30" s="91" t="s">
        <v>33</v>
      </c>
      <c r="B30" s="267" t="s">
        <v>453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G1" zoomScale="70" zoomScaleNormal="80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9" t="s">
        <v>466</v>
      </c>
      <c r="B1" s="140"/>
      <c r="C1" s="140"/>
      <c r="D1" s="140"/>
      <c r="E1" s="140"/>
      <c r="F1" s="140"/>
      <c r="G1" s="140"/>
      <c r="H1" s="140"/>
      <c r="I1" s="140"/>
      <c r="J1" s="140"/>
      <c r="K1" s="81" t="s">
        <v>110</v>
      </c>
    </row>
    <row r="2" spans="1:12" ht="15" x14ac:dyDescent="0.3">
      <c r="A2" s="108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98" t="s">
        <v>579</v>
      </c>
      <c r="L2" s="399"/>
    </row>
    <row r="3" spans="1:12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386" t="str">
        <f>'ფორმა N1'!E6</f>
        <v>პ/გ "ახალი მემარჯვენეები"</v>
      </c>
      <c r="B5" s="83"/>
      <c r="C5" s="83"/>
      <c r="D5" s="83"/>
      <c r="E5" s="229"/>
      <c r="F5" s="230"/>
      <c r="G5" s="388" t="str">
        <f>'ფორმა N1'!E6</f>
        <v>პ/გ "ახალი მემარჯვენეები"</v>
      </c>
      <c r="H5" s="230"/>
      <c r="I5" s="230"/>
      <c r="J5" s="230"/>
      <c r="K5" s="229"/>
    </row>
    <row r="6" spans="1:12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382</v>
      </c>
      <c r="C7" s="138" t="s">
        <v>383</v>
      </c>
      <c r="D7" s="138" t="s">
        <v>385</v>
      </c>
      <c r="E7" s="138" t="s">
        <v>384</v>
      </c>
      <c r="F7" s="138" t="s">
        <v>393</v>
      </c>
      <c r="G7" s="138" t="s">
        <v>394</v>
      </c>
      <c r="H7" s="138" t="s">
        <v>388</v>
      </c>
      <c r="I7" s="138" t="s">
        <v>389</v>
      </c>
      <c r="J7" s="138" t="s">
        <v>401</v>
      </c>
      <c r="K7" s="138" t="s">
        <v>390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30" x14ac:dyDescent="0.2">
      <c r="A9" s="70">
        <v>1</v>
      </c>
      <c r="B9" s="26" t="s">
        <v>574</v>
      </c>
      <c r="C9" s="26" t="s">
        <v>575</v>
      </c>
      <c r="D9" s="26" t="s">
        <v>576</v>
      </c>
      <c r="E9" s="26">
        <v>106.34</v>
      </c>
      <c r="F9" s="26">
        <v>2060</v>
      </c>
      <c r="G9" s="26">
        <v>1008004820</v>
      </c>
      <c r="H9" s="226" t="s">
        <v>577</v>
      </c>
      <c r="I9" s="226" t="s">
        <v>578</v>
      </c>
      <c r="J9" s="226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70" t="s">
        <v>279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2"/>
      <c r="D32" s="412"/>
      <c r="F32" s="73"/>
      <c r="G32" s="76"/>
    </row>
    <row r="33" spans="2:6" ht="15" x14ac:dyDescent="0.3">
      <c r="B33" s="2"/>
      <c r="C33" s="72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8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E1" zoomScale="70" zoomScaleSheetLayoutView="70" workbookViewId="0">
      <selection activeCell="L2" sqref="L2:M2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39" t="s">
        <v>467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110</v>
      </c>
    </row>
    <row r="2" spans="1:13" customFormat="1" ht="15" x14ac:dyDescent="0.3">
      <c r="A2" s="108" t="s">
        <v>141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398" t="s">
        <v>579</v>
      </c>
      <c r="M2" s="399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 x14ac:dyDescent="0.3">
      <c r="A5" s="228" t="e">
        <f>#REF!</f>
        <v>#REF!</v>
      </c>
      <c r="B5" s="228"/>
      <c r="C5" s="83"/>
      <c r="D5" s="83"/>
      <c r="E5" s="83"/>
      <c r="F5" s="229"/>
      <c r="G5" s="230"/>
      <c r="H5" s="388" t="str">
        <f>'ფორმა N1'!E6</f>
        <v>პ/გ "ახალი მემარჯვენეები"</v>
      </c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355</v>
      </c>
      <c r="F7" s="138" t="s">
        <v>248</v>
      </c>
      <c r="G7" s="138" t="s">
        <v>392</v>
      </c>
      <c r="H7" s="138" t="s">
        <v>394</v>
      </c>
      <c r="I7" s="138" t="s">
        <v>388</v>
      </c>
      <c r="J7" s="138" t="s">
        <v>389</v>
      </c>
      <c r="K7" s="138" t="s">
        <v>401</v>
      </c>
      <c r="L7" s="138" t="s">
        <v>390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70">
        <v>1</v>
      </c>
      <c r="B9" s="70" t="s">
        <v>493</v>
      </c>
      <c r="C9" s="26" t="s">
        <v>495</v>
      </c>
      <c r="D9" s="26" t="s">
        <v>497</v>
      </c>
      <c r="E9" s="26">
        <v>2000</v>
      </c>
      <c r="F9" s="26" t="s">
        <v>499</v>
      </c>
      <c r="G9" s="26">
        <v>100</v>
      </c>
      <c r="H9" s="393" t="s">
        <v>505</v>
      </c>
      <c r="I9" s="226" t="s">
        <v>501</v>
      </c>
      <c r="J9" s="226" t="s">
        <v>502</v>
      </c>
      <c r="K9" s="226"/>
      <c r="L9" s="26"/>
    </row>
    <row r="10" spans="1:13" customFormat="1" ht="15" x14ac:dyDescent="0.2">
      <c r="A10" s="70">
        <v>2</v>
      </c>
      <c r="B10" s="70" t="s">
        <v>494</v>
      </c>
      <c r="C10" s="26" t="s">
        <v>496</v>
      </c>
      <c r="D10" s="26" t="s">
        <v>498</v>
      </c>
      <c r="E10" s="26">
        <v>2001</v>
      </c>
      <c r="F10" s="26" t="s">
        <v>500</v>
      </c>
      <c r="G10" s="26">
        <v>100</v>
      </c>
      <c r="H10" s="393" t="s">
        <v>506</v>
      </c>
      <c r="I10" s="226" t="s">
        <v>503</v>
      </c>
      <c r="J10" s="226" t="s">
        <v>504</v>
      </c>
      <c r="K10" s="226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70" t="s">
        <v>279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269</v>
      </c>
      <c r="E33" s="190"/>
      <c r="G33" s="197" t="s">
        <v>274</v>
      </c>
    </row>
    <row r="34" spans="3:7" ht="15" x14ac:dyDescent="0.3">
      <c r="C34" s="190"/>
      <c r="D34" s="198" t="s">
        <v>140</v>
      </c>
      <c r="E34" s="190"/>
      <c r="G34" s="190" t="s">
        <v>270</v>
      </c>
    </row>
    <row r="35" spans="3:7" ht="15" x14ac:dyDescent="0.3">
      <c r="C35" s="190"/>
      <c r="D35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468</v>
      </c>
      <c r="B1" s="140"/>
      <c r="C1" s="140"/>
      <c r="D1" s="140"/>
      <c r="E1" s="140"/>
      <c r="F1" s="140"/>
      <c r="G1" s="140"/>
      <c r="H1" s="146"/>
      <c r="I1" s="81" t="s">
        <v>110</v>
      </c>
    </row>
    <row r="2" spans="1:13" customFormat="1" ht="15" x14ac:dyDescent="0.3">
      <c r="A2" s="108" t="s">
        <v>141</v>
      </c>
      <c r="B2" s="140"/>
      <c r="C2" s="140"/>
      <c r="D2" s="140"/>
      <c r="E2" s="140"/>
      <c r="F2" s="140"/>
      <c r="G2" s="140"/>
      <c r="H2" s="146"/>
      <c r="I2" s="398" t="s">
        <v>579</v>
      </c>
      <c r="J2" s="399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 x14ac:dyDescent="0.3">
      <c r="A5" s="386" t="str">
        <f>'ფორმა N1'!E6</f>
        <v>პ/გ "ახალი მემარჯვენეები"</v>
      </c>
      <c r="B5" s="83"/>
      <c r="C5" s="83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386</v>
      </c>
      <c r="C7" s="138" t="s">
        <v>387</v>
      </c>
      <c r="D7" s="138" t="s">
        <v>392</v>
      </c>
      <c r="E7" s="138" t="s">
        <v>394</v>
      </c>
      <c r="F7" s="138" t="s">
        <v>388</v>
      </c>
      <c r="G7" s="138" t="s">
        <v>389</v>
      </c>
      <c r="H7" s="138" t="s">
        <v>401</v>
      </c>
      <c r="I7" s="138" t="s">
        <v>390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70" t="s">
        <v>279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269</v>
      </c>
      <c r="D33" s="190"/>
      <c r="F33" s="197" t="s">
        <v>274</v>
      </c>
    </row>
    <row r="34" spans="2:6" ht="15" x14ac:dyDescent="0.3">
      <c r="B34" s="190"/>
      <c r="C34" s="198" t="s">
        <v>140</v>
      </c>
      <c r="D34" s="190"/>
      <c r="F34" s="190" t="s">
        <v>270</v>
      </c>
    </row>
    <row r="35" spans="2:6" ht="15" x14ac:dyDescent="0.3">
      <c r="B35" s="190"/>
      <c r="C35" s="198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SheetLayoutView="70" workbookViewId="0">
      <selection activeCell="I2" sqref="I2:J2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7" t="s">
        <v>406</v>
      </c>
      <c r="B1" s="79"/>
      <c r="C1" s="79"/>
      <c r="D1" s="79"/>
      <c r="E1" s="79"/>
      <c r="F1" s="79"/>
      <c r="G1" s="79"/>
      <c r="H1" s="79"/>
      <c r="I1" s="170" t="s">
        <v>199</v>
      </c>
      <c r="J1" s="171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98" t="s">
        <v>579</v>
      </c>
      <c r="J2" s="399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8"/>
      <c r="B5" s="228"/>
      <c r="C5" s="228"/>
      <c r="D5" s="228"/>
      <c r="E5" s="386" t="str">
        <f>'ფორმა N1'!E6</f>
        <v>პ/გ "ახალი მემარჯვენეები"</v>
      </c>
      <c r="F5" s="228"/>
      <c r="G5" s="228"/>
      <c r="H5" s="228"/>
      <c r="I5" s="228"/>
      <c r="J5" s="197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8"/>
    </row>
    <row r="9" spans="1:10" x14ac:dyDescent="0.3">
      <c r="A9" s="175">
        <v>1</v>
      </c>
      <c r="B9" s="212"/>
      <c r="C9" s="180"/>
      <c r="D9" s="180"/>
      <c r="E9" s="179"/>
      <c r="F9" s="179"/>
      <c r="G9" s="179"/>
      <c r="H9" s="179"/>
      <c r="I9" s="179"/>
      <c r="J9" s="108"/>
    </row>
    <row r="10" spans="1:10" x14ac:dyDescent="0.3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8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8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8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8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8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8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8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8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8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8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8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8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8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8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8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8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8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8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8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80"/>
      <c r="I29" s="179"/>
      <c r="J29" s="108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80"/>
      <c r="I30" s="179"/>
      <c r="J30" s="108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80"/>
      <c r="I31" s="179"/>
      <c r="J31" s="108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80"/>
      <c r="I32" s="179"/>
      <c r="J32" s="108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80"/>
      <c r="I33" s="179"/>
      <c r="J33" s="108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80"/>
      <c r="I34" s="179"/>
      <c r="J34" s="108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80"/>
      <c r="I35" s="179"/>
      <c r="J35" s="108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80"/>
      <c r="I36" s="179"/>
      <c r="J36" s="108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80"/>
      <c r="I37" s="179"/>
      <c r="J37" s="108"/>
    </row>
    <row r="38" spans="1:12" x14ac:dyDescent="0.3">
      <c r="A38" s="175" t="s">
        <v>279</v>
      </c>
      <c r="B38" s="212"/>
      <c r="C38" s="183"/>
      <c r="D38" s="183"/>
      <c r="E38" s="182"/>
      <c r="F38" s="182"/>
      <c r="G38" s="282"/>
      <c r="H38" s="292" t="s">
        <v>433</v>
      </c>
      <c r="I38" s="283">
        <f>SUM(I9:I37)</f>
        <v>0</v>
      </c>
      <c r="J38" s="108"/>
    </row>
    <row r="40" spans="1:12" x14ac:dyDescent="0.3">
      <c r="A40" s="190" t="s">
        <v>469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471</v>
      </c>
      <c r="B1" s="200"/>
      <c r="C1" s="200"/>
      <c r="D1" s="200"/>
      <c r="E1" s="200"/>
      <c r="F1" s="200"/>
      <c r="G1" s="200"/>
      <c r="H1" s="200"/>
      <c r="I1" s="203"/>
      <c r="J1" s="268"/>
      <c r="K1" s="268"/>
      <c r="L1" s="268"/>
      <c r="M1" s="268" t="s">
        <v>422</v>
      </c>
      <c r="N1" s="203"/>
    </row>
    <row r="2" spans="1:14" ht="15" x14ac:dyDescent="0.2">
      <c r="A2" s="203" t="s">
        <v>318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398" t="s">
        <v>579</v>
      </c>
      <c r="N2" s="399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7" t="s">
        <v>275</v>
      </c>
      <c r="B4" s="200"/>
      <c r="C4" s="200"/>
      <c r="D4" s="204"/>
      <c r="E4" s="269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/>
      <c r="B5" s="387" t="str">
        <f>'ფორმა N1'!E6</f>
        <v>პ/გ "ახალი მემარჯვენეები"</v>
      </c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 x14ac:dyDescent="0.2">
      <c r="A7" s="271" t="s">
        <v>64</v>
      </c>
      <c r="B7" s="272" t="s">
        <v>423</v>
      </c>
      <c r="C7" s="272" t="s">
        <v>424</v>
      </c>
      <c r="D7" s="273" t="s">
        <v>425</v>
      </c>
      <c r="E7" s="273" t="s">
        <v>276</v>
      </c>
      <c r="F7" s="273" t="s">
        <v>426</v>
      </c>
      <c r="G7" s="273" t="s">
        <v>427</v>
      </c>
      <c r="H7" s="272" t="s">
        <v>428</v>
      </c>
      <c r="I7" s="274" t="s">
        <v>429</v>
      </c>
      <c r="J7" s="274" t="s">
        <v>430</v>
      </c>
      <c r="K7" s="275" t="s">
        <v>431</v>
      </c>
      <c r="L7" s="275" t="s">
        <v>432</v>
      </c>
      <c r="M7" s="273" t="s">
        <v>422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 x14ac:dyDescent="0.2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 x14ac:dyDescent="0.2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 x14ac:dyDescent="0.2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 x14ac:dyDescent="0.2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 x14ac:dyDescent="0.2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 x14ac:dyDescent="0.2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 x14ac:dyDescent="0.2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 x14ac:dyDescent="0.2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 x14ac:dyDescent="0.2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 x14ac:dyDescent="0.2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 x14ac:dyDescent="0.2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 x14ac:dyDescent="0.2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 x14ac:dyDescent="0.2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 x14ac:dyDescent="0.2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 x14ac:dyDescent="0.2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 x14ac:dyDescent="0.2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 x14ac:dyDescent="0.2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 x14ac:dyDescent="0.2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 x14ac:dyDescent="0.2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 x14ac:dyDescent="0.2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 x14ac:dyDescent="0.2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 x14ac:dyDescent="0.2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 x14ac:dyDescent="0.25">
      <c r="A33" s="278" t="s">
        <v>279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269</v>
      </c>
      <c r="D40" s="214"/>
      <c r="E40" s="214"/>
      <c r="H40" s="213" t="s">
        <v>320</v>
      </c>
      <c r="M40" s="214"/>
    </row>
    <row r="41" spans="1:14" s="21" customFormat="1" ht="15" x14ac:dyDescent="0.3">
      <c r="C41" s="216" t="s">
        <v>140</v>
      </c>
      <c r="D41" s="214"/>
      <c r="E41" s="214"/>
      <c r="H41" s="217" t="s">
        <v>270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57"/>
      <c r="C1" s="408" t="s">
        <v>110</v>
      </c>
      <c r="D1" s="408"/>
      <c r="E1" s="116"/>
    </row>
    <row r="2" spans="1:12" s="6" customFormat="1" x14ac:dyDescent="0.3">
      <c r="A2" s="79" t="s">
        <v>141</v>
      </c>
      <c r="B2" s="257"/>
      <c r="C2" s="398" t="s">
        <v>579</v>
      </c>
      <c r="D2" s="399"/>
      <c r="E2" s="116"/>
    </row>
    <row r="3" spans="1:12" s="6" customFormat="1" x14ac:dyDescent="0.3">
      <c r="A3" s="79"/>
      <c r="B3" s="257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 x14ac:dyDescent="0.3">
      <c r="A5" s="380" t="str">
        <f>'ფორმა N1'!E6</f>
        <v>პ/გ "ახალი მემარჯვენეები"</v>
      </c>
      <c r="B5" s="259"/>
      <c r="C5" s="60"/>
      <c r="D5" s="60"/>
      <c r="E5" s="111"/>
    </row>
    <row r="6" spans="1:12" s="2" customFormat="1" x14ac:dyDescent="0.3">
      <c r="A6" s="80"/>
      <c r="B6" s="258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5">
        <v>1</v>
      </c>
      <c r="B9" s="245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6"/>
    </row>
    <row r="13" spans="1:12" s="3" customFormat="1" x14ac:dyDescent="0.3">
      <c r="A13" s="100" t="s">
        <v>81</v>
      </c>
      <c r="B13" s="100" t="s">
        <v>312</v>
      </c>
      <c r="C13" s="8"/>
      <c r="D13" s="8"/>
      <c r="E13" s="116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6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6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6"/>
    </row>
    <row r="18" spans="1:5" s="3" customForma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6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6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6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6"/>
    </row>
    <row r="22" spans="1:5" s="3" customFormat="1" x14ac:dyDescent="0.3">
      <c r="A22" s="100" t="s">
        <v>94</v>
      </c>
      <c r="B22" s="100" t="s">
        <v>447</v>
      </c>
      <c r="C22" s="8"/>
      <c r="D22" s="8"/>
      <c r="E22" s="116"/>
    </row>
    <row r="23" spans="1:5" s="3" customFormat="1" x14ac:dyDescent="0.3">
      <c r="A23" s="91" t="s">
        <v>95</v>
      </c>
      <c r="B23" s="91" t="s">
        <v>448</v>
      </c>
      <c r="C23" s="284"/>
      <c r="D23" s="8"/>
      <c r="E23" s="116"/>
    </row>
    <row r="24" spans="1:5" s="3" customFormat="1" x14ac:dyDescent="0.3">
      <c r="A24" s="91" t="s">
        <v>252</v>
      </c>
      <c r="B24" s="91" t="s">
        <v>454</v>
      </c>
      <c r="C24" s="8"/>
      <c r="D24" s="8"/>
      <c r="E24" s="116"/>
    </row>
    <row r="25" spans="1:5" s="3" customFormat="1" x14ac:dyDescent="0.3">
      <c r="A25" s="90">
        <v>1.2</v>
      </c>
      <c r="B25" s="245" t="s">
        <v>96</v>
      </c>
      <c r="C25" s="88">
        <f>SUM(C26,C30)</f>
        <v>0</v>
      </c>
      <c r="D25" s="88">
        <f>SUM(D26,D30)</f>
        <v>0</v>
      </c>
      <c r="E25" s="116"/>
    </row>
    <row r="26" spans="1:5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6"/>
    </row>
    <row r="27" spans="1:5" x14ac:dyDescent="0.3">
      <c r="A27" s="252" t="s">
        <v>98</v>
      </c>
      <c r="B27" s="100" t="s">
        <v>310</v>
      </c>
      <c r="C27" s="8"/>
      <c r="D27" s="8"/>
      <c r="E27" s="116"/>
    </row>
    <row r="28" spans="1:5" x14ac:dyDescent="0.3">
      <c r="A28" s="252" t="s">
        <v>99</v>
      </c>
      <c r="B28" s="100" t="s">
        <v>313</v>
      </c>
      <c r="C28" s="8"/>
      <c r="D28" s="8"/>
      <c r="E28" s="116"/>
    </row>
    <row r="29" spans="1:5" x14ac:dyDescent="0.3">
      <c r="A29" s="252" t="s">
        <v>457</v>
      </c>
      <c r="B29" s="100" t="s">
        <v>311</v>
      </c>
      <c r="C29" s="8"/>
      <c r="D29" s="8"/>
      <c r="E29" s="116"/>
    </row>
    <row r="30" spans="1:5" x14ac:dyDescent="0.3">
      <c r="A30" s="91" t="s">
        <v>33</v>
      </c>
      <c r="B30" s="281" t="s">
        <v>455</v>
      </c>
      <c r="C30" s="8"/>
      <c r="D30" s="8"/>
      <c r="E30" s="116"/>
    </row>
    <row r="31" spans="1:5" s="23" customFormat="1" ht="12.75" x14ac:dyDescent="0.2">
      <c r="B31" s="260"/>
    </row>
    <row r="32" spans="1:5" s="2" customFormat="1" x14ac:dyDescent="0.3">
      <c r="A32" s="1"/>
      <c r="B32" s="261"/>
      <c r="E32" s="5"/>
    </row>
    <row r="33" spans="1:9" s="2" customFormat="1" x14ac:dyDescent="0.3">
      <c r="B33" s="26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61"/>
      <c r="E36" s="5"/>
    </row>
    <row r="37" spans="1:9" s="2" customFormat="1" x14ac:dyDescent="0.3">
      <c r="B37" s="261"/>
      <c r="E37"/>
      <c r="F37"/>
      <c r="G37"/>
      <c r="H37"/>
      <c r="I37"/>
    </row>
    <row r="38" spans="1:9" s="2" customFormat="1" x14ac:dyDescent="0.3">
      <c r="B38" s="261"/>
      <c r="D38" s="12"/>
      <c r="E38"/>
      <c r="F38"/>
      <c r="G38"/>
      <c r="H38"/>
      <c r="I38"/>
    </row>
    <row r="39" spans="1:9" s="2" customFormat="1" x14ac:dyDescent="0.3">
      <c r="A39"/>
      <c r="B39" s="263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61" t="s">
        <v>271</v>
      </c>
      <c r="D40" s="12"/>
      <c r="E40"/>
      <c r="F40"/>
      <c r="G40"/>
      <c r="H40"/>
      <c r="I40"/>
    </row>
    <row r="41" spans="1:9" customFormat="1" ht="12.75" x14ac:dyDescent="0.2">
      <c r="B41" s="264" t="s">
        <v>140</v>
      </c>
    </row>
    <row r="42" spans="1:9" customFormat="1" ht="12.75" x14ac:dyDescent="0.2">
      <c r="B42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407</v>
      </c>
      <c r="B1" s="243"/>
      <c r="C1" s="408" t="s">
        <v>110</v>
      </c>
      <c r="D1" s="408"/>
      <c r="E1" s="94"/>
    </row>
    <row r="2" spans="1:5" s="6" customFormat="1" x14ac:dyDescent="0.3">
      <c r="A2" s="77" t="s">
        <v>408</v>
      </c>
      <c r="B2" s="243"/>
      <c r="C2" s="398" t="s">
        <v>579</v>
      </c>
      <c r="D2" s="399"/>
      <c r="E2" s="94"/>
    </row>
    <row r="3" spans="1:5" s="6" customFormat="1" x14ac:dyDescent="0.3">
      <c r="A3" s="77" t="s">
        <v>409</v>
      </c>
      <c r="B3" s="243"/>
      <c r="C3" s="244"/>
      <c r="D3" s="244"/>
      <c r="E3" s="94"/>
    </row>
    <row r="4" spans="1:5" s="6" customFormat="1" x14ac:dyDescent="0.3">
      <c r="A4" s="79" t="s">
        <v>141</v>
      </c>
      <c r="B4" s="243"/>
      <c r="C4" s="244"/>
      <c r="D4" s="244"/>
      <c r="E4" s="94"/>
    </row>
    <row r="5" spans="1:5" s="6" customFormat="1" x14ac:dyDescent="0.3">
      <c r="A5" s="79"/>
      <c r="B5" s="243"/>
      <c r="C5" s="244"/>
      <c r="D5" s="244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381" t="str">
        <f>'ფორმა N1'!E6</f>
        <v>პ/გ "ახალი მემარჯვენეები"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3"/>
      <c r="B9" s="243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5">
        <v>1</v>
      </c>
      <c r="B11" s="245" t="s">
        <v>57</v>
      </c>
      <c r="C11" s="85">
        <f>C12+C19+C25+C34+C38+C48+C54+C59</f>
        <v>30820.91</v>
      </c>
      <c r="D11" s="85">
        <f>D12+D19+D25+D34+D38+D48+D54+D59</f>
        <v>30823.309999999998</v>
      </c>
      <c r="E11" s="246"/>
    </row>
    <row r="12" spans="1:5" s="9" customFormat="1" ht="18" x14ac:dyDescent="0.2">
      <c r="A12" s="90">
        <v>1.1000000000000001</v>
      </c>
      <c r="B12" s="90" t="s">
        <v>58</v>
      </c>
      <c r="C12" s="86">
        <f>C13+C14</f>
        <v>4050</v>
      </c>
      <c r="D12" s="86">
        <f>D13+D14</f>
        <v>4051</v>
      </c>
      <c r="E12" s="96"/>
    </row>
    <row r="13" spans="1:5" s="10" customFormat="1" x14ac:dyDescent="0.2">
      <c r="A13" s="91" t="s">
        <v>30</v>
      </c>
      <c r="B13" s="91" t="s">
        <v>59</v>
      </c>
      <c r="C13" s="4">
        <v>4050</v>
      </c>
      <c r="D13" s="4">
        <v>4051</v>
      </c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C16</f>
        <v>0</v>
      </c>
      <c r="D15" s="87">
        <f>D16</f>
        <v>0</v>
      </c>
      <c r="E15" s="246"/>
    </row>
    <row r="16" spans="1:5" s="3" customFormat="1" x14ac:dyDescent="0.2">
      <c r="A16" s="91" t="s">
        <v>32</v>
      </c>
      <c r="B16" s="91" t="s">
        <v>1</v>
      </c>
      <c r="C16" s="86">
        <f>C17+C18</f>
        <v>0</v>
      </c>
      <c r="D16" s="86">
        <f>D17+D18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4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4"/>
      <c r="E18" s="98"/>
    </row>
    <row r="19" spans="1:6" s="3" customFormat="1" x14ac:dyDescent="0.2">
      <c r="A19" s="91" t="s">
        <v>33</v>
      </c>
      <c r="B19" s="91" t="s">
        <v>2</v>
      </c>
      <c r="C19" s="86">
        <f>C20+C21+C22+C23+C24</f>
        <v>11469.59</v>
      </c>
      <c r="D19" s="86">
        <f>D20+D21+D22+D23+D24</f>
        <v>11469.59</v>
      </c>
      <c r="E19" s="247"/>
      <c r="F19" s="248"/>
    </row>
    <row r="20" spans="1:6" s="251" customFormat="1" ht="30" x14ac:dyDescent="0.2">
      <c r="A20" s="100" t="s">
        <v>12</v>
      </c>
      <c r="B20" s="100" t="s">
        <v>251</v>
      </c>
      <c r="C20" s="249">
        <v>2380.8000000000002</v>
      </c>
      <c r="D20" s="249">
        <v>2380.8000000000002</v>
      </c>
      <c r="E20" s="250"/>
    </row>
    <row r="21" spans="1:6" s="251" customFormat="1" x14ac:dyDescent="0.2">
      <c r="A21" s="100" t="s">
        <v>13</v>
      </c>
      <c r="B21" s="100" t="s">
        <v>14</v>
      </c>
      <c r="C21" s="249"/>
      <c r="D21" s="249"/>
      <c r="E21" s="250"/>
    </row>
    <row r="22" spans="1:6" s="251" customFormat="1" ht="30" x14ac:dyDescent="0.2">
      <c r="A22" s="100" t="s">
        <v>282</v>
      </c>
      <c r="B22" s="100" t="s">
        <v>22</v>
      </c>
      <c r="C22" s="249">
        <v>2935</v>
      </c>
      <c r="D22" s="249">
        <v>2935</v>
      </c>
      <c r="E22" s="250"/>
    </row>
    <row r="23" spans="1:6" s="251" customFormat="1" ht="16.5" customHeight="1" x14ac:dyDescent="0.2">
      <c r="A23" s="100" t="s">
        <v>283</v>
      </c>
      <c r="B23" s="100" t="s">
        <v>15</v>
      </c>
      <c r="C23" s="249">
        <v>6153.79</v>
      </c>
      <c r="D23" s="249">
        <v>6153.79</v>
      </c>
      <c r="E23" s="250"/>
    </row>
    <row r="24" spans="1:6" s="251" customFormat="1" ht="16.5" customHeight="1" x14ac:dyDescent="0.2">
      <c r="A24" s="100" t="s">
        <v>284</v>
      </c>
      <c r="B24" s="100" t="s">
        <v>16</v>
      </c>
      <c r="C24" s="249"/>
      <c r="D24" s="249"/>
      <c r="E24" s="250"/>
    </row>
    <row r="25" spans="1:6" s="251" customFormat="1" ht="16.5" customHeight="1" x14ac:dyDescent="0.2">
      <c r="A25" s="100" t="s">
        <v>285</v>
      </c>
      <c r="B25" s="100" t="s">
        <v>17</v>
      </c>
      <c r="C25" s="86">
        <f>C26+C27+C28+C29+C30+C31+C32+C33</f>
        <v>1396.61</v>
      </c>
      <c r="D25" s="86">
        <f>D26+D27+D28+D29+D30+D31+D32+D33</f>
        <v>1396.61</v>
      </c>
      <c r="E25" s="250"/>
    </row>
    <row r="26" spans="1:6" s="251" customFormat="1" ht="16.5" customHeight="1" x14ac:dyDescent="0.2">
      <c r="A26" s="252" t="s">
        <v>286</v>
      </c>
      <c r="B26" s="252" t="s">
        <v>18</v>
      </c>
      <c r="C26" s="249">
        <v>852.43</v>
      </c>
      <c r="D26" s="249">
        <v>852.43</v>
      </c>
      <c r="E26" s="250"/>
    </row>
    <row r="27" spans="1:6" s="251" customFormat="1" ht="16.5" customHeight="1" x14ac:dyDescent="0.2">
      <c r="A27" s="252" t="s">
        <v>287</v>
      </c>
      <c r="B27" s="252" t="s">
        <v>19</v>
      </c>
      <c r="C27" s="249">
        <v>92.4</v>
      </c>
      <c r="D27" s="249">
        <v>92.4</v>
      </c>
      <c r="E27" s="250"/>
    </row>
    <row r="28" spans="1:6" s="251" customFormat="1" ht="16.5" customHeight="1" x14ac:dyDescent="0.2">
      <c r="A28" s="252" t="s">
        <v>288</v>
      </c>
      <c r="B28" s="252" t="s">
        <v>20</v>
      </c>
      <c r="C28" s="249">
        <v>311.77999999999997</v>
      </c>
      <c r="D28" s="249">
        <v>311.77999999999997</v>
      </c>
      <c r="E28" s="250"/>
    </row>
    <row r="29" spans="1:6" s="251" customFormat="1" ht="16.5" customHeight="1" x14ac:dyDescent="0.2">
      <c r="A29" s="252" t="s">
        <v>289</v>
      </c>
      <c r="B29" s="252" t="s">
        <v>23</v>
      </c>
      <c r="C29" s="249">
        <v>140</v>
      </c>
      <c r="D29" s="249">
        <v>140</v>
      </c>
      <c r="E29" s="250"/>
    </row>
    <row r="30" spans="1:6" s="251" customFormat="1" ht="16.5" customHeight="1" x14ac:dyDescent="0.2">
      <c r="A30" s="100" t="s">
        <v>290</v>
      </c>
      <c r="B30" s="100" t="s">
        <v>21</v>
      </c>
      <c r="C30" s="249"/>
      <c r="D30" s="249"/>
      <c r="E30" s="250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4"/>
      <c r="E31" s="247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4"/>
      <c r="E33" s="98"/>
    </row>
    <row r="34" spans="1:5" s="3" customFormat="1" x14ac:dyDescent="0.2">
      <c r="A34" s="91" t="s">
        <v>37</v>
      </c>
      <c r="B34" s="91" t="s">
        <v>63</v>
      </c>
      <c r="C34" s="86">
        <f>C35+C36+C37</f>
        <v>79</v>
      </c>
      <c r="D34" s="86">
        <f>D35+D36+D37</f>
        <v>80</v>
      </c>
      <c r="E34" s="98"/>
    </row>
    <row r="35" spans="1:5" s="3" customFormat="1" ht="16.5" customHeight="1" x14ac:dyDescent="0.2">
      <c r="A35" s="100" t="s">
        <v>291</v>
      </c>
      <c r="B35" s="100" t="s">
        <v>56</v>
      </c>
      <c r="C35" s="4"/>
      <c r="D35" s="4"/>
      <c r="E35" s="98"/>
    </row>
    <row r="36" spans="1:5" s="3" customFormat="1" ht="16.5" customHeight="1" x14ac:dyDescent="0.2">
      <c r="A36" s="100" t="s">
        <v>292</v>
      </c>
      <c r="B36" s="100" t="s">
        <v>55</v>
      </c>
      <c r="C36" s="4"/>
      <c r="D36" s="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79</v>
      </c>
      <c r="D37" s="4">
        <v>80</v>
      </c>
      <c r="E37" s="98"/>
    </row>
    <row r="38" spans="1:5" s="3" customFormat="1" ht="16.5" customHeight="1" x14ac:dyDescent="0.2">
      <c r="A38" s="91" t="s">
        <v>39</v>
      </c>
      <c r="B38" s="91" t="s">
        <v>410</v>
      </c>
      <c r="C38" s="86">
        <f>C39+C40+C41+C42+C43+C44+C45+C46+C47</f>
        <v>3062.71</v>
      </c>
      <c r="D38" s="86">
        <f>D39+D40+D41+D42+D43+D44+D45+D46+D47</f>
        <v>3062.71</v>
      </c>
      <c r="E38" s="98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4"/>
      <c r="E39" s="98"/>
    </row>
    <row r="40" spans="1:5" s="3" customFormat="1" ht="16.5" customHeight="1" x14ac:dyDescent="0.2">
      <c r="A40" s="17" t="s">
        <v>357</v>
      </c>
      <c r="B40" s="17" t="s">
        <v>361</v>
      </c>
      <c r="C40" s="4">
        <v>362.71</v>
      </c>
      <c r="D40" s="4">
        <v>362.71</v>
      </c>
      <c r="E40" s="98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4"/>
      <c r="E41" s="98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4"/>
      <c r="E42" s="98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4"/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4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>
        <v>300</v>
      </c>
      <c r="D45" s="4">
        <v>300</v>
      </c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/>
      <c r="D46" s="4"/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>
        <v>2400</v>
      </c>
      <c r="D47" s="4">
        <v>2400</v>
      </c>
      <c r="E47" s="98"/>
    </row>
    <row r="48" spans="1:5" s="3" customFormat="1" ht="16.5" customHeight="1" x14ac:dyDescent="0.2">
      <c r="A48" s="91" t="s">
        <v>44</v>
      </c>
      <c r="B48" s="91" t="s">
        <v>411</v>
      </c>
      <c r="C48" s="86">
        <f>C49+C50+C51+C52+C53</f>
        <v>10763</v>
      </c>
      <c r="D48" s="86">
        <f>D49+D50+D51+D52+D53</f>
        <v>10763.4</v>
      </c>
      <c r="E48" s="98"/>
    </row>
    <row r="49" spans="1:6" s="3" customFormat="1" ht="16.5" customHeight="1" x14ac:dyDescent="0.2">
      <c r="A49" s="100" t="s">
        <v>372</v>
      </c>
      <c r="B49" s="100" t="s">
        <v>375</v>
      </c>
      <c r="C49" s="4">
        <v>6105</v>
      </c>
      <c r="D49" s="4">
        <v>6105</v>
      </c>
      <c r="E49" s="98"/>
    </row>
    <row r="50" spans="1:6" s="3" customFormat="1" ht="16.5" customHeight="1" x14ac:dyDescent="0.2">
      <c r="A50" s="100" t="s">
        <v>373</v>
      </c>
      <c r="B50" s="100" t="s">
        <v>374</v>
      </c>
      <c r="C50" s="4"/>
      <c r="D50" s="4"/>
      <c r="E50" s="98"/>
    </row>
    <row r="51" spans="1:6" s="3" customFormat="1" ht="16.5" customHeight="1" x14ac:dyDescent="0.2">
      <c r="A51" s="100" t="s">
        <v>376</v>
      </c>
      <c r="B51" s="100" t="s">
        <v>377</v>
      </c>
      <c r="C51" s="4"/>
      <c r="D51" s="4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4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>
        <v>4658</v>
      </c>
      <c r="D53" s="4">
        <v>4658.3999999999996</v>
      </c>
      <c r="E53" s="247"/>
      <c r="F53" s="248"/>
    </row>
    <row r="54" spans="1:6" s="3" customFormat="1" ht="30" x14ac:dyDescent="0.2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47"/>
      <c r="F54" s="248"/>
    </row>
    <row r="55" spans="1:6" s="3" customFormat="1" ht="30" x14ac:dyDescent="0.2">
      <c r="A55" s="91" t="s">
        <v>50</v>
      </c>
      <c r="B55" s="91" t="s">
        <v>48</v>
      </c>
      <c r="C55" s="4"/>
      <c r="D55" s="4"/>
      <c r="E55" s="247"/>
      <c r="F55" s="248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4"/>
      <c r="E56" s="247"/>
      <c r="F56" s="248"/>
    </row>
    <row r="57" spans="1:6" s="3" customFormat="1" x14ac:dyDescent="0.2">
      <c r="A57" s="90">
        <v>1.4</v>
      </c>
      <c r="B57" s="90" t="s">
        <v>418</v>
      </c>
      <c r="C57" s="4"/>
      <c r="D57" s="4"/>
      <c r="E57" s="247"/>
      <c r="F57" s="248"/>
    </row>
    <row r="58" spans="1:6" s="251" customFormat="1" x14ac:dyDescent="0.2">
      <c r="A58" s="90">
        <v>1.5</v>
      </c>
      <c r="B58" s="90" t="s">
        <v>7</v>
      </c>
      <c r="C58" s="249"/>
      <c r="D58" s="249"/>
      <c r="E58" s="250"/>
    </row>
    <row r="59" spans="1:6" s="251" customFormat="1" x14ac:dyDescent="0.3">
      <c r="A59" s="90">
        <v>1.6</v>
      </c>
      <c r="B59" s="46" t="s">
        <v>8</v>
      </c>
      <c r="C59" s="88">
        <f>SUM(C60:C64)</f>
        <v>0</v>
      </c>
      <c r="D59" s="88">
        <f>SUM(D60:D64)</f>
        <v>0</v>
      </c>
      <c r="E59" s="250"/>
    </row>
    <row r="60" spans="1:6" s="251" customFormat="1" x14ac:dyDescent="0.2">
      <c r="A60" s="91" t="s">
        <v>298</v>
      </c>
      <c r="B60" s="47" t="s">
        <v>52</v>
      </c>
      <c r="C60" s="249"/>
      <c r="D60" s="41"/>
      <c r="E60" s="250"/>
    </row>
    <row r="61" spans="1:6" s="251" customFormat="1" ht="30" x14ac:dyDescent="0.2">
      <c r="A61" s="91" t="s">
        <v>299</v>
      </c>
      <c r="B61" s="47" t="s">
        <v>54</v>
      </c>
      <c r="C61" s="249"/>
      <c r="D61" s="41"/>
      <c r="E61" s="250"/>
    </row>
    <row r="62" spans="1:6" s="251" customFormat="1" x14ac:dyDescent="0.2">
      <c r="A62" s="91" t="s">
        <v>300</v>
      </c>
      <c r="B62" s="47" t="s">
        <v>53</v>
      </c>
      <c r="C62" s="41"/>
      <c r="D62" s="41"/>
      <c r="E62" s="250"/>
    </row>
    <row r="63" spans="1:6" s="251" customFormat="1" x14ac:dyDescent="0.2">
      <c r="A63" s="91" t="s">
        <v>301</v>
      </c>
      <c r="B63" s="47" t="s">
        <v>27</v>
      </c>
      <c r="C63" s="249"/>
      <c r="D63" s="41"/>
      <c r="E63" s="250"/>
    </row>
    <row r="64" spans="1:6" s="251" customFormat="1" x14ac:dyDescent="0.2">
      <c r="A64" s="91" t="s">
        <v>338</v>
      </c>
      <c r="B64" s="47" t="s">
        <v>339</v>
      </c>
      <c r="C64" s="249"/>
      <c r="D64" s="41"/>
      <c r="E64" s="250"/>
    </row>
    <row r="65" spans="1:5" x14ac:dyDescent="0.3">
      <c r="A65" s="245">
        <v>2</v>
      </c>
      <c r="B65" s="245" t="s">
        <v>412</v>
      </c>
      <c r="C65" s="253"/>
      <c r="D65" s="88">
        <f>SUM(D66:D72)</f>
        <v>0</v>
      </c>
      <c r="E65" s="99"/>
    </row>
    <row r="66" spans="1:5" x14ac:dyDescent="0.3">
      <c r="A66" s="101">
        <v>2.1</v>
      </c>
      <c r="B66" s="254" t="s">
        <v>100</v>
      </c>
      <c r="C66" s="255"/>
      <c r="D66" s="22"/>
      <c r="E66" s="99"/>
    </row>
    <row r="67" spans="1:5" x14ac:dyDescent="0.3">
      <c r="A67" s="101">
        <v>2.2000000000000002</v>
      </c>
      <c r="B67" s="254" t="s">
        <v>413</v>
      </c>
      <c r="C67" s="255"/>
      <c r="D67" s="22"/>
      <c r="E67" s="99"/>
    </row>
    <row r="68" spans="1:5" x14ac:dyDescent="0.3">
      <c r="A68" s="101">
        <v>2.2999999999999998</v>
      </c>
      <c r="B68" s="254" t="s">
        <v>104</v>
      </c>
      <c r="C68" s="255"/>
      <c r="D68" s="22"/>
      <c r="E68" s="99"/>
    </row>
    <row r="69" spans="1:5" x14ac:dyDescent="0.3">
      <c r="A69" s="101">
        <v>2.4</v>
      </c>
      <c r="B69" s="254" t="s">
        <v>103</v>
      </c>
      <c r="C69" s="255"/>
      <c r="D69" s="22"/>
      <c r="E69" s="99"/>
    </row>
    <row r="70" spans="1:5" x14ac:dyDescent="0.3">
      <c r="A70" s="101">
        <v>2.5</v>
      </c>
      <c r="B70" s="254" t="s">
        <v>414</v>
      </c>
      <c r="C70" s="255"/>
      <c r="D70" s="22"/>
      <c r="E70" s="99"/>
    </row>
    <row r="71" spans="1:5" x14ac:dyDescent="0.3">
      <c r="A71" s="101">
        <v>2.6</v>
      </c>
      <c r="B71" s="254" t="s">
        <v>101</v>
      </c>
      <c r="C71" s="255"/>
      <c r="D71" s="22"/>
      <c r="E71" s="99"/>
    </row>
    <row r="72" spans="1:5" x14ac:dyDescent="0.3">
      <c r="A72" s="101">
        <v>2.7</v>
      </c>
      <c r="B72" s="254" t="s">
        <v>102</v>
      </c>
      <c r="C72" s="256"/>
      <c r="D72" s="22"/>
      <c r="E72" s="99"/>
    </row>
    <row r="73" spans="1:5" x14ac:dyDescent="0.3">
      <c r="A73" s="245">
        <v>3</v>
      </c>
      <c r="B73" s="245" t="s">
        <v>452</v>
      </c>
      <c r="C73" s="88"/>
      <c r="D73" s="22"/>
      <c r="E73" s="99"/>
    </row>
    <row r="74" spans="1:5" x14ac:dyDescent="0.3">
      <c r="A74" s="245">
        <v>4</v>
      </c>
      <c r="B74" s="245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55"/>
      <c r="D75" s="8"/>
      <c r="E75" s="99"/>
    </row>
    <row r="76" spans="1:5" x14ac:dyDescent="0.3">
      <c r="A76" s="101">
        <v>4.2</v>
      </c>
      <c r="B76" s="101" t="s">
        <v>255</v>
      </c>
      <c r="C76" s="256"/>
      <c r="D76" s="8"/>
      <c r="E76" s="99"/>
    </row>
    <row r="77" spans="1:5" x14ac:dyDescent="0.3">
      <c r="A77" s="245">
        <v>5</v>
      </c>
      <c r="B77" s="245" t="s">
        <v>280</v>
      </c>
      <c r="C77" s="286"/>
      <c r="D77" s="256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328</v>
      </c>
      <c r="B1" s="80"/>
      <c r="C1" s="408" t="s">
        <v>110</v>
      </c>
      <c r="D1" s="408"/>
      <c r="E1" s="94"/>
    </row>
    <row r="2" spans="1:5" s="6" customFormat="1" x14ac:dyDescent="0.3">
      <c r="A2" s="77" t="s">
        <v>329</v>
      </c>
      <c r="B2" s="80"/>
      <c r="C2" s="398" t="s">
        <v>579</v>
      </c>
      <c r="D2" s="399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82" t="str">
        <f>'ფორმა N1'!E6</f>
        <v>პ/გ "ახალი მემარჯვენეები"</v>
      </c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x14ac:dyDescent="0.3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66" t="s">
        <v>442</v>
      </c>
      <c r="E26" s="5"/>
    </row>
    <row r="27" spans="1:5" x14ac:dyDescent="0.3">
      <c r="A27" s="2" t="s">
        <v>443</v>
      </c>
    </row>
    <row r="28" spans="1:5" x14ac:dyDescent="0.3">
      <c r="A28" s="221" t="s">
        <v>444</v>
      </c>
    </row>
    <row r="29" spans="1:5" x14ac:dyDescent="0.3">
      <c r="A29" s="221"/>
    </row>
    <row r="30" spans="1:5" x14ac:dyDescent="0.3">
      <c r="A30" s="221" t="s">
        <v>352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415</v>
      </c>
      <c r="B1" s="77"/>
      <c r="C1" s="80"/>
      <c r="D1" s="80"/>
      <c r="E1" s="80"/>
      <c r="F1" s="80"/>
      <c r="G1" s="233"/>
      <c r="H1" s="233"/>
      <c r="I1" s="408" t="s">
        <v>110</v>
      </c>
      <c r="J1" s="408"/>
    </row>
    <row r="2" spans="1:10" ht="15" x14ac:dyDescent="0.3">
      <c r="A2" s="79" t="s">
        <v>141</v>
      </c>
      <c r="B2" s="77"/>
      <c r="C2" s="80"/>
      <c r="D2" s="80"/>
      <c r="E2" s="80"/>
      <c r="F2" s="80"/>
      <c r="G2" s="233"/>
      <c r="H2" s="233"/>
      <c r="I2" s="398" t="s">
        <v>579</v>
      </c>
      <c r="J2" s="399"/>
    </row>
    <row r="3" spans="1:10" ht="15" x14ac:dyDescent="0.3">
      <c r="A3" s="79"/>
      <c r="B3" s="79"/>
      <c r="C3" s="77"/>
      <c r="D3" s="77"/>
      <c r="E3" s="77"/>
      <c r="F3" s="77"/>
      <c r="G3" s="169"/>
      <c r="H3" s="169"/>
      <c r="I3" s="233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/>
      <c r="B5" s="382" t="str">
        <f>'ფორმა N1'!E6</f>
        <v>პ/გ "ახალი მემარჯვენეები"</v>
      </c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8"/>
      <c r="B7" s="168"/>
      <c r="C7" s="168"/>
      <c r="D7" s="227"/>
      <c r="E7" s="168"/>
      <c r="F7" s="168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6" t="s">
        <v>349</v>
      </c>
    </row>
    <row r="9" spans="1:10" ht="15" x14ac:dyDescent="0.2">
      <c r="A9" s="101">
        <v>1</v>
      </c>
      <c r="B9" s="101" t="s">
        <v>482</v>
      </c>
      <c r="C9" s="101" t="s">
        <v>483</v>
      </c>
      <c r="D9" s="101">
        <v>8001007150</v>
      </c>
      <c r="E9" s="101" t="s">
        <v>484</v>
      </c>
      <c r="F9" s="101" t="s">
        <v>485</v>
      </c>
      <c r="G9" s="4">
        <v>4050</v>
      </c>
      <c r="H9" s="4">
        <v>3240</v>
      </c>
      <c r="I9" s="4">
        <v>810</v>
      </c>
      <c r="J9" s="236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4050</v>
      </c>
      <c r="H34" s="89">
        <f>SUM(H9:H33)</f>
        <v>3240</v>
      </c>
      <c r="I34" s="89">
        <f>SUM(I9:I33)</f>
        <v>810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446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 x14ac:dyDescent="0.3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 x14ac:dyDescent="0.3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 x14ac:dyDescent="0.2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367</v>
      </c>
      <c r="B1" s="80"/>
      <c r="C1" s="80"/>
      <c r="D1" s="80"/>
      <c r="E1" s="80"/>
      <c r="F1" s="80"/>
      <c r="G1" s="408" t="s">
        <v>110</v>
      </c>
      <c r="H1" s="408"/>
    </row>
    <row r="2" spans="1:8" ht="15" x14ac:dyDescent="0.3">
      <c r="A2" s="79" t="s">
        <v>141</v>
      </c>
      <c r="B2" s="80"/>
      <c r="C2" s="80"/>
      <c r="D2" s="80"/>
      <c r="E2" s="80"/>
      <c r="F2" s="80"/>
      <c r="G2" s="398" t="s">
        <v>579</v>
      </c>
      <c r="H2" s="399"/>
    </row>
    <row r="3" spans="1:8" ht="15" x14ac:dyDescent="0.3">
      <c r="A3" s="79"/>
      <c r="B3" s="79"/>
      <c r="C3" s="79"/>
      <c r="D3" s="79"/>
      <c r="E3" s="79"/>
      <c r="F3" s="79"/>
      <c r="G3" s="169"/>
      <c r="H3" s="169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82" t="str">
        <f>'ფორმა N1'!E6</f>
        <v>პ/გ "ახალი მემარჯვენეები"</v>
      </c>
      <c r="B5" s="83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68"/>
      <c r="B7" s="168"/>
      <c r="C7" s="279"/>
      <c r="D7" s="168"/>
      <c r="E7" s="168"/>
      <c r="F7" s="168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30" x14ac:dyDescent="0.2">
      <c r="A9" s="101" t="s">
        <v>507</v>
      </c>
      <c r="B9" s="101" t="s">
        <v>508</v>
      </c>
      <c r="C9" s="394" t="s">
        <v>562</v>
      </c>
      <c r="D9" s="101" t="s">
        <v>509</v>
      </c>
      <c r="E9" s="101" t="s">
        <v>510</v>
      </c>
      <c r="F9" s="396">
        <v>68</v>
      </c>
      <c r="G9" s="4">
        <v>1020</v>
      </c>
      <c r="H9" s="4">
        <v>1020</v>
      </c>
    </row>
    <row r="10" spans="1:8" ht="30" x14ac:dyDescent="0.2">
      <c r="A10" s="90" t="s">
        <v>511</v>
      </c>
      <c r="B10" s="90" t="s">
        <v>512</v>
      </c>
      <c r="C10" s="395" t="s">
        <v>563</v>
      </c>
      <c r="D10" s="90" t="s">
        <v>509</v>
      </c>
      <c r="E10" s="90" t="s">
        <v>513</v>
      </c>
      <c r="F10" s="396">
        <v>68</v>
      </c>
      <c r="G10" s="4">
        <v>1020</v>
      </c>
      <c r="H10" s="4">
        <v>1020</v>
      </c>
    </row>
    <row r="11" spans="1:8" ht="30" x14ac:dyDescent="0.2">
      <c r="A11" s="90" t="s">
        <v>514</v>
      </c>
      <c r="B11" s="90" t="s">
        <v>515</v>
      </c>
      <c r="C11" s="395" t="s">
        <v>564</v>
      </c>
      <c r="D11" s="90" t="s">
        <v>509</v>
      </c>
      <c r="E11" s="90" t="s">
        <v>516</v>
      </c>
      <c r="F11" s="396">
        <v>42</v>
      </c>
      <c r="G11" s="4">
        <v>630</v>
      </c>
      <c r="H11" s="4">
        <v>630</v>
      </c>
    </row>
    <row r="12" spans="1:8" ht="30" x14ac:dyDescent="0.2">
      <c r="A12" s="90" t="s">
        <v>501</v>
      </c>
      <c r="B12" s="90" t="s">
        <v>517</v>
      </c>
      <c r="C12" s="395" t="s">
        <v>565</v>
      </c>
      <c r="D12" s="90" t="s">
        <v>509</v>
      </c>
      <c r="E12" s="90" t="s">
        <v>518</v>
      </c>
      <c r="F12" s="396">
        <v>68</v>
      </c>
      <c r="G12" s="4">
        <v>1020</v>
      </c>
      <c r="H12" s="4">
        <v>1020</v>
      </c>
    </row>
    <row r="13" spans="1:8" ht="30" x14ac:dyDescent="0.2">
      <c r="A13" s="90" t="s">
        <v>482</v>
      </c>
      <c r="B13" s="90" t="s">
        <v>519</v>
      </c>
      <c r="C13" s="395">
        <v>60002006014</v>
      </c>
      <c r="D13" s="90" t="s">
        <v>509</v>
      </c>
      <c r="E13" s="90" t="s">
        <v>520</v>
      </c>
      <c r="F13" s="396">
        <v>64</v>
      </c>
      <c r="G13" s="4">
        <v>960</v>
      </c>
      <c r="H13" s="4">
        <v>960</v>
      </c>
    </row>
    <row r="14" spans="1:8" ht="45" x14ac:dyDescent="0.2">
      <c r="A14" s="90" t="s">
        <v>482</v>
      </c>
      <c r="B14" s="90" t="s">
        <v>521</v>
      </c>
      <c r="C14" s="395" t="s">
        <v>566</v>
      </c>
      <c r="D14" s="90" t="s">
        <v>509</v>
      </c>
      <c r="E14" s="90" t="s">
        <v>522</v>
      </c>
      <c r="F14" s="397">
        <v>67</v>
      </c>
      <c r="G14" s="4">
        <v>1005</v>
      </c>
      <c r="H14" s="4">
        <v>1005</v>
      </c>
    </row>
    <row r="15" spans="1:8" ht="45" x14ac:dyDescent="0.2">
      <c r="A15" s="90" t="s">
        <v>523</v>
      </c>
      <c r="B15" s="90" t="s">
        <v>524</v>
      </c>
      <c r="C15" s="395" t="s">
        <v>567</v>
      </c>
      <c r="D15" s="90" t="s">
        <v>509</v>
      </c>
      <c r="E15" s="90" t="s">
        <v>522</v>
      </c>
      <c r="F15" s="397">
        <v>49</v>
      </c>
      <c r="G15" s="4">
        <v>735</v>
      </c>
      <c r="H15" s="4">
        <v>735</v>
      </c>
    </row>
    <row r="16" spans="1:8" ht="30" x14ac:dyDescent="0.2">
      <c r="A16" s="90" t="s">
        <v>482</v>
      </c>
      <c r="B16" s="90" t="s">
        <v>483</v>
      </c>
      <c r="C16" s="395">
        <v>8001007150</v>
      </c>
      <c r="D16" s="90" t="s">
        <v>509</v>
      </c>
      <c r="E16" s="90" t="s">
        <v>510</v>
      </c>
      <c r="F16" s="397">
        <v>67</v>
      </c>
      <c r="G16" s="4">
        <v>1005</v>
      </c>
      <c r="H16" s="4">
        <v>1005</v>
      </c>
    </row>
    <row r="17" spans="1:8" ht="30" x14ac:dyDescent="0.2">
      <c r="A17" s="90" t="s">
        <v>525</v>
      </c>
      <c r="B17" s="90" t="s">
        <v>526</v>
      </c>
      <c r="C17" s="395" t="s">
        <v>568</v>
      </c>
      <c r="D17" s="90" t="s">
        <v>509</v>
      </c>
      <c r="E17" s="90" t="s">
        <v>510</v>
      </c>
      <c r="F17" s="397">
        <v>67</v>
      </c>
      <c r="G17" s="4">
        <v>1005</v>
      </c>
      <c r="H17" s="4">
        <v>1005</v>
      </c>
    </row>
    <row r="18" spans="1:8" ht="30" x14ac:dyDescent="0.2">
      <c r="A18" s="90" t="s">
        <v>527</v>
      </c>
      <c r="B18" s="90" t="s">
        <v>528</v>
      </c>
      <c r="C18" s="395" t="s">
        <v>569</v>
      </c>
      <c r="D18" s="90" t="s">
        <v>509</v>
      </c>
      <c r="E18" s="90" t="s">
        <v>516</v>
      </c>
      <c r="F18" s="397">
        <v>42</v>
      </c>
      <c r="G18" s="4">
        <v>630</v>
      </c>
      <c r="H18" s="4">
        <v>630</v>
      </c>
    </row>
    <row r="19" spans="1:8" ht="30" x14ac:dyDescent="0.2">
      <c r="A19" s="90" t="s">
        <v>529</v>
      </c>
      <c r="B19" s="90" t="s">
        <v>530</v>
      </c>
      <c r="C19" s="395" t="s">
        <v>570</v>
      </c>
      <c r="D19" s="90" t="s">
        <v>509</v>
      </c>
      <c r="E19" s="90" t="s">
        <v>518</v>
      </c>
      <c r="F19" s="397">
        <v>57</v>
      </c>
      <c r="G19" s="4">
        <v>850</v>
      </c>
      <c r="H19" s="4">
        <v>850</v>
      </c>
    </row>
    <row r="20" spans="1:8" ht="30" x14ac:dyDescent="0.2">
      <c r="A20" s="90" t="s">
        <v>503</v>
      </c>
      <c r="B20" s="90" t="s">
        <v>504</v>
      </c>
      <c r="C20" s="395" t="s">
        <v>571</v>
      </c>
      <c r="D20" s="90" t="s">
        <v>509</v>
      </c>
      <c r="E20" s="90" t="s">
        <v>516</v>
      </c>
      <c r="F20" s="397">
        <v>67</v>
      </c>
      <c r="G20" s="4">
        <v>1005</v>
      </c>
      <c r="H20" s="4">
        <v>1005</v>
      </c>
    </row>
    <row r="21" spans="1:8" ht="30" x14ac:dyDescent="0.2">
      <c r="A21" s="90" t="s">
        <v>531</v>
      </c>
      <c r="B21" s="90" t="s">
        <v>532</v>
      </c>
      <c r="C21" s="395" t="s">
        <v>572</v>
      </c>
      <c r="D21" s="90" t="s">
        <v>509</v>
      </c>
      <c r="E21" s="90" t="s">
        <v>533</v>
      </c>
      <c r="F21" s="397">
        <v>67</v>
      </c>
      <c r="G21" s="4">
        <v>1005</v>
      </c>
      <c r="H21" s="4">
        <v>1005</v>
      </c>
    </row>
    <row r="22" spans="1:8" ht="30" x14ac:dyDescent="0.2">
      <c r="A22" s="90" t="s">
        <v>534</v>
      </c>
      <c r="B22" s="90" t="s">
        <v>535</v>
      </c>
      <c r="C22" s="395" t="s">
        <v>573</v>
      </c>
      <c r="D22" s="90" t="s">
        <v>509</v>
      </c>
      <c r="E22" s="90" t="s">
        <v>533</v>
      </c>
      <c r="F22" s="397">
        <v>67</v>
      </c>
      <c r="G22" s="4">
        <v>1005</v>
      </c>
      <c r="H22" s="4">
        <v>1005</v>
      </c>
    </row>
    <row r="23" spans="1:8" ht="30" x14ac:dyDescent="0.2">
      <c r="A23" s="90" t="s">
        <v>482</v>
      </c>
      <c r="B23" s="90" t="s">
        <v>536</v>
      </c>
      <c r="C23" s="395">
        <v>62005018988</v>
      </c>
      <c r="D23" s="90" t="s">
        <v>509</v>
      </c>
      <c r="E23" s="90" t="s">
        <v>537</v>
      </c>
      <c r="F23" s="397">
        <v>67</v>
      </c>
      <c r="G23" s="4">
        <v>1005</v>
      </c>
      <c r="H23" s="4">
        <v>1005</v>
      </c>
    </row>
    <row r="24" spans="1:8" ht="30" x14ac:dyDescent="0.2">
      <c r="A24" s="90" t="s">
        <v>538</v>
      </c>
      <c r="B24" s="90" t="s">
        <v>539</v>
      </c>
      <c r="C24" s="395">
        <v>45001001479</v>
      </c>
      <c r="D24" s="90" t="s">
        <v>509</v>
      </c>
      <c r="E24" s="90" t="s">
        <v>537</v>
      </c>
      <c r="F24" s="397">
        <v>67</v>
      </c>
      <c r="G24" s="4">
        <v>1005</v>
      </c>
      <c r="H24" s="4">
        <v>1005</v>
      </c>
    </row>
    <row r="25" spans="1:8" ht="30" x14ac:dyDescent="0.2">
      <c r="A25" s="90" t="s">
        <v>482</v>
      </c>
      <c r="B25" s="90" t="s">
        <v>540</v>
      </c>
      <c r="C25" s="395">
        <v>1030031534</v>
      </c>
      <c r="D25" s="90" t="s">
        <v>509</v>
      </c>
      <c r="E25" s="90" t="s">
        <v>537</v>
      </c>
      <c r="F25" s="397">
        <v>67</v>
      </c>
      <c r="G25" s="4">
        <v>1005</v>
      </c>
      <c r="H25" s="4">
        <v>1005</v>
      </c>
    </row>
    <row r="26" spans="1:8" ht="30" x14ac:dyDescent="0.2">
      <c r="A26" s="90" t="s">
        <v>541</v>
      </c>
      <c r="B26" s="90" t="s">
        <v>542</v>
      </c>
      <c r="C26" s="395">
        <v>1026009719</v>
      </c>
      <c r="D26" s="90" t="s">
        <v>509</v>
      </c>
      <c r="E26" s="90" t="s">
        <v>543</v>
      </c>
      <c r="F26" s="397">
        <v>67</v>
      </c>
      <c r="G26" s="4">
        <v>1005</v>
      </c>
      <c r="H26" s="4">
        <v>1005</v>
      </c>
    </row>
    <row r="27" spans="1:8" ht="30" x14ac:dyDescent="0.2">
      <c r="A27" s="90" t="s">
        <v>544</v>
      </c>
      <c r="B27" s="90" t="s">
        <v>545</v>
      </c>
      <c r="C27" s="395">
        <v>60002015199</v>
      </c>
      <c r="D27" s="90" t="s">
        <v>509</v>
      </c>
      <c r="E27" s="90" t="s">
        <v>520</v>
      </c>
      <c r="F27" s="397">
        <v>67</v>
      </c>
      <c r="G27" s="4">
        <v>1005</v>
      </c>
      <c r="H27" s="4">
        <v>1005</v>
      </c>
    </row>
    <row r="28" spans="1:8" ht="30" x14ac:dyDescent="0.2">
      <c r="A28" s="90" t="s">
        <v>547</v>
      </c>
      <c r="B28" s="90" t="s">
        <v>548</v>
      </c>
      <c r="C28" s="395">
        <v>61001011756</v>
      </c>
      <c r="D28" s="90" t="s">
        <v>509</v>
      </c>
      <c r="E28" s="90" t="s">
        <v>546</v>
      </c>
      <c r="F28" s="397">
        <v>67</v>
      </c>
      <c r="G28" s="4">
        <v>1005</v>
      </c>
      <c r="H28" s="4">
        <v>1005</v>
      </c>
    </row>
    <row r="29" spans="1:8" ht="30" x14ac:dyDescent="0.2">
      <c r="A29" s="90" t="s">
        <v>549</v>
      </c>
      <c r="B29" s="90" t="s">
        <v>550</v>
      </c>
      <c r="C29" s="395">
        <v>33001021540</v>
      </c>
      <c r="D29" s="90" t="s">
        <v>509</v>
      </c>
      <c r="E29" s="90" t="s">
        <v>546</v>
      </c>
      <c r="F29" s="397">
        <v>67</v>
      </c>
      <c r="G29" s="4">
        <v>1005</v>
      </c>
      <c r="H29" s="4">
        <v>1005</v>
      </c>
    </row>
    <row r="30" spans="1:8" ht="30" x14ac:dyDescent="0.2">
      <c r="A30" s="90" t="s">
        <v>560</v>
      </c>
      <c r="B30" s="90" t="s">
        <v>561</v>
      </c>
      <c r="C30" s="395">
        <v>1017011888</v>
      </c>
      <c r="D30" s="90" t="s">
        <v>509</v>
      </c>
      <c r="E30" s="90" t="s">
        <v>551</v>
      </c>
      <c r="F30" s="397">
        <v>12</v>
      </c>
      <c r="G30" s="4">
        <v>180</v>
      </c>
      <c r="H30" s="4">
        <v>180</v>
      </c>
    </row>
    <row r="31" spans="1:8" ht="30" x14ac:dyDescent="0.2">
      <c r="A31" s="90" t="s">
        <v>503</v>
      </c>
      <c r="B31" s="90" t="s">
        <v>552</v>
      </c>
      <c r="C31" s="395">
        <v>35001056834</v>
      </c>
      <c r="D31" s="90" t="s">
        <v>509</v>
      </c>
      <c r="E31" s="90" t="s">
        <v>551</v>
      </c>
      <c r="F31" s="397">
        <v>67</v>
      </c>
      <c r="G31" s="4">
        <v>1005</v>
      </c>
      <c r="H31" s="4">
        <v>1005</v>
      </c>
    </row>
    <row r="32" spans="1:8" ht="60" x14ac:dyDescent="0.2">
      <c r="A32" s="90" t="s">
        <v>549</v>
      </c>
      <c r="B32" s="90" t="s">
        <v>553</v>
      </c>
      <c r="C32" s="395">
        <v>1001078260</v>
      </c>
      <c r="D32" s="90" t="s">
        <v>554</v>
      </c>
      <c r="E32" s="90" t="s">
        <v>555</v>
      </c>
      <c r="F32" s="397">
        <v>67</v>
      </c>
      <c r="G32" s="4">
        <v>1005</v>
      </c>
      <c r="H32" s="4">
        <v>1005</v>
      </c>
    </row>
    <row r="33" spans="1:8" ht="60" x14ac:dyDescent="0.2">
      <c r="A33" s="90" t="s">
        <v>556</v>
      </c>
      <c r="B33" s="90" t="s">
        <v>557</v>
      </c>
      <c r="C33" s="395">
        <v>1030053572</v>
      </c>
      <c r="D33" s="90" t="s">
        <v>554</v>
      </c>
      <c r="E33" s="90" t="s">
        <v>555</v>
      </c>
      <c r="F33" s="397">
        <v>67</v>
      </c>
      <c r="G33" s="4">
        <v>1005</v>
      </c>
      <c r="H33" s="4">
        <v>1005</v>
      </c>
    </row>
    <row r="34" spans="1:8" ht="60" x14ac:dyDescent="0.2">
      <c r="A34" s="90" t="s">
        <v>558</v>
      </c>
      <c r="B34" s="90" t="s">
        <v>559</v>
      </c>
      <c r="C34" s="395">
        <v>1017019327</v>
      </c>
      <c r="D34" s="90" t="s">
        <v>554</v>
      </c>
      <c r="E34" s="90" t="s">
        <v>555</v>
      </c>
      <c r="F34" s="397">
        <v>25</v>
      </c>
      <c r="G34" s="4">
        <v>375</v>
      </c>
      <c r="H34" s="4">
        <v>375</v>
      </c>
    </row>
    <row r="35" spans="1:8" ht="15" x14ac:dyDescent="0.2">
      <c r="A35" s="90"/>
      <c r="B35" s="90"/>
      <c r="C35" s="90"/>
      <c r="D35" s="90"/>
      <c r="E35" s="90"/>
      <c r="F35" s="90"/>
      <c r="G35" s="4"/>
      <c r="H35" s="4"/>
    </row>
    <row r="36" spans="1:8" ht="15" x14ac:dyDescent="0.2">
      <c r="A36" s="90"/>
      <c r="B36" s="90"/>
      <c r="C36" s="90"/>
      <c r="D36" s="90"/>
      <c r="E36" s="90"/>
      <c r="F36" s="90"/>
      <c r="G36" s="4"/>
      <c r="H36" s="4"/>
    </row>
    <row r="37" spans="1:8" ht="15" x14ac:dyDescent="0.2">
      <c r="A37" s="90"/>
      <c r="B37" s="90"/>
      <c r="C37" s="90"/>
      <c r="D37" s="90"/>
      <c r="E37" s="90"/>
      <c r="F37" s="90"/>
      <c r="G37" s="4"/>
      <c r="H37" s="4"/>
    </row>
    <row r="38" spans="1:8" ht="15" x14ac:dyDescent="0.2">
      <c r="A38" s="90"/>
      <c r="B38" s="90"/>
      <c r="C38" s="90"/>
      <c r="D38" s="90"/>
      <c r="E38" s="90"/>
      <c r="F38" s="90"/>
      <c r="G38" s="4"/>
      <c r="H38" s="4"/>
    </row>
    <row r="39" spans="1:8" ht="15" x14ac:dyDescent="0.2">
      <c r="A39" s="90"/>
      <c r="B39" s="90"/>
      <c r="C39" s="90"/>
      <c r="D39" s="90"/>
      <c r="E39" s="90"/>
      <c r="F39" s="90"/>
      <c r="G39" s="4"/>
      <c r="H39" s="4"/>
    </row>
    <row r="40" spans="1:8" ht="15" x14ac:dyDescent="0.2">
      <c r="A40" s="90"/>
      <c r="B40" s="90"/>
      <c r="C40" s="90"/>
      <c r="D40" s="90"/>
      <c r="E40" s="90"/>
      <c r="F40" s="90"/>
      <c r="G40" s="4"/>
      <c r="H40" s="4"/>
    </row>
    <row r="41" spans="1:8" ht="15" x14ac:dyDescent="0.3">
      <c r="A41" s="102"/>
      <c r="B41" s="102"/>
      <c r="C41" s="102"/>
      <c r="D41" s="102"/>
      <c r="E41" s="102"/>
      <c r="F41" s="102" t="s">
        <v>340</v>
      </c>
      <c r="G41" s="89">
        <f>SUM(G9:G40)</f>
        <v>23500</v>
      </c>
      <c r="H41" s="89">
        <f>SUM(H9:H40)</f>
        <v>23500</v>
      </c>
    </row>
    <row r="42" spans="1:8" ht="15" x14ac:dyDescent="0.3">
      <c r="A42" s="234"/>
      <c r="B42" s="234"/>
      <c r="C42" s="234"/>
      <c r="D42" s="234"/>
      <c r="E42" s="234"/>
      <c r="F42" s="234"/>
      <c r="G42" s="190"/>
      <c r="H42" s="190"/>
    </row>
    <row r="43" spans="1:8" ht="15" x14ac:dyDescent="0.3">
      <c r="A43" s="235" t="s">
        <v>351</v>
      </c>
      <c r="B43" s="234"/>
      <c r="C43" s="234"/>
      <c r="D43" s="234"/>
      <c r="E43" s="234"/>
      <c r="F43" s="234"/>
      <c r="G43" s="190"/>
      <c r="H43" s="190"/>
    </row>
    <row r="44" spans="1:8" ht="15" x14ac:dyDescent="0.3">
      <c r="A44" s="235" t="s">
        <v>354</v>
      </c>
      <c r="B44" s="234"/>
      <c r="C44" s="234"/>
      <c r="D44" s="234"/>
      <c r="E44" s="234"/>
      <c r="F44" s="234"/>
      <c r="G44" s="190"/>
      <c r="H44" s="190"/>
    </row>
    <row r="45" spans="1:8" ht="15" x14ac:dyDescent="0.3">
      <c r="A45" s="235"/>
      <c r="B45" s="190"/>
      <c r="C45" s="190"/>
      <c r="D45" s="190"/>
      <c r="E45" s="190"/>
      <c r="F45" s="190"/>
      <c r="G45" s="190"/>
      <c r="H45" s="190"/>
    </row>
    <row r="46" spans="1:8" ht="15" x14ac:dyDescent="0.3">
      <c r="A46" s="235"/>
      <c r="B46" s="190"/>
      <c r="C46" s="190"/>
      <c r="D46" s="190"/>
      <c r="E46" s="190"/>
      <c r="F46" s="190"/>
      <c r="G46" s="190"/>
      <c r="H46" s="190"/>
    </row>
    <row r="47" spans="1:8" x14ac:dyDescent="0.2">
      <c r="A47" s="231"/>
      <c r="B47" s="231"/>
      <c r="C47" s="231"/>
      <c r="D47" s="231"/>
      <c r="E47" s="231"/>
      <c r="F47" s="231"/>
      <c r="G47" s="231"/>
      <c r="H47" s="231"/>
    </row>
    <row r="48" spans="1:8" ht="15" x14ac:dyDescent="0.3">
      <c r="A48" s="196" t="s">
        <v>107</v>
      </c>
      <c r="B48" s="190"/>
      <c r="C48" s="190"/>
      <c r="D48" s="190"/>
      <c r="E48" s="190"/>
      <c r="F48" s="190"/>
      <c r="G48" s="190"/>
      <c r="H48" s="190"/>
    </row>
    <row r="49" spans="1:8" ht="15" x14ac:dyDescent="0.3">
      <c r="A49" s="190"/>
      <c r="B49" s="190"/>
      <c r="C49" s="190"/>
      <c r="D49" s="190"/>
      <c r="E49" s="190"/>
      <c r="F49" s="190"/>
      <c r="G49" s="190"/>
      <c r="H49" s="190"/>
    </row>
    <row r="50" spans="1:8" ht="15" x14ac:dyDescent="0.3">
      <c r="A50" s="190"/>
      <c r="B50" s="190"/>
      <c r="C50" s="190"/>
      <c r="D50" s="190"/>
      <c r="E50" s="190"/>
      <c r="F50" s="190"/>
      <c r="G50" s="190"/>
      <c r="H50" s="197"/>
    </row>
    <row r="51" spans="1:8" ht="15" x14ac:dyDescent="0.3">
      <c r="A51" s="196"/>
      <c r="B51" s="196" t="s">
        <v>272</v>
      </c>
      <c r="C51" s="196"/>
      <c r="D51" s="196"/>
      <c r="E51" s="196"/>
      <c r="F51" s="196"/>
      <c r="G51" s="190"/>
      <c r="H51" s="197"/>
    </row>
    <row r="52" spans="1:8" ht="15" x14ac:dyDescent="0.3">
      <c r="A52" s="190"/>
      <c r="B52" s="190" t="s">
        <v>271</v>
      </c>
      <c r="C52" s="190"/>
      <c r="D52" s="190"/>
      <c r="E52" s="190"/>
      <c r="F52" s="190"/>
      <c r="G52" s="190"/>
      <c r="H52" s="197"/>
    </row>
    <row r="53" spans="1:8" x14ac:dyDescent="0.2">
      <c r="A53" s="198"/>
      <c r="B53" s="198" t="s">
        <v>140</v>
      </c>
      <c r="C53" s="198"/>
      <c r="D53" s="198"/>
      <c r="E53" s="198"/>
      <c r="F53" s="198"/>
      <c r="G53" s="191"/>
      <c r="H53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470</v>
      </c>
      <c r="B1" s="77"/>
      <c r="C1" s="80"/>
      <c r="D1" s="80"/>
      <c r="E1" s="80"/>
      <c r="F1" s="80"/>
      <c r="G1" s="408" t="s">
        <v>110</v>
      </c>
      <c r="H1" s="408"/>
    </row>
    <row r="2" spans="1:10" ht="15" x14ac:dyDescent="0.3">
      <c r="A2" s="79" t="s">
        <v>141</v>
      </c>
      <c r="B2" s="77"/>
      <c r="C2" s="80"/>
      <c r="D2" s="80"/>
      <c r="E2" s="80"/>
      <c r="F2" s="80"/>
      <c r="G2" s="398" t="s">
        <v>579</v>
      </c>
      <c r="H2" s="399"/>
    </row>
    <row r="3" spans="1:10" ht="15" x14ac:dyDescent="0.3">
      <c r="A3" s="79"/>
      <c r="B3" s="79"/>
      <c r="C3" s="79"/>
      <c r="D3" s="79"/>
      <c r="E3" s="79"/>
      <c r="F3" s="79"/>
      <c r="G3" s="225"/>
      <c r="H3" s="225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83"/>
      <c r="C5" s="382" t="str">
        <f>'ფორმა N1'!E6</f>
        <v>პ/გ "ახალი მემარჯვენეები"</v>
      </c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4"/>
      <c r="B7" s="224"/>
      <c r="C7" s="224"/>
      <c r="D7" s="227"/>
      <c r="E7" s="224"/>
      <c r="F7" s="224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6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402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 t="s">
        <v>347</v>
      </c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435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303</v>
      </c>
      <c r="B1" s="117"/>
      <c r="C1" s="408" t="s">
        <v>110</v>
      </c>
      <c r="D1" s="408"/>
      <c r="E1" s="155"/>
    </row>
    <row r="2" spans="1:12" x14ac:dyDescent="0.3">
      <c r="A2" s="79" t="s">
        <v>141</v>
      </c>
      <c r="B2" s="117"/>
      <c r="C2" s="398" t="s">
        <v>579</v>
      </c>
      <c r="D2" s="399"/>
      <c r="E2" s="155"/>
    </row>
    <row r="3" spans="1:12" x14ac:dyDescent="0.3">
      <c r="A3" s="79"/>
      <c r="B3" s="117"/>
      <c r="C3" s="78"/>
      <c r="D3" s="78"/>
      <c r="E3" s="155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383" t="str">
        <f>'ფორმა N1'!E6</f>
        <v>პ/გ "ახალი მემარჯვენეები"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103"/>
      <c r="B7" s="103"/>
      <c r="C7" s="81"/>
      <c r="D7" s="81"/>
      <c r="E7" s="156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5">
        <f>SUM(C10,C13,C52,C55,C56,C57,C74,C75)</f>
        <v>0</v>
      </c>
      <c r="D9" s="85">
        <f>SUM(D10,D13,D52,D55,D56,D57,D63,D70,D71,D75)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7">
        <f>SUM(C14,C17,C29:C32,C35,C36,C42,C43,C44,C45,C46,C50,C51)</f>
        <v>0</v>
      </c>
      <c r="D13" s="87">
        <f>SUM(D14,D17,D29:D32,D35,D36,D42,D43,D44,D45,D46,D50,D51)</f>
        <v>0</v>
      </c>
      <c r="E13" s="155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282</v>
      </c>
      <c r="B20" s="17" t="s">
        <v>22</v>
      </c>
      <c r="C20" s="38"/>
      <c r="D20" s="41"/>
      <c r="E20" s="155"/>
    </row>
    <row r="21" spans="1:5" x14ac:dyDescent="0.3">
      <c r="A21" s="17" t="s">
        <v>283</v>
      </c>
      <c r="B21" s="17" t="s">
        <v>15</v>
      </c>
      <c r="C21" s="38"/>
      <c r="D21" s="41"/>
      <c r="E21" s="155"/>
    </row>
    <row r="22" spans="1:5" x14ac:dyDescent="0.3">
      <c r="A22" s="17" t="s">
        <v>284</v>
      </c>
      <c r="B22" s="17" t="s">
        <v>16</v>
      </c>
      <c r="C22" s="38"/>
      <c r="D22" s="41"/>
      <c r="E22" s="155"/>
    </row>
    <row r="23" spans="1:5" x14ac:dyDescent="0.3">
      <c r="A23" s="17" t="s">
        <v>285</v>
      </c>
      <c r="B23" s="17" t="s">
        <v>17</v>
      </c>
      <c r="C23" s="120">
        <f>SUM(C24:C27)</f>
        <v>0</v>
      </c>
      <c r="D23" s="120">
        <f>SUM(D24:D27)</f>
        <v>0</v>
      </c>
      <c r="E23" s="155"/>
    </row>
    <row r="24" spans="1:5" ht="16.5" customHeight="1" x14ac:dyDescent="0.3">
      <c r="A24" s="18" t="s">
        <v>286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287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288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289</v>
      </c>
      <c r="B27" s="18" t="s">
        <v>23</v>
      </c>
      <c r="C27" s="38"/>
      <c r="D27" s="42"/>
      <c r="E27" s="155"/>
    </row>
    <row r="28" spans="1:5" x14ac:dyDescent="0.3">
      <c r="A28" s="17" t="s">
        <v>290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ht="30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5"/>
    </row>
    <row r="33" spans="1:5" x14ac:dyDescent="0.3">
      <c r="A33" s="17" t="s">
        <v>291</v>
      </c>
      <c r="B33" s="17" t="s">
        <v>56</v>
      </c>
      <c r="C33" s="34"/>
      <c r="D33" s="35"/>
      <c r="E33" s="155"/>
    </row>
    <row r="34" spans="1:5" x14ac:dyDescent="0.3">
      <c r="A34" s="17" t="s">
        <v>292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359</v>
      </c>
      <c r="C36" s="86">
        <f>SUM(C37:C41)</f>
        <v>0</v>
      </c>
      <c r="D36" s="86">
        <f>SUM(D37:D41)</f>
        <v>0</v>
      </c>
      <c r="E36" s="155"/>
    </row>
    <row r="37" spans="1:5" x14ac:dyDescent="0.3">
      <c r="A37" s="17" t="s">
        <v>356</v>
      </c>
      <c r="B37" s="17" t="s">
        <v>360</v>
      </c>
      <c r="C37" s="34"/>
      <c r="D37" s="34"/>
      <c r="E37" s="155"/>
    </row>
    <row r="38" spans="1:5" x14ac:dyDescent="0.3">
      <c r="A38" s="17" t="s">
        <v>357</v>
      </c>
      <c r="B38" s="17" t="s">
        <v>361</v>
      </c>
      <c r="C38" s="34"/>
      <c r="D38" s="34"/>
      <c r="E38" s="155"/>
    </row>
    <row r="39" spans="1:5" x14ac:dyDescent="0.3">
      <c r="A39" s="17" t="s">
        <v>358</v>
      </c>
      <c r="B39" s="17" t="s">
        <v>364</v>
      </c>
      <c r="C39" s="34"/>
      <c r="D39" s="35"/>
      <c r="E39" s="155"/>
    </row>
    <row r="40" spans="1:5" x14ac:dyDescent="0.3">
      <c r="A40" s="17" t="s">
        <v>363</v>
      </c>
      <c r="B40" s="17" t="s">
        <v>365</v>
      </c>
      <c r="C40" s="34"/>
      <c r="D40" s="35"/>
      <c r="E40" s="155"/>
    </row>
    <row r="41" spans="1:5" x14ac:dyDescent="0.3">
      <c r="A41" s="17" t="s">
        <v>366</v>
      </c>
      <c r="B41" s="17" t="s">
        <v>362</v>
      </c>
      <c r="C41" s="34"/>
      <c r="D41" s="35"/>
      <c r="E41" s="155"/>
    </row>
    <row r="42" spans="1:5" ht="30" x14ac:dyDescent="0.3">
      <c r="A42" s="16" t="s">
        <v>40</v>
      </c>
      <c r="B42" s="16" t="s">
        <v>28</v>
      </c>
      <c r="C42" s="34"/>
      <c r="D42" s="35"/>
      <c r="E42" s="155"/>
    </row>
    <row r="43" spans="1:5" x14ac:dyDescent="0.3">
      <c r="A43" s="16" t="s">
        <v>41</v>
      </c>
      <c r="B43" s="16" t="s">
        <v>24</v>
      </c>
      <c r="C43" s="34"/>
      <c r="D43" s="35"/>
      <c r="E43" s="155"/>
    </row>
    <row r="44" spans="1:5" x14ac:dyDescent="0.3">
      <c r="A44" s="16" t="s">
        <v>42</v>
      </c>
      <c r="B44" s="16" t="s">
        <v>25</v>
      </c>
      <c r="C44" s="34"/>
      <c r="D44" s="35"/>
      <c r="E44" s="155"/>
    </row>
    <row r="45" spans="1:5" x14ac:dyDescent="0.3">
      <c r="A45" s="16" t="s">
        <v>43</v>
      </c>
      <c r="B45" s="16" t="s">
        <v>26</v>
      </c>
      <c r="C45" s="34"/>
      <c r="D45" s="35"/>
      <c r="E45" s="155"/>
    </row>
    <row r="46" spans="1:5" x14ac:dyDescent="0.3">
      <c r="A46" s="16" t="s">
        <v>44</v>
      </c>
      <c r="B46" s="16" t="s">
        <v>297</v>
      </c>
      <c r="C46" s="86">
        <f>SUM(C47:C49)</f>
        <v>0</v>
      </c>
      <c r="D46" s="86">
        <f>SUM(D47:D49)</f>
        <v>0</v>
      </c>
      <c r="E46" s="155"/>
    </row>
    <row r="47" spans="1:5" x14ac:dyDescent="0.3">
      <c r="A47" s="100" t="s">
        <v>372</v>
      </c>
      <c r="B47" s="100" t="s">
        <v>375</v>
      </c>
      <c r="C47" s="34"/>
      <c r="D47" s="35"/>
      <c r="E47" s="155"/>
    </row>
    <row r="48" spans="1:5" x14ac:dyDescent="0.3">
      <c r="A48" s="100" t="s">
        <v>373</v>
      </c>
      <c r="B48" s="100" t="s">
        <v>374</v>
      </c>
      <c r="C48" s="34"/>
      <c r="D48" s="35"/>
      <c r="E48" s="155"/>
    </row>
    <row r="49" spans="1:5" x14ac:dyDescent="0.3">
      <c r="A49" s="100" t="s">
        <v>376</v>
      </c>
      <c r="B49" s="100" t="s">
        <v>377</v>
      </c>
      <c r="C49" s="34"/>
      <c r="D49" s="35"/>
      <c r="E49" s="15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5"/>
    </row>
    <row r="51" spans="1:5" x14ac:dyDescent="0.3">
      <c r="A51" s="16" t="s">
        <v>46</v>
      </c>
      <c r="B51" s="16" t="s">
        <v>6</v>
      </c>
      <c r="C51" s="34"/>
      <c r="D51" s="35"/>
      <c r="E51" s="155"/>
    </row>
    <row r="52" spans="1:5" ht="30" x14ac:dyDescent="0.3">
      <c r="A52" s="14">
        <v>1.3</v>
      </c>
      <c r="B52" s="90" t="s">
        <v>416</v>
      </c>
      <c r="C52" s="87">
        <f>SUM(C53:C54)</f>
        <v>0</v>
      </c>
      <c r="D52" s="87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4"/>
      <c r="D53" s="35"/>
      <c r="E53" s="155"/>
    </row>
    <row r="54" spans="1:5" x14ac:dyDescent="0.3">
      <c r="A54" s="16" t="s">
        <v>51</v>
      </c>
      <c r="B54" s="16" t="s">
        <v>47</v>
      </c>
      <c r="C54" s="34"/>
      <c r="D54" s="35"/>
      <c r="E54" s="155"/>
    </row>
    <row r="55" spans="1:5" x14ac:dyDescent="0.3">
      <c r="A55" s="14">
        <v>1.4</v>
      </c>
      <c r="B55" s="14" t="s">
        <v>418</v>
      </c>
      <c r="C55" s="34"/>
      <c r="D55" s="35"/>
      <c r="E55" s="155"/>
    </row>
    <row r="56" spans="1:5" x14ac:dyDescent="0.3">
      <c r="A56" s="14">
        <v>1.5</v>
      </c>
      <c r="B56" s="14" t="s">
        <v>7</v>
      </c>
      <c r="C56" s="38"/>
      <c r="D56" s="41"/>
      <c r="E56" s="155"/>
    </row>
    <row r="57" spans="1:5" x14ac:dyDescent="0.3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5"/>
    </row>
    <row r="58" spans="1:5" x14ac:dyDescent="0.3">
      <c r="A58" s="16" t="s">
        <v>298</v>
      </c>
      <c r="B58" s="47" t="s">
        <v>52</v>
      </c>
      <c r="C58" s="38"/>
      <c r="D58" s="41"/>
      <c r="E58" s="155"/>
    </row>
    <row r="59" spans="1:5" ht="30" x14ac:dyDescent="0.3">
      <c r="A59" s="16" t="s">
        <v>299</v>
      </c>
      <c r="B59" s="47" t="s">
        <v>54</v>
      </c>
      <c r="C59" s="38"/>
      <c r="D59" s="41"/>
      <c r="E59" s="155"/>
    </row>
    <row r="60" spans="1:5" x14ac:dyDescent="0.3">
      <c r="A60" s="16" t="s">
        <v>300</v>
      </c>
      <c r="B60" s="47" t="s">
        <v>53</v>
      </c>
      <c r="C60" s="41"/>
      <c r="D60" s="41"/>
      <c r="E60" s="155"/>
    </row>
    <row r="61" spans="1:5" x14ac:dyDescent="0.3">
      <c r="A61" s="16" t="s">
        <v>301</v>
      </c>
      <c r="B61" s="47" t="s">
        <v>27</v>
      </c>
      <c r="C61" s="38"/>
      <c r="D61" s="41"/>
      <c r="E61" s="155"/>
    </row>
    <row r="62" spans="1:5" x14ac:dyDescent="0.3">
      <c r="A62" s="16" t="s">
        <v>338</v>
      </c>
      <c r="B62" s="222" t="s">
        <v>339</v>
      </c>
      <c r="C62" s="38"/>
      <c r="D62" s="223"/>
      <c r="E62" s="155"/>
    </row>
    <row r="63" spans="1:5" x14ac:dyDescent="0.3">
      <c r="A63" s="13">
        <v>2</v>
      </c>
      <c r="B63" s="48" t="s">
        <v>106</v>
      </c>
      <c r="C63" s="289"/>
      <c r="D63" s="121">
        <f>SUM(D64:D69)</f>
        <v>0</v>
      </c>
      <c r="E63" s="155"/>
    </row>
    <row r="64" spans="1:5" x14ac:dyDescent="0.3">
      <c r="A64" s="15">
        <v>2.1</v>
      </c>
      <c r="B64" s="49" t="s">
        <v>100</v>
      </c>
      <c r="C64" s="289"/>
      <c r="D64" s="43"/>
      <c r="E64" s="155"/>
    </row>
    <row r="65" spans="1:5" x14ac:dyDescent="0.3">
      <c r="A65" s="15">
        <v>2.2000000000000002</v>
      </c>
      <c r="B65" s="49" t="s">
        <v>104</v>
      </c>
      <c r="C65" s="291"/>
      <c r="D65" s="44"/>
      <c r="E65" s="155"/>
    </row>
    <row r="66" spans="1:5" x14ac:dyDescent="0.3">
      <c r="A66" s="15">
        <v>2.2999999999999998</v>
      </c>
      <c r="B66" s="49" t="s">
        <v>103</v>
      </c>
      <c r="C66" s="291"/>
      <c r="D66" s="44"/>
      <c r="E66" s="155"/>
    </row>
    <row r="67" spans="1:5" x14ac:dyDescent="0.3">
      <c r="A67" s="15">
        <v>2.4</v>
      </c>
      <c r="B67" s="49" t="s">
        <v>105</v>
      </c>
      <c r="C67" s="291"/>
      <c r="D67" s="44"/>
      <c r="E67" s="155"/>
    </row>
    <row r="68" spans="1:5" x14ac:dyDescent="0.3">
      <c r="A68" s="15">
        <v>2.5</v>
      </c>
      <c r="B68" s="49" t="s">
        <v>101</v>
      </c>
      <c r="C68" s="291"/>
      <c r="D68" s="44"/>
      <c r="E68" s="155"/>
    </row>
    <row r="69" spans="1:5" x14ac:dyDescent="0.3">
      <c r="A69" s="15">
        <v>2.6</v>
      </c>
      <c r="B69" s="49" t="s">
        <v>102</v>
      </c>
      <c r="C69" s="291"/>
      <c r="D69" s="44"/>
      <c r="E69" s="155"/>
    </row>
    <row r="70" spans="1:5" s="2" customFormat="1" x14ac:dyDescent="0.3">
      <c r="A70" s="13">
        <v>3</v>
      </c>
      <c r="B70" s="287" t="s">
        <v>452</v>
      </c>
      <c r="C70" s="290"/>
      <c r="D70" s="288"/>
      <c r="E70" s="108"/>
    </row>
    <row r="71" spans="1:5" s="2" customFormat="1" x14ac:dyDescent="0.3">
      <c r="A71" s="13">
        <v>4</v>
      </c>
      <c r="B71" s="13" t="s">
        <v>253</v>
      </c>
      <c r="C71" s="290">
        <f>SUM(C72:C73)</f>
        <v>0</v>
      </c>
      <c r="D71" s="88">
        <f>SUM(D72:D73)</f>
        <v>0</v>
      </c>
      <c r="E71" s="108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8"/>
    </row>
    <row r="73" spans="1:5" s="2" customFormat="1" x14ac:dyDescent="0.3">
      <c r="A73" s="15">
        <v>4.2</v>
      </c>
      <c r="B73" s="15" t="s">
        <v>255</v>
      </c>
      <c r="C73" s="8"/>
      <c r="D73" s="8"/>
      <c r="E73" s="108"/>
    </row>
    <row r="74" spans="1:5" s="2" customFormat="1" x14ac:dyDescent="0.3">
      <c r="A74" s="13">
        <v>5</v>
      </c>
      <c r="B74" s="285" t="s">
        <v>280</v>
      </c>
      <c r="C74" s="8"/>
      <c r="D74" s="88"/>
      <c r="E74" s="108"/>
    </row>
    <row r="75" spans="1:5" s="2" customFormat="1" ht="30" x14ac:dyDescent="0.3">
      <c r="A75" s="13">
        <v>6</v>
      </c>
      <c r="B75" s="285" t="s">
        <v>463</v>
      </c>
      <c r="C75" s="87">
        <f>SUM(C76:C81)</f>
        <v>0</v>
      </c>
      <c r="D75" s="87">
        <f>SUM(D76:D81)</f>
        <v>0</v>
      </c>
      <c r="E75" s="108"/>
    </row>
    <row r="76" spans="1:5" s="2" customFormat="1" x14ac:dyDescent="0.3">
      <c r="A76" s="15">
        <v>6.1</v>
      </c>
      <c r="B76" s="15" t="s">
        <v>68</v>
      </c>
      <c r="C76" s="8"/>
      <c r="D76" s="8"/>
      <c r="E76" s="108"/>
    </row>
    <row r="77" spans="1:5" s="2" customFormat="1" x14ac:dyDescent="0.3">
      <c r="A77" s="15">
        <v>6.2</v>
      </c>
      <c r="B77" s="15" t="s">
        <v>74</v>
      </c>
      <c r="C77" s="8"/>
      <c r="D77" s="8"/>
      <c r="E77" s="108"/>
    </row>
    <row r="78" spans="1:5" s="2" customFormat="1" x14ac:dyDescent="0.3">
      <c r="A78" s="15">
        <v>6.3</v>
      </c>
      <c r="B78" s="15" t="s">
        <v>69</v>
      </c>
      <c r="C78" s="8"/>
      <c r="D78" s="8"/>
      <c r="E78" s="108"/>
    </row>
    <row r="79" spans="1:5" s="2" customFormat="1" x14ac:dyDescent="0.3">
      <c r="A79" s="15">
        <v>6.4</v>
      </c>
      <c r="B79" s="15" t="s">
        <v>464</v>
      </c>
      <c r="C79" s="8"/>
      <c r="D79" s="8"/>
      <c r="E79" s="108"/>
    </row>
    <row r="80" spans="1:5" s="2" customFormat="1" x14ac:dyDescent="0.3">
      <c r="A80" s="15">
        <v>6.5</v>
      </c>
      <c r="B80" s="15" t="s">
        <v>465</v>
      </c>
      <c r="C80" s="8"/>
      <c r="D80" s="8"/>
      <c r="E80" s="108"/>
    </row>
    <row r="81" spans="1:9" s="2" customFormat="1" x14ac:dyDescent="0.3">
      <c r="A81" s="15">
        <v>6.6</v>
      </c>
      <c r="B81" s="15" t="s">
        <v>8</v>
      </c>
      <c r="C81" s="8"/>
      <c r="D81" s="8"/>
      <c r="E81" s="108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2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8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2014-01-25T12:05:57Z</cp:lastPrinted>
  <dcterms:created xsi:type="dcterms:W3CDTF">2011-12-27T13:20:18Z</dcterms:created>
  <dcterms:modified xsi:type="dcterms:W3CDTF">2016-03-30T11:16:54Z</dcterms:modified>
</cp:coreProperties>
</file>