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updateLinks="never" codeName="ThisWorkbook" defaultThemeVersion="124226"/>
  <bookViews>
    <workbookView xWindow="120" yWindow="450" windowWidth="14940" windowHeight="7215" tabRatio="954"/>
  </bookViews>
  <sheets>
    <sheet name="ფორმა N1" sheetId="15" r:id="rId1"/>
    <sheet name="ფორმა N2" sheetId="3" r:id="rId2"/>
    <sheet name="ფორმა N3" sheetId="7" r:id="rId3"/>
    <sheet name="ფორმა N4" sheetId="40" r:id="rId4"/>
    <sheet name="ფორმა N4.1" sheetId="26" r:id="rId5"/>
    <sheet name="ფორმა 4.2" sheetId="29" r:id="rId6"/>
    <sheet name="ფორმა N4.3" sheetId="30" r:id="rId7"/>
    <sheet name="ფორმა 4.4" sheetId="34" r:id="rId8"/>
    <sheet name="ფორმა N5" sheetId="8" r:id="rId9"/>
    <sheet name="ფორმა N5.1" sheetId="27" r:id="rId10"/>
    <sheet name="ფორმა N6" sheetId="5" r:id="rId11"/>
    <sheet name="ფორმა N6.1" sheetId="28" r:id="rId12"/>
    <sheet name="ფორმა N7" sheetId="12" r:id="rId13"/>
    <sheet name="ფორმა N8" sheetId="9" r:id="rId14"/>
    <sheet name="ფორმა N 8.1" sheetId="18" r:id="rId15"/>
    <sheet name="ფორმა N9" sheetId="10" r:id="rId16"/>
    <sheet name="ფორმა N9.1" sheetId="16" r:id="rId17"/>
    <sheet name="ფორმა N9.2" sheetId="17" r:id="rId18"/>
    <sheet name="ფორმა 9.3" sheetId="25" r:id="rId19"/>
    <sheet name="ფორმა 9.4" sheetId="33" r:id="rId20"/>
    <sheet name="ფორმა 9.5" sheetId="32" r:id="rId21"/>
    <sheet name="ფორმა 9.6" sheetId="39" r:id="rId22"/>
    <sheet name="ფორმა N 9.7" sheetId="35" r:id="rId23"/>
    <sheet name="ფორმა N9.7.1" sheetId="41" r:id="rId24"/>
    <sheet name="Validation" sheetId="13" state="veryHidden" r:id="rId25"/>
  </sheets>
  <externalReferences>
    <externalReference r:id="rId26"/>
    <externalReference r:id="rId27"/>
    <externalReference r:id="rId28"/>
    <externalReference r:id="rId29"/>
  </externalReferences>
  <definedNames>
    <definedName name="_xlnm._FilterDatabase" localSheetId="0" hidden="1">'ფორმა N1'!$A$9:$M$9</definedName>
    <definedName name="_xlnm._FilterDatabase" localSheetId="1" hidden="1">'ფორმა N2'!$A$8:$I$8</definedName>
    <definedName name="_xlnm._FilterDatabase" localSheetId="2" hidden="1">'ფორმა N3'!$A$8:$E$14</definedName>
    <definedName name="_xlnm._FilterDatabase" localSheetId="3" hidden="1">'ფორმა N4'!$A$10:$D$63</definedName>
    <definedName name="_xlnm._FilterDatabase" localSheetId="4" hidden="1">'ფორმა N4.1'!$B$9:$D$26</definedName>
    <definedName name="_xlnm._FilterDatabase" localSheetId="8" hidden="1">'ფორმა N5'!$A$8:$D$11</definedName>
    <definedName name="_xlnm._FilterDatabase" localSheetId="9" hidden="1">'ფორმა N5.1'!$B$9:$D$24</definedName>
    <definedName name="_xlnm._FilterDatabase" localSheetId="10" hidden="1">'ფორმა N6'!$A$9:$D$14</definedName>
    <definedName name="_xlnm._FilterDatabase" localSheetId="11" hidden="1">'ფორმა N6.1'!$B$9:$D$16</definedName>
    <definedName name="Date" localSheetId="7">#REF!</definedName>
    <definedName name="Date" localSheetId="18">#REF!</definedName>
    <definedName name="Date" localSheetId="21">#REF!</definedName>
    <definedName name="Date" localSheetId="22">#REF!</definedName>
    <definedName name="Date" localSheetId="3">#REF!</definedName>
    <definedName name="Date" localSheetId="4">#REF!</definedName>
    <definedName name="Date" localSheetId="9">#REF!</definedName>
    <definedName name="Date" localSheetId="11">#REF!</definedName>
    <definedName name="Date" localSheetId="23">#REF!</definedName>
    <definedName name="Date">#REF!</definedName>
    <definedName name="_xlnm.Print_Area" localSheetId="7">'ფორმა 4.4'!$A$1:$H$46</definedName>
    <definedName name="_xlnm.Print_Area" localSheetId="20">'ფორმა 9.5'!$A$1:$L$35</definedName>
    <definedName name="_xlnm.Print_Area" localSheetId="22">'ფორმა N 9.7'!$A$1:$I$1394</definedName>
    <definedName name="_xlnm.Print_Area" localSheetId="1">'ფორმა N2'!$A$1:$E$41</definedName>
    <definedName name="_xlnm.Print_Area" localSheetId="2">'ფორმა N3'!$A$1:$E$42</definedName>
    <definedName name="_xlnm.Print_Area" localSheetId="3">'ფორმა N4'!$A$1:$E$89</definedName>
    <definedName name="_xlnm.Print_Area" localSheetId="8">'ფორმა N5'!$A$1:$D$90</definedName>
    <definedName name="_xlnm.Print_Area" localSheetId="10">'ფორმა N6'!$A$1:$D$32</definedName>
    <definedName name="_xlnm.Print_Area" localSheetId="12">'ფორმა N7'!$A$1:$E$90</definedName>
    <definedName name="_xlnm.Print_Area" localSheetId="15">'ფორმა N9'!$A$1:$K$52</definedName>
    <definedName name="_xlnm.Print_Area" localSheetId="16">'ფორმა N9.1'!$A$1:$I$35</definedName>
    <definedName name="_xlnm.Print_Area" localSheetId="17">'ფორმა N9.2'!$A$1:$J$36</definedName>
    <definedName name="_xlnm.Print_Area" localSheetId="23">'ფორმა N9.7.1'!$A$1:$N$42</definedName>
  </definedNames>
  <calcPr calcId="145621" calcMode="manual"/>
</workbook>
</file>

<file path=xl/calcChain.xml><?xml version="1.0" encoding="utf-8"?>
<calcChain xmlns="http://schemas.openxmlformats.org/spreadsheetml/2006/main">
  <c r="A4" i="18" l="1"/>
  <c r="H146" i="30" l="1"/>
  <c r="G146" i="30"/>
  <c r="A4" i="30"/>
  <c r="D51" i="8" l="1"/>
  <c r="D21" i="27"/>
  <c r="D23" i="26"/>
  <c r="C47" i="8" l="1"/>
  <c r="C49" i="40"/>
  <c r="C23" i="26" l="1"/>
  <c r="C20" i="26"/>
  <c r="C15" i="26"/>
  <c r="D17" i="26"/>
  <c r="C62" i="40"/>
  <c r="D55" i="40"/>
  <c r="D53" i="40"/>
  <c r="D43" i="40"/>
  <c r="D40" i="40"/>
  <c r="C44" i="40"/>
  <c r="C43" i="40"/>
  <c r="C37" i="40"/>
  <c r="C20" i="40"/>
  <c r="D63" i="40"/>
  <c r="D62" i="40"/>
  <c r="D45" i="40"/>
  <c r="D37" i="40"/>
  <c r="D30" i="40"/>
  <c r="D20" i="27"/>
  <c r="D20" i="26" s="1"/>
  <c r="C18" i="27"/>
  <c r="C17" i="26" s="1"/>
  <c r="D75" i="8"/>
  <c r="C75" i="8"/>
  <c r="D71" i="8"/>
  <c r="C71" i="8"/>
  <c r="D57" i="8"/>
  <c r="C57" i="8"/>
  <c r="C53" i="8"/>
  <c r="C55" i="40" s="1"/>
  <c r="D52" i="8"/>
  <c r="C51" i="8"/>
  <c r="C53" i="40" s="1"/>
  <c r="D47" i="8"/>
  <c r="D46" i="8" s="1"/>
  <c r="C38" i="8"/>
  <c r="C40" i="40" s="1"/>
  <c r="D37" i="8"/>
  <c r="D36" i="8" s="1"/>
  <c r="C37" i="8"/>
  <c r="C39" i="40" s="1"/>
  <c r="D32" i="8"/>
  <c r="C32" i="8"/>
  <c r="C28" i="8"/>
  <c r="C30" i="40" s="1"/>
  <c r="C27" i="8"/>
  <c r="C29" i="40" s="1"/>
  <c r="D23" i="8"/>
  <c r="D21" i="8"/>
  <c r="D23" i="40" s="1"/>
  <c r="C21" i="8"/>
  <c r="C23" i="40" s="1"/>
  <c r="D14" i="8"/>
  <c r="C14" i="8"/>
  <c r="D10" i="8"/>
  <c r="C10" i="8"/>
  <c r="C23" i="8" l="1"/>
  <c r="C17" i="8" s="1"/>
  <c r="D39" i="40"/>
  <c r="D17" i="8"/>
  <c r="D13" i="8"/>
  <c r="D9" i="8" s="1"/>
  <c r="C36" i="8"/>
  <c r="C52" i="8"/>
  <c r="D49" i="40"/>
  <c r="C46" i="8"/>
  <c r="C16" i="3"/>
  <c r="C13" i="3"/>
  <c r="D16" i="7"/>
  <c r="C13" i="8" l="1"/>
  <c r="C9" i="8" s="1"/>
  <c r="C29" i="3"/>
  <c r="D13" i="7"/>
  <c r="D27" i="12" l="1"/>
  <c r="D23" i="12" l="1"/>
  <c r="D47" i="12"/>
  <c r="G46" i="35" l="1"/>
  <c r="G16" i="35"/>
  <c r="G36" i="35" l="1"/>
  <c r="I36" i="35" s="1"/>
  <c r="I115" i="35"/>
  <c r="F115" i="35"/>
  <c r="I114" i="35"/>
  <c r="I113" i="35"/>
  <c r="F113" i="35"/>
  <c r="I112" i="35"/>
  <c r="F112" i="35"/>
  <c r="I111" i="35"/>
  <c r="I110" i="35"/>
  <c r="F110" i="35"/>
  <c r="I109" i="35"/>
  <c r="F109" i="35"/>
  <c r="I108" i="35"/>
  <c r="F108" i="35"/>
  <c r="I107" i="35"/>
  <c r="I106" i="35"/>
  <c r="I105" i="35"/>
  <c r="I104" i="35"/>
  <c r="F104" i="35"/>
  <c r="I103" i="35"/>
  <c r="F103" i="35"/>
  <c r="I102" i="35"/>
  <c r="F102" i="35"/>
  <c r="I101" i="35"/>
  <c r="F101" i="35"/>
  <c r="I100" i="35"/>
  <c r="F100" i="35"/>
  <c r="I99" i="35"/>
  <c r="F99" i="35"/>
  <c r="I98" i="35"/>
  <c r="F98" i="35"/>
  <c r="I97" i="35"/>
  <c r="F97" i="35"/>
  <c r="I96" i="35"/>
  <c r="F96" i="35"/>
  <c r="I95" i="35"/>
  <c r="F95" i="35"/>
  <c r="I94" i="35"/>
  <c r="I93" i="35"/>
  <c r="I92" i="35"/>
  <c r="I91" i="35"/>
  <c r="I90" i="35"/>
  <c r="F90" i="35"/>
  <c r="I89" i="35"/>
  <c r="F89" i="35"/>
  <c r="I88" i="35"/>
  <c r="F88" i="35"/>
  <c r="I87" i="35"/>
  <c r="F87" i="35"/>
  <c r="I86" i="35"/>
  <c r="I85" i="35"/>
  <c r="F85" i="35"/>
  <c r="I84" i="35"/>
  <c r="F84" i="35"/>
  <c r="I83" i="35"/>
  <c r="F83" i="35"/>
  <c r="I82" i="35"/>
  <c r="I81" i="35"/>
  <c r="I80" i="35"/>
  <c r="F80" i="35"/>
  <c r="I79" i="35"/>
  <c r="F79" i="35"/>
  <c r="I78" i="35"/>
  <c r="F78" i="35"/>
  <c r="I77" i="35"/>
  <c r="I76" i="35"/>
  <c r="I75" i="35"/>
  <c r="F75" i="35"/>
  <c r="I74" i="35"/>
  <c r="I73" i="35"/>
  <c r="I72" i="35"/>
  <c r="F72" i="35"/>
  <c r="I71" i="35"/>
  <c r="I70" i="35"/>
  <c r="F70" i="35"/>
  <c r="I69" i="35"/>
  <c r="F69" i="35"/>
  <c r="I68" i="35"/>
  <c r="I67" i="35"/>
  <c r="F67" i="35"/>
  <c r="I66" i="35"/>
  <c r="F66" i="35"/>
  <c r="I65" i="35"/>
  <c r="F65" i="35"/>
  <c r="I64" i="35"/>
  <c r="F64" i="35"/>
  <c r="I63" i="35"/>
  <c r="I62" i="35"/>
  <c r="F62" i="35"/>
  <c r="I61" i="35"/>
  <c r="I60" i="35"/>
  <c r="F60" i="35"/>
  <c r="I59" i="35"/>
  <c r="I58" i="35"/>
  <c r="F58" i="35"/>
  <c r="I57" i="35"/>
  <c r="F57" i="35"/>
  <c r="I56" i="35"/>
  <c r="F56" i="35"/>
  <c r="I55" i="35"/>
  <c r="F55" i="35"/>
  <c r="I54" i="35"/>
  <c r="F54" i="35"/>
  <c r="I53" i="35"/>
  <c r="F53" i="35"/>
  <c r="I52" i="35"/>
  <c r="F52" i="35"/>
  <c r="I51" i="35"/>
  <c r="F51" i="35"/>
  <c r="I50" i="35"/>
  <c r="F50" i="35"/>
  <c r="I49" i="35"/>
  <c r="F49" i="35"/>
  <c r="I48" i="35"/>
  <c r="F48" i="35"/>
  <c r="I47" i="35"/>
  <c r="F47" i="35"/>
  <c r="I46" i="35"/>
  <c r="I45" i="35"/>
  <c r="I44" i="35"/>
  <c r="I43" i="35"/>
  <c r="I42" i="35"/>
  <c r="I41" i="35"/>
  <c r="I40" i="35"/>
  <c r="I39" i="35"/>
  <c r="G38" i="35"/>
  <c r="I38" i="35" s="1"/>
  <c r="I37" i="35"/>
  <c r="G35" i="35"/>
  <c r="I35" i="35" s="1"/>
  <c r="I34" i="35"/>
  <c r="I33" i="35"/>
  <c r="I32" i="35"/>
  <c r="G31" i="35"/>
  <c r="I31" i="35" s="1"/>
  <c r="G30" i="35"/>
  <c r="I30" i="35" s="1"/>
  <c r="G29" i="35"/>
  <c r="I29" i="35" s="1"/>
  <c r="G28" i="35"/>
  <c r="I28" i="35" s="1"/>
  <c r="I27" i="35"/>
  <c r="G26" i="35"/>
  <c r="I26" i="35" s="1"/>
  <c r="I25" i="35"/>
  <c r="I24" i="35"/>
  <c r="G23" i="35"/>
  <c r="I23" i="35" s="1"/>
  <c r="I22" i="35"/>
  <c r="G21" i="35"/>
  <c r="I21" i="35" s="1"/>
  <c r="G20" i="35"/>
  <c r="I20" i="35" s="1"/>
  <c r="I19" i="35"/>
  <c r="I18" i="35"/>
  <c r="I17" i="35"/>
  <c r="I16" i="35"/>
  <c r="I15" i="35"/>
  <c r="I14" i="35"/>
  <c r="I13" i="35"/>
  <c r="I12" i="35"/>
  <c r="I11" i="35"/>
  <c r="H10" i="35"/>
  <c r="G10" i="35"/>
  <c r="I9" i="35"/>
  <c r="A4" i="35"/>
  <c r="I10" i="35" l="1"/>
  <c r="I1384" i="35"/>
  <c r="D57" i="12" l="1"/>
  <c r="A4" i="39" l="1"/>
  <c r="A4" i="33"/>
  <c r="C47" i="12" l="1"/>
  <c r="D27" i="26" l="1"/>
  <c r="C27" i="26"/>
  <c r="D29" i="40"/>
  <c r="D26" i="40"/>
  <c r="C26" i="40"/>
  <c r="D27" i="40"/>
  <c r="C27" i="40"/>
  <c r="D28" i="40"/>
  <c r="C28" i="40"/>
  <c r="D44" i="40" l="1"/>
  <c r="C45" i="40" l="1"/>
  <c r="D71" i="40"/>
  <c r="C71" i="40"/>
  <c r="C65" i="40" s="1"/>
  <c r="D20" i="40"/>
  <c r="D74" i="40"/>
  <c r="D65" i="40"/>
  <c r="D59" i="40"/>
  <c r="D54" i="40"/>
  <c r="D48" i="40"/>
  <c r="D34" i="40"/>
  <c r="D25" i="40"/>
  <c r="D16" i="40"/>
  <c r="D12" i="40"/>
  <c r="D19" i="40" l="1"/>
  <c r="D38" i="40"/>
  <c r="D15" i="40" s="1"/>
  <c r="D11" i="40" s="1"/>
  <c r="J21" i="10"/>
  <c r="I21" i="10"/>
  <c r="J16" i="10"/>
  <c r="I16" i="10"/>
  <c r="D114" i="18" l="1"/>
  <c r="D87" i="18"/>
  <c r="D75" i="18"/>
  <c r="D74" i="18"/>
  <c r="D58" i="18"/>
  <c r="G9" i="18"/>
  <c r="G10" i="18" s="1"/>
  <c r="G11" i="18" s="1"/>
  <c r="G12" i="18" s="1"/>
  <c r="G13" i="18" s="1"/>
  <c r="G14" i="18" s="1"/>
  <c r="G15" i="18" s="1"/>
  <c r="G16" i="18" s="1"/>
  <c r="G17" i="18" s="1"/>
  <c r="G18" i="18" s="1"/>
  <c r="G19" i="18" s="1"/>
  <c r="G20" i="18" s="1"/>
  <c r="G21" i="18" s="1"/>
  <c r="G22" i="18" s="1"/>
  <c r="G23" i="18" s="1"/>
  <c r="G24" i="18" s="1"/>
  <c r="G25" i="18" s="1"/>
  <c r="G26" i="18" s="1"/>
  <c r="G27" i="18" s="1"/>
  <c r="G28" i="18" s="1"/>
  <c r="G29" i="18" s="1"/>
  <c r="G30" i="18" s="1"/>
  <c r="G31" i="18" s="1"/>
  <c r="G32" i="18" s="1"/>
  <c r="G33" i="18" s="1"/>
  <c r="G34" i="18" s="1"/>
  <c r="G35" i="18" s="1"/>
  <c r="G36" i="18" s="1"/>
  <c r="G37" i="18" s="1"/>
  <c r="G38" i="18" s="1"/>
  <c r="G39" i="18" s="1"/>
  <c r="G40" i="18" s="1"/>
  <c r="G41" i="18" s="1"/>
  <c r="G42" i="18" s="1"/>
  <c r="G43" i="18" s="1"/>
  <c r="G44" i="18" s="1"/>
  <c r="G45" i="18" s="1"/>
  <c r="G46" i="18" s="1"/>
  <c r="G47" i="18" s="1"/>
  <c r="G48" i="18" s="1"/>
  <c r="G49" i="18" s="1"/>
  <c r="G50" i="18" s="1"/>
  <c r="G51" i="18" s="1"/>
  <c r="G52" i="18" s="1"/>
  <c r="G53" i="18" s="1"/>
  <c r="G54" i="18" s="1"/>
  <c r="G55" i="18" s="1"/>
  <c r="G56" i="18" s="1"/>
  <c r="G57" i="18" s="1"/>
  <c r="G58" i="18" s="1"/>
  <c r="G59" i="18" s="1"/>
  <c r="G60" i="18" s="1"/>
  <c r="G61" i="18" s="1"/>
  <c r="G62" i="18" s="1"/>
  <c r="G63" i="18" s="1"/>
  <c r="G64" i="18" s="1"/>
  <c r="G65" i="18" s="1"/>
  <c r="G66" i="18" s="1"/>
  <c r="G67" i="18" s="1"/>
  <c r="G68" i="18" s="1"/>
  <c r="G69" i="18" s="1"/>
  <c r="G70" i="18" s="1"/>
  <c r="G71" i="18" s="1"/>
  <c r="G72" i="18" s="1"/>
  <c r="G73" i="18" s="1"/>
  <c r="D43" i="18"/>
  <c r="G74" i="18" l="1"/>
  <c r="G75" i="18" s="1"/>
  <c r="G76" i="18" s="1"/>
  <c r="G77" i="18" s="1"/>
  <c r="G78" i="18" s="1"/>
  <c r="G79" i="18" s="1"/>
  <c r="G80" i="18" s="1"/>
  <c r="G81" i="18" s="1"/>
  <c r="G82" i="18" s="1"/>
  <c r="G83" i="18" s="1"/>
  <c r="G84" i="18" s="1"/>
  <c r="G85" i="18" s="1"/>
  <c r="G86" i="18" s="1"/>
  <c r="G87" i="18" s="1"/>
  <c r="G88" i="18" s="1"/>
  <c r="G89" i="18" s="1"/>
  <c r="G90" i="18" s="1"/>
  <c r="G91" i="18" s="1"/>
  <c r="G92" i="18" s="1"/>
  <c r="G93" i="18" s="1"/>
  <c r="G94" i="18" s="1"/>
  <c r="G95" i="18" s="1"/>
  <c r="G96" i="18" s="1"/>
  <c r="G97" i="18" s="1"/>
  <c r="G98" i="18" s="1"/>
  <c r="G99" i="18" s="1"/>
  <c r="G100" i="18" s="1"/>
  <c r="G101" i="18" s="1"/>
  <c r="G102" i="18" s="1"/>
  <c r="G103" i="18" s="1"/>
  <c r="G104" i="18" s="1"/>
  <c r="G105" i="18" s="1"/>
  <c r="G106" i="18" s="1"/>
  <c r="G107" i="18" s="1"/>
  <c r="G108" i="18" s="1"/>
  <c r="G109" i="18" s="1"/>
  <c r="G110" i="18" s="1"/>
  <c r="G111" i="18" s="1"/>
  <c r="G112" i="18" s="1"/>
  <c r="G113" i="18" s="1"/>
  <c r="G114" i="18" s="1"/>
  <c r="G115" i="18" s="1"/>
  <c r="G116" i="18" s="1"/>
  <c r="G117" i="18" s="1"/>
  <c r="G118" i="18" s="1"/>
  <c r="G119" i="18" s="1"/>
  <c r="G120" i="18" s="1"/>
  <c r="G121" i="18" s="1"/>
  <c r="G122" i="18" s="1"/>
  <c r="G123" i="18" s="1"/>
  <c r="H10" i="9"/>
  <c r="G10" i="9"/>
  <c r="I10" i="9" s="1"/>
  <c r="I11" i="9"/>
  <c r="I12" i="9"/>
  <c r="G124" i="18" l="1"/>
  <c r="G125" i="18" s="1"/>
  <c r="G126" i="18" s="1"/>
  <c r="G127" i="18" s="1"/>
  <c r="G128" i="18" s="1"/>
  <c r="D18" i="5"/>
  <c r="C18" i="5"/>
  <c r="D15" i="5"/>
  <c r="D17" i="3" l="1"/>
  <c r="D16" i="3"/>
  <c r="D13" i="3"/>
  <c r="D26" i="7" l="1"/>
  <c r="C26" i="7"/>
  <c r="D26" i="3"/>
  <c r="C26" i="3"/>
  <c r="D17" i="28" l="1"/>
  <c r="C17" i="28"/>
  <c r="C18" i="7" l="1"/>
  <c r="C12" i="3" l="1"/>
  <c r="I34" i="29" l="1"/>
  <c r="M33" i="41" l="1"/>
  <c r="M32" i="41"/>
  <c r="M31" i="41"/>
  <c r="M30" i="41"/>
  <c r="M29" i="41"/>
  <c r="M28" i="41"/>
  <c r="M27" i="41"/>
  <c r="M26" i="41"/>
  <c r="M25" i="41"/>
  <c r="M24" i="41"/>
  <c r="M23" i="41"/>
  <c r="M22" i="41"/>
  <c r="M21" i="41"/>
  <c r="M20" i="41"/>
  <c r="M19" i="41"/>
  <c r="M18" i="41"/>
  <c r="M17" i="41"/>
  <c r="M16" i="41"/>
  <c r="M15" i="41"/>
  <c r="M14" i="41"/>
  <c r="M13" i="41"/>
  <c r="M12" i="41"/>
  <c r="M11" i="41"/>
  <c r="M10" i="41"/>
  <c r="M9" i="41"/>
  <c r="D25" i="7" l="1"/>
  <c r="C25" i="7"/>
  <c r="D18" i="7"/>
  <c r="D15" i="7"/>
  <c r="C15" i="7"/>
  <c r="D12" i="7"/>
  <c r="C12" i="7"/>
  <c r="C10" i="7" l="1"/>
  <c r="C9" i="7" s="1"/>
  <c r="D10" i="7"/>
  <c r="D9" i="7" s="1"/>
  <c r="C59" i="40"/>
  <c r="C54" i="40"/>
  <c r="C48" i="40"/>
  <c r="C38" i="40"/>
  <c r="C34" i="40"/>
  <c r="C25" i="40"/>
  <c r="C19" i="40" s="1"/>
  <c r="C16" i="40"/>
  <c r="C12" i="40"/>
  <c r="A6" i="40"/>
  <c r="C15" i="40" l="1"/>
  <c r="H39" i="10" l="1"/>
  <c r="H36" i="10" s="1"/>
  <c r="H32" i="10"/>
  <c r="H24" i="10"/>
  <c r="H19" i="10"/>
  <c r="H17" i="10" s="1"/>
  <c r="H14" i="10"/>
  <c r="H34" i="34" l="1"/>
  <c r="G34" i="34"/>
  <c r="A4" i="34"/>
  <c r="A4" i="32" l="1"/>
  <c r="H34" i="29" l="1"/>
  <c r="G34" i="29"/>
  <c r="A4" i="29"/>
  <c r="A5" i="28" l="1"/>
  <c r="D25" i="27"/>
  <c r="C25" i="27"/>
  <c r="A5" i="27"/>
  <c r="A5" i="26"/>
  <c r="H10" i="10" l="1"/>
  <c r="H9" i="10" s="1"/>
  <c r="C77" i="40" s="1"/>
  <c r="C11" i="40" s="1"/>
  <c r="A5" i="17" l="1"/>
  <c r="C64" i="12" l="1"/>
  <c r="D64" i="12"/>
  <c r="A4" i="17" l="1"/>
  <c r="A4" i="16"/>
  <c r="A4" i="10"/>
  <c r="A4" i="9"/>
  <c r="A4" i="12"/>
  <c r="A5" i="5"/>
  <c r="A4" i="8"/>
  <c r="A4" i="7"/>
  <c r="J24" i="10" l="1"/>
  <c r="I24" i="10"/>
  <c r="G24" i="10"/>
  <c r="F24" i="10"/>
  <c r="E24" i="10"/>
  <c r="D24" i="10"/>
  <c r="C24" i="10"/>
  <c r="B24" i="10"/>
  <c r="I39" i="10" l="1"/>
  <c r="I36" i="10" s="1"/>
  <c r="I32" i="10"/>
  <c r="I19" i="10"/>
  <c r="I17" i="10" s="1"/>
  <c r="I14" i="10"/>
  <c r="I10" i="10"/>
  <c r="G39" i="10"/>
  <c r="G36" i="10" s="1"/>
  <c r="G32" i="10"/>
  <c r="G19" i="10"/>
  <c r="G17" i="10" s="1"/>
  <c r="G14" i="10"/>
  <c r="G10" i="10"/>
  <c r="E39" i="10"/>
  <c r="E36" i="10" s="1"/>
  <c r="E32" i="10"/>
  <c r="E19" i="10"/>
  <c r="E17" i="10" s="1"/>
  <c r="E14" i="10"/>
  <c r="E10" i="10"/>
  <c r="C39" i="10"/>
  <c r="C36" i="10" s="1"/>
  <c r="C32" i="10"/>
  <c r="C19" i="10"/>
  <c r="C17" i="10" s="1"/>
  <c r="C14" i="10"/>
  <c r="C10" i="10"/>
  <c r="E9" i="10" l="1"/>
  <c r="G9" i="10"/>
  <c r="C9" i="10"/>
  <c r="C36" i="12" s="1"/>
  <c r="I9" i="10"/>
  <c r="D45" i="12"/>
  <c r="C45" i="12"/>
  <c r="D34" i="12"/>
  <c r="C34" i="12"/>
  <c r="D11" i="12"/>
  <c r="C11" i="12"/>
  <c r="J39" i="10"/>
  <c r="J36" i="10" s="1"/>
  <c r="F39" i="10"/>
  <c r="F36" i="10" s="1"/>
  <c r="D39" i="10"/>
  <c r="D36" i="10" s="1"/>
  <c r="B39" i="10"/>
  <c r="B36" i="10" s="1"/>
  <c r="J32" i="10"/>
  <c r="F32" i="10"/>
  <c r="D32" i="10"/>
  <c r="B32" i="10"/>
  <c r="J19" i="10"/>
  <c r="J17" i="10" s="1"/>
  <c r="F19" i="10"/>
  <c r="F17" i="10" s="1"/>
  <c r="D19" i="10"/>
  <c r="D17" i="10" s="1"/>
  <c r="B19" i="10"/>
  <c r="B17" i="10" s="1"/>
  <c r="J14" i="10"/>
  <c r="F14" i="10"/>
  <c r="D14" i="10"/>
  <c r="B14" i="10"/>
  <c r="J10" i="10"/>
  <c r="F10" i="10"/>
  <c r="D10" i="10"/>
  <c r="B10" i="10"/>
  <c r="D17" i="5"/>
  <c r="C17" i="5"/>
  <c r="D14" i="5"/>
  <c r="C14" i="5"/>
  <c r="D11" i="5"/>
  <c r="D10" i="5" s="1"/>
  <c r="C11" i="5"/>
  <c r="D18" i="3"/>
  <c r="C18" i="3"/>
  <c r="D15" i="3"/>
  <c r="C15" i="3"/>
  <c r="C10" i="3" s="1"/>
  <c r="D12" i="3"/>
  <c r="C10" i="5" l="1"/>
  <c r="C25" i="3"/>
  <c r="D10" i="3"/>
  <c r="B9" i="10"/>
  <c r="D10" i="12"/>
  <c r="D44" i="12"/>
  <c r="J9" i="10"/>
  <c r="D25" i="3"/>
  <c r="C10" i="12"/>
  <c r="C44" i="12"/>
  <c r="D9" i="10"/>
  <c r="F9" i="10"/>
  <c r="C43" i="12" l="1"/>
  <c r="D43" i="12"/>
  <c r="C9" i="3"/>
  <c r="D9" i="3"/>
</calcChain>
</file>

<file path=xl/sharedStrings.xml><?xml version="1.0" encoding="utf-8"?>
<sst xmlns="http://schemas.openxmlformats.org/spreadsheetml/2006/main" count="11420" uniqueCount="4392">
  <si>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</si>
  <si>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</si>
  <si>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</si>
  <si>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</si>
  <si>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</si>
  <si>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</si>
  <si>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</si>
  <si>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</si>
  <si>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</si>
  <si>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</si>
  <si>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</si>
  <si>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</si>
  <si>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</si>
  <si>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</si>
  <si>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</si>
  <si>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</si>
  <si>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</si>
  <si>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</si>
  <si>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</si>
  <si>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</si>
  <si>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</si>
  <si>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</si>
  <si>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</si>
  <si>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</si>
  <si>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</si>
  <si>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</si>
  <si>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</si>
  <si>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</si>
  <si>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</si>
  <si>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</si>
  <si>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</si>
  <si>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</si>
  <si>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</si>
  <si>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</si>
  <si>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</si>
  <si>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</si>
  <si>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</si>
  <si>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</si>
  <si>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</si>
  <si>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</si>
  <si>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</si>
  <si>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</si>
  <si>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</si>
  <si>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</si>
  <si>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</si>
  <si>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</si>
  <si>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</si>
  <si>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</si>
  <si>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</si>
  <si>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</si>
  <si>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</si>
  <si>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</si>
  <si>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</si>
  <si>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</si>
  <si>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</si>
  <si>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</si>
  <si>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</si>
  <si>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</si>
  <si>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</si>
  <si>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</si>
  <si>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</si>
  <si>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</si>
  <si>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</si>
  <si>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</si>
  <si>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</si>
  <si>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</si>
  <si>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</si>
  <si>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</si>
  <si>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კვლევების ხარჯები</t>
  </si>
  <si>
    <t>სწავლების ხარჯები</t>
  </si>
  <si>
    <t>კვლევების ხარჯები ქვეყნის შიგნით</t>
  </si>
  <si>
    <t>კვლევების ხარჯები ქვეყნის გარეთ</t>
  </si>
  <si>
    <t>სწავლების ხარჯები ქვეყნის შიგნით</t>
  </si>
  <si>
    <t>სწავლების ხარჯები ქვეყნის გარეთ</t>
  </si>
  <si>
    <t>მივლინების ხარჯები</t>
  </si>
  <si>
    <t>მივლინების ხარჯები ქვეყნის შიგნით</t>
  </si>
  <si>
    <t>მივლინების ხარჯები ქვეყნის გარეთ</t>
  </si>
  <si>
    <t>რეგიონული პროექტების დაფინანსება</t>
  </si>
  <si>
    <t>კონფერენციების ხარჯები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</si>
  <si>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</si>
  <si>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</si>
  <si>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</si>
  <si>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</si>
  <si>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</si>
  <si>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</si>
  <si>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</si>
  <si>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</si>
  <si>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</si>
  <si>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</si>
  <si>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</si>
  <si>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</si>
  <si>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</si>
  <si>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</si>
  <si>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</si>
  <si>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</si>
  <si>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</si>
  <si>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</si>
  <si>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</si>
  <si>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</si>
  <si>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</si>
  <si>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</si>
  <si>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</si>
  <si>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</si>
  <si>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</si>
  <si>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</si>
  <si>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</si>
  <si>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</si>
  <si>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</si>
  <si>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სულ ხარჯები</t>
  </si>
  <si>
    <t>1.1.2.4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</si>
  <si>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</si>
  <si>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</si>
  <si>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</si>
  <si>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</si>
  <si>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</si>
  <si>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</si>
  <si>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 xml:space="preserve">არაფინანსური აქტივების დასახელება </t>
  </si>
  <si>
    <t>1. ძირითადი აქტივები</t>
  </si>
  <si>
    <t>1.1 შენობა-ნაგებობები</t>
  </si>
  <si>
    <t xml:space="preserve">  1.1.1 საცხოვრებელი შენობები</t>
  </si>
  <si>
    <t xml:space="preserve">  1.1.2 არასაცხოვრებელი შენობები</t>
  </si>
  <si>
    <t xml:space="preserve">  1.1.3 სხვა ნაგებობები</t>
  </si>
  <si>
    <t>1.2 მანქანა-დანადგარები და ინვენტარი</t>
  </si>
  <si>
    <t xml:space="preserve">  1.2.1 სატრანსპორტო საშუალებები</t>
  </si>
  <si>
    <t xml:space="preserve">  1.2.2 სხვა მანქანა-დანადგარები და ინვეტარი</t>
  </si>
  <si>
    <t>1.3 სხვა ძირითადი აქტივები</t>
  </si>
  <si>
    <t xml:space="preserve">  1.3.1 კულტივირებული აქტივები</t>
  </si>
  <si>
    <t xml:space="preserve">  1.3.2 არამატერიალური ძირითადი აქტივები</t>
  </si>
  <si>
    <t xml:space="preserve">    1.3.2.1 ლიცენზიები</t>
  </si>
  <si>
    <t xml:space="preserve">    1.3.2.2 სხვა არამატერიალური ძირითადი აქტივები</t>
  </si>
  <si>
    <t xml:space="preserve">  1.3.3 დაუმთავრებელი მშენებლობა</t>
  </si>
  <si>
    <t xml:space="preserve">  1.3.4 სხვა დანარჩენი ძირითადი აქტივები</t>
  </si>
  <si>
    <t>2. მატერიალური მარაგები</t>
  </si>
  <si>
    <t>3. ფასეულობები</t>
  </si>
  <si>
    <t>4. არაწარმოებული აქტივები</t>
  </si>
  <si>
    <t xml:space="preserve"> 4.1 მიწა</t>
  </si>
  <si>
    <t xml:space="preserve"> 4.2 წიაღისეული</t>
  </si>
  <si>
    <t xml:space="preserve"> 4.3 სხვა ბუნებრივი აქტივები</t>
  </si>
  <si>
    <t xml:space="preserve">   4.3.2 სხვა დანარჩენი ბუნებრივი აქტივები</t>
  </si>
  <si>
    <t xml:space="preserve"> 4.4 არაწარმოებული არამატერიალური აქტივები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</si>
  <si>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</si>
  <si>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</si>
  <si>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</si>
  <si>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</si>
  <si>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</si>
  <si>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</si>
  <si>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</si>
  <si>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</si>
  <si>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</si>
  <si>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</si>
  <si>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</si>
  <si>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</si>
  <si>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</si>
  <si>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</si>
  <si>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</si>
  <si>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</si>
  <si>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</si>
  <si>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</si>
  <si>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</si>
  <si>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</si>
  <si>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</si>
  <si>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</si>
  <si>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</si>
  <si>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</si>
  <si>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</si>
  <si>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</si>
  <si>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</si>
  <si>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</si>
  <si>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</si>
  <si>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</si>
  <si>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</si>
  <si>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</si>
  <si>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</si>
  <si>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</si>
  <si>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</si>
  <si>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</si>
  <si>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</si>
  <si>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</si>
  <si>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</si>
  <si>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</si>
  <si>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</si>
  <si>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</si>
  <si>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</si>
  <si>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</si>
  <si>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</si>
  <si>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</si>
  <si>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</si>
  <si>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</si>
  <si>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</si>
  <si>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</si>
  <si>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</si>
  <si>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</si>
  <si>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</si>
  <si>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</si>
  <si>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</si>
  <si>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</si>
  <si>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</si>
  <si>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</si>
  <si>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</si>
  <si>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</si>
  <si>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</si>
  <si>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</si>
  <si>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</si>
  <si>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</si>
  <si>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</si>
  <si>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</si>
  <si>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</si>
  <si>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</si>
  <si>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</si>
  <si>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</si>
  <si>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</si>
  <si>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</si>
  <si>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</si>
  <si>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</si>
  <si>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</si>
  <si>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</si>
  <si>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</si>
  <si>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</si>
  <si>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</si>
  <si>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</si>
  <si>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</si>
  <si>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ნაშთი (პერიოდის დასაწყისში)</t>
  </si>
  <si>
    <t>ლარი</t>
  </si>
  <si>
    <t>რაოდენ.</t>
  </si>
  <si>
    <t>ნაშთი (პერიოდის ბოლოს)</t>
  </si>
  <si>
    <t>ფორმა N7 - საბალანსო ანგარიშგება</t>
  </si>
  <si>
    <t>ფიზიკური პირის სახელი</t>
  </si>
  <si>
    <t>ფიზიკური პირის გვარი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</si>
  <si>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</si>
  <si>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</si>
  <si>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</si>
  <si>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</si>
  <si>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</si>
  <si>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</si>
  <si>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</si>
  <si>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</si>
  <si>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</si>
  <si>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</si>
  <si>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საკადასტრო ნომერი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</si>
  <si>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</si>
  <si>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</si>
  <si>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</si>
  <si>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</si>
  <si>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r>
      <t>ფართობი მ</t>
    </r>
    <r>
      <rPr>
        <b/>
        <vertAlign val="superscript"/>
        <sz val="10"/>
        <color theme="1"/>
        <rFont val="Sylfaen"/>
        <family val="1"/>
      </rPr>
      <t>2</t>
    </r>
  </si>
  <si>
    <t>საბალანსო ღირებულება</t>
  </si>
  <si>
    <t>ბალანსზე აყვანის თარიღი</t>
  </si>
  <si>
    <t>დახასიათება</t>
  </si>
  <si>
    <t>მარკა</t>
  </si>
  <si>
    <t>მოდელი</t>
  </si>
  <si>
    <t>წარმოების წელი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</si>
  <si>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</si>
  <si>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</si>
  <si>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</si>
  <si>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</si>
  <si>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</si>
  <si>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</si>
  <si>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</si>
  <si>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</si>
  <si>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</si>
  <si>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</si>
  <si>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</si>
  <si>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 xml:space="preserve">   2.1. ნედლეული და მასალები</t>
  </si>
  <si>
    <t xml:space="preserve">   2.2 დაუმთავრებელი წარმოება</t>
  </si>
  <si>
    <t xml:space="preserve">   2.3 მზა პროდუქცია</t>
  </si>
  <si>
    <t xml:space="preserve">   2.4 შემდგომი რეალიზაციისათვის შეძენილი საქონელი</t>
  </si>
  <si>
    <t xml:space="preserve">   2.5 ფულადი დოკუმენტები</t>
  </si>
  <si>
    <t xml:space="preserve">   2.6 სათადარიგო ნაწილები</t>
  </si>
  <si>
    <t xml:space="preserve">   2.7 სხვა დანარჩენი მატერიალური მარაგები</t>
  </si>
  <si>
    <t xml:space="preserve"> 3.1 ძვირფასი ქვები და ლითონები</t>
  </si>
  <si>
    <t xml:space="preserve"> 3.2 ხელოვნების ნიმუშები</t>
  </si>
  <si>
    <t xml:space="preserve"> 3.3 სხვა ფასეულობები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</si>
  <si>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</si>
  <si>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</si>
  <si>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</si>
  <si>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</si>
  <si>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</si>
  <si>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</si>
  <si>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</si>
  <si>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</si>
  <si>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t xml:space="preserve"> </t>
  </si>
  <si>
    <t>…</t>
  </si>
  <si>
    <t>ქონების მოკლე აღწერილობა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</si>
  <si>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</si>
  <si>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</si>
  <si>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</si>
  <si>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</si>
  <si>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</si>
  <si>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</si>
  <si>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</si>
  <si>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</si>
  <si>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</si>
  <si>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</si>
  <si>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</si>
  <si>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</si>
  <si>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</si>
  <si>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</si>
  <si>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</si>
  <si>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ზრდა პერიოდის განმავლობაში</t>
  </si>
  <si>
    <t>კლება პერიოდის განმავლობაში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</si>
  <si>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</si>
  <si>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</si>
  <si>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</si>
  <si>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</si>
  <si>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</si>
  <si>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</si>
  <si>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</si>
  <si>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N2 - შემოსავლები საარჩევნო კამპანიის ფონდის სახსრების გარდა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</si>
  <si>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</si>
  <si>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</si>
  <si>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N9 - არაფინანსური აქტივები</t>
  </si>
  <si>
    <t>ფორმა N9.1 - შენობა-ნაგებობების რეესტრი</t>
  </si>
  <si>
    <t>ფორმა N9.2 - სატრანსპორტო საშუალებების რეესტრი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</si>
  <si>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</si>
  <si>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</si>
  <si>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</si>
  <si>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</si>
  <si>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</si>
  <si>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</si>
  <si>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</si>
  <si>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</si>
  <si>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</si>
  <si>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</si>
  <si>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ფორმა ივსება ქართული შრიფტით (Sylfaen), ფონტის ზომა 10</t>
  </si>
  <si>
    <t>შენიშვნა</t>
  </si>
  <si>
    <r>
      <t xml:space="preserve">ბუღალტერი </t>
    </r>
    <r>
      <rPr>
        <sz val="10"/>
        <rFont val="Sylfaen"/>
        <family val="1"/>
      </rPr>
      <t xml:space="preserve">(ან საამისოდ უფლებამოსილი </t>
    </r>
  </si>
  <si>
    <t>ოპერაციის დანიშნულება</t>
  </si>
  <si>
    <t>აქტივობის დასახელება</t>
  </si>
  <si>
    <t>მიზანი</t>
  </si>
  <si>
    <t>აქტივობის განხორციელების პერიოდი</t>
  </si>
  <si>
    <t>აქტივობის მონაწილე მოხალისეთა რაოდენობა</t>
  </si>
  <si>
    <t>აქტივობაზე გახარჯული მატერიალური მარაგების მოცულობა</t>
  </si>
  <si>
    <t>ფორმა N9.3 - მოხალისეთა აქტივობების რეესტრი</t>
  </si>
  <si>
    <t xml:space="preserve">ფორმა N4.1 - სხვადასხვა ხარჯებისა და სხვა დანარჩენი საქონლისა და მომსახურების 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</si>
  <si>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</si>
  <si>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</si>
  <si>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</si>
  <si>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</si>
  <si>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</si>
  <si>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</si>
  <si>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</si>
  <si>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</si>
  <si>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სულ**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</si>
  <si>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</si>
  <si>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</si>
  <si>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</si>
  <si>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</si>
  <si>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</si>
  <si>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</si>
  <si>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</si>
  <si>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</si>
  <si>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</si>
  <si>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 xml:space="preserve"> მნიშვნელობათა ჯამს.</t>
  </si>
  <si>
    <t>სულ *</t>
  </si>
  <si>
    <t>ხელფასი</t>
  </si>
  <si>
    <t>განაცემის ტიპი</t>
  </si>
  <si>
    <t xml:space="preserve">* ჯამური მაჩვენებლები უნდა ედრებოდეს ფორმა N4-ში და N5-ში წარმოდგენილი N 1.2.1 და </t>
  </si>
  <si>
    <t>** ჯამური მაჩვენებლები უნდა ედრებოდეს ფორმა N4-ში წარმოდგენილ N 1.2.15 და N1.6.4 მუხლების შესაბამის მნიშვნელობათა ჯამს.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</si>
  <si>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</si>
  <si>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>ფორმა N6-ში წარმოდგენილი N 1.3 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</si>
  <si>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</si>
  <si>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</si>
  <si>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</si>
  <si>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</si>
  <si>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</si>
  <si>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</si>
  <si>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</si>
  <si>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</si>
  <si>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</si>
  <si>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</si>
  <si>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</si>
  <si>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</si>
  <si>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>ფორმა N4.3 - მივლინებები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</si>
  <si>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</si>
  <si>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</si>
  <si>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</si>
  <si>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</si>
  <si>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</si>
  <si>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</si>
  <si>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</si>
  <si>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</si>
  <si>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</si>
  <si>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</si>
  <si>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</si>
  <si>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</si>
  <si>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შენობა-ნაგებობების ტიპი</t>
  </si>
  <si>
    <t>იურიდიული მისმართი</t>
  </si>
  <si>
    <t>იჯარით აღებული ობიექტის მისამართი</t>
  </si>
  <si>
    <t>ობიექტის სახეობა</t>
  </si>
  <si>
    <t>ფართი (ხელშეკრულების მიხედვით)</t>
  </si>
  <si>
    <t>იჯარის ვადა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</si>
  <si>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</si>
  <si>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</si>
  <si>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</si>
  <si>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</si>
  <si>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</si>
  <si>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</si>
  <si>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</si>
  <si>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ყოველთვური საიჯარო 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</si>
  <si>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</si>
  <si>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</si>
  <si>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</si>
  <si>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</si>
  <si>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</si>
  <si>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</si>
  <si>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</si>
  <si>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</si>
  <si>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* ჯამური მაჩვენებლები უნდა ედრებოდეს ფორმა N4-ში და N5-ში წარმოდგენილი N1.3 მუხლების შესაბამის</t>
  </si>
  <si>
    <t xml:space="preserve">* ფორმა N6.1 ივსება მხოლოდ იმ შემთხვევებში, როდესაც ფორმა N6-ში წარმოდგენილი სხვა ხარჯების (მუხლი N 1.6)  </t>
  </si>
  <si>
    <t>** ჯამური მაჩვენებლები უნდა ედრებოდეს ფორმა N6-ში წარმოდგენილ N1.6 მუხლის შესაბამის მნიშვნელობებს.</t>
  </si>
  <si>
    <t>ფაქტიური ან საკასო ხარჯის მოცულობა აღემატება ამავე ფორმის  N1 მუხლის შესაბამისი მნიშვნელობების 5%-ს ან 1,000 ლარს.</t>
  </si>
  <si>
    <t>ფორმა N9.7 - ვალდებულებების რეესტრი</t>
  </si>
  <si>
    <t xml:space="preserve">ფორმა N4 - ხარჯები (საარჩევნო კამპანიის ფონდის და სსიპ საარჩევნო სისტემების </t>
  </si>
  <si>
    <t xml:space="preserve">განვითარების, რეფორმებისა და სწავლების ცენტრიდან მიღებული სახსრების </t>
  </si>
  <si>
    <t>ხარჯების გარდა)</t>
  </si>
  <si>
    <t>რეკლამის ხარჯი</t>
  </si>
  <si>
    <t>იჯარის ხარჯი</t>
  </si>
  <si>
    <t>არაფინანსური აქტივების ზრდა</t>
  </si>
  <si>
    <t>დაუმთავრებელი მშენებლობა</t>
  </si>
  <si>
    <t>სხვა მანქანა დანადგარები და ინვენტარი</t>
  </si>
  <si>
    <t>ფორმა N4.2 - ხელფასები, პრემიები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</si>
  <si>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</si>
  <si>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</si>
  <si>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</si>
  <si>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</si>
  <si>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</si>
  <si>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</si>
  <si>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გაგზავნის თარიღი</t>
  </si>
  <si>
    <t>სესხის აღების თარიღი</t>
  </si>
  <si>
    <t>სესხის გამცემი ბანკი</t>
  </si>
  <si>
    <t>სესხის ტიპი</t>
  </si>
  <si>
    <t>სესხის ოდენობა</t>
  </si>
  <si>
    <t>სესხის ვადა (თვეების რაოდენ.)</t>
  </si>
  <si>
    <t>საკონტრაქტო წლიური საპროცენტო განაკვეთი</t>
  </si>
  <si>
    <t>სესხის დაფარვის პირობები</t>
  </si>
  <si>
    <t>სესხის უზრუნვ.</t>
  </si>
  <si>
    <t>თავდებობა (კი/არა)</t>
  </si>
  <si>
    <t>თავდები პირის (ფიზიკური/იურიდიული) სახელი</t>
  </si>
  <si>
    <t>სულ: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</si>
  <si>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</si>
  <si>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</si>
  <si>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</si>
  <si>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</si>
  <si>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</si>
  <si>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 xml:space="preserve">   4.3.1 ტელე/რადიოსიხშირული სპექტრით სარგებლობის ლიცენზია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</si>
  <si>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</si>
  <si>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</si>
  <si>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>არაფულადი ფორმით **</t>
  </si>
  <si>
    <t xml:space="preserve">* ფორმა N4.1 ივსება მხოლოდ იმ შემთხვევებში, თუ ფორმა N4 ში წარმოდგენილი სხვადასხდა ხარჯები (1.6.4), </t>
  </si>
  <si>
    <t xml:space="preserve">სხვა დანარჩენი საქონლისა და მომსახურების (1.2.15)  ფაქტიური და საკასო ხარჯის მოცულობა ცალ ცალკე ან ერთად აღებული </t>
  </si>
  <si>
    <t>აღემატება ამავე ფორმის  N1.2 ან N1.6 მუხლების შესაბამისი მნიშვნელობების 5%-ს ან 1,000 ლარს.</t>
  </si>
  <si>
    <t>კონტრაგენტისათვის გადახდილი თანხა (ლარში)</t>
  </si>
  <si>
    <t>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</si>
  <si>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 არაფულად შემოსავალში შედის უძრავი და მოძრავი ნივთი, არამატერიალური ქონებრივი სიკეთე და მომსახურება.</t>
  </si>
  <si>
    <t>* ჯამური მაჩვენებლები უნდა ედრებოდეს ფორმა N4-ში და N5-ში წარმოდგენილი N 1.1.1 და N1.1.2 მუხლების შესაბამის მნიშვნელობათა ჯამს.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</si>
  <si>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</si>
  <si>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</si>
  <si>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</si>
  <si>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</si>
  <si>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</si>
  <si>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</si>
  <si>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</si>
  <si>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</si>
  <si>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სხვა არაფულადი შემოსავლები (მათ შორის მოგება კურსთაშორისი სხვაობებიდან)</t>
  </si>
  <si>
    <t>ფორმა N8 - საბანკო ანგარიშები</t>
  </si>
  <si>
    <t>1.2.1.3</t>
  </si>
  <si>
    <t>სულ:*</t>
  </si>
  <si>
    <t>ცენტრიდან" მიღებული  სახსრებით გაწეული სხვა ხარჯების განმარტებითი შენიშვნა*</t>
  </si>
  <si>
    <t xml:space="preserve">ფორმა N6 - სსიპ "საარჩევნო სისტემების განვითარების, რეფორმებისა და სწავლების </t>
  </si>
  <si>
    <t>ცენტრიდან" მიღებული  სახსრებით გაწეული ხარჯები</t>
  </si>
  <si>
    <t xml:space="preserve">ფორმა N6.1 - სსიპ "საარჩევნო სისტემების განვითარების, რეფორმებისა და სწავლების </t>
  </si>
  <si>
    <t xml:space="preserve"> სსიპ "საარჩევნო სისტემების განვითარების, რეფორმებისა და სწავლების  ცენტრიდან" მიღებული  სახსრებით გაწეული ხარჯები</t>
  </si>
  <si>
    <t>რეგიონალური პროექტების დაფინანსების ხარჯები</t>
  </si>
  <si>
    <t>კონფერენციების  ხარჯები</t>
  </si>
  <si>
    <t>ფორმა N9.4 - იჯარით/ქირით აღებული უძრავი ქონების რეესტრი</t>
  </si>
  <si>
    <t>ფორმა N9.5 - იჯარით/ქირით აღებული სატრანსპორტო საშუალებების რეესტრი</t>
  </si>
  <si>
    <t>ფორმა N9.6 - იჯარით/ქირით აღებული სხვა მოძრავი ქონების რეესტრი</t>
  </si>
  <si>
    <t>* სულ ვალდებულებები უნდა ედრებოდეს ფორმა N7-ში წარმოდგენილ ვალდებულებების შესაბამის ანგარიშთა ნაშთებს საანგარიშგებო პერიოდის ბოლოს.</t>
  </si>
  <si>
    <t xml:space="preserve">ფორმა N4.4 - სხვა განაცემები ფიზიკურ პირებზე (ხელფასის და პრემიის გარდა) </t>
  </si>
  <si>
    <t>ფორმა N 9.7.1 - საარჩევნო პერიოდში აღებული სესხი/კრედიტი</t>
  </si>
  <si>
    <t>პ/გ "ეროვნული ფორუმი"</t>
  </si>
  <si>
    <t>01.11.2011-01.11.2012</t>
  </si>
  <si>
    <t>საქართველოს ბანკი</t>
  </si>
  <si>
    <t>GE172BG0000000187727300</t>
  </si>
  <si>
    <t>07.15.2008</t>
  </si>
  <si>
    <t>აშშ დოლარი</t>
  </si>
  <si>
    <t>02.22.2010</t>
  </si>
  <si>
    <t>ევრო</t>
  </si>
  <si>
    <t>6.15.2010</t>
  </si>
  <si>
    <t>მივლინება</t>
  </si>
  <si>
    <t>დასუფთავების მოსაკრებელი</t>
  </si>
  <si>
    <t>წყლის საფასური</t>
  </si>
  <si>
    <t>საბანკო მომსახურება</t>
  </si>
  <si>
    <t>ელექტროენერგიის საფასური</t>
  </si>
  <si>
    <t>11.14.2011</t>
  </si>
  <si>
    <t>11.22.2011</t>
  </si>
  <si>
    <t>გაზეთების გამოწერა</t>
  </si>
  <si>
    <t>11.25.2011</t>
  </si>
  <si>
    <t>პარტიის ოფისების იჯარა</t>
  </si>
  <si>
    <t>ბანკის ანგარიშიდან თანხის გამოტანა</t>
  </si>
  <si>
    <t>11.17.2012</t>
  </si>
  <si>
    <t>11.18.2012</t>
  </si>
  <si>
    <t>11.25.2012</t>
  </si>
  <si>
    <t>01/19/2012</t>
  </si>
  <si>
    <t>12.16.2011</t>
  </si>
  <si>
    <t>12.17.2011</t>
  </si>
  <si>
    <t>12.19.2011</t>
  </si>
  <si>
    <t>12.28.2011</t>
  </si>
  <si>
    <t>12.29.2011</t>
  </si>
  <si>
    <t>01/20/2012</t>
  </si>
  <si>
    <t>იჯარა</t>
  </si>
  <si>
    <t>01/22/2012</t>
  </si>
  <si>
    <t>02.18.2012</t>
  </si>
  <si>
    <t>02.20.2012</t>
  </si>
  <si>
    <t>02.22.2012</t>
  </si>
  <si>
    <t>02.25.2012</t>
  </si>
  <si>
    <t>03.14.2012</t>
  </si>
  <si>
    <t>03.20.2012</t>
  </si>
  <si>
    <t>03.25.2012</t>
  </si>
  <si>
    <t>03.30.2012</t>
  </si>
  <si>
    <t>04/17/2012</t>
  </si>
  <si>
    <t>04/19/2012</t>
  </si>
  <si>
    <t>05/21/2012</t>
  </si>
  <si>
    <t>06/24/2012</t>
  </si>
  <si>
    <t>სატელეფონო და ინტერნეტ-მომსახურება</t>
  </si>
  <si>
    <t>01.18.2012</t>
  </si>
  <si>
    <t>01/27/2012</t>
  </si>
  <si>
    <t>სანიტარულ-ჰიგიენური საგნები</t>
  </si>
  <si>
    <t>03.17.2012</t>
  </si>
  <si>
    <t>03.19.2012</t>
  </si>
  <si>
    <t>05.17.2012</t>
  </si>
  <si>
    <t>სატრანსპორტო მომსახურება ფიზიკური პირებისაგან</t>
  </si>
  <si>
    <t>06.19.2012</t>
  </si>
  <si>
    <t>06/30/2012</t>
  </si>
  <si>
    <t>07.17.2012</t>
  </si>
  <si>
    <t>01.17.2012</t>
  </si>
  <si>
    <t>01/30/2012</t>
  </si>
  <si>
    <t>02.17.2012</t>
  </si>
  <si>
    <t>03.29.2012</t>
  </si>
  <si>
    <t>05/17/2012</t>
  </si>
  <si>
    <t>06/22/2012</t>
  </si>
  <si>
    <t>07.16.2012</t>
  </si>
  <si>
    <t>02.13.2012</t>
  </si>
  <si>
    <t>ანგარიშვალდებული პირის მიერ ნაშთის დაბრუნება სალაროში</t>
  </si>
  <si>
    <t>სასამართლო გადაწყვეტილების საფუძველზე საინკასო დავალებით ჩამოწერილი თანხა</t>
  </si>
  <si>
    <t>1.2.15.3</t>
  </si>
  <si>
    <t>1.2.15.4</t>
  </si>
  <si>
    <t>1.2.15.5</t>
  </si>
  <si>
    <t>1.2.15.6</t>
  </si>
  <si>
    <t>1.2.15.7</t>
  </si>
  <si>
    <t>ადვოკატის მომსახურების ხარჯი</t>
  </si>
  <si>
    <t>გაზეთების ბეჭდვა და დამზადება</t>
  </si>
  <si>
    <t>სატრანსპორტო მომსახურება</t>
  </si>
  <si>
    <t>მასობრივი ღონისძიებების (მოქალაქეებთან შეხვედრები) ორგანიზების, კონსტრუქციების, გადაღებისა და სხვა აღნიშნულთან დაკავშირებული ხარჯები</t>
  </si>
  <si>
    <t>1.2.15.8</t>
  </si>
  <si>
    <t>1.2.15.9</t>
  </si>
  <si>
    <t>1.2.15.10</t>
  </si>
  <si>
    <t>1.2.15.11</t>
  </si>
  <si>
    <t>1.2.15.12</t>
  </si>
  <si>
    <t>1.2.15.13</t>
  </si>
  <si>
    <t>ელექტრო-სამონტაჟო სამუშაოები</t>
  </si>
  <si>
    <t>ქვიშა-ღორღის მოწოდება</t>
  </si>
  <si>
    <t>საარჩევნო კოდექსის წიგნების ბეჭდვა</t>
  </si>
  <si>
    <t>საარჩევნო უბნის პასპორტების და სხვა მასალების ბეჭდვა</t>
  </si>
  <si>
    <t>კარდაკარის პროგრამის ხაზით ამომრჩეველთა აღრიცხვის სამუშაოების წარმოება (ფიზიკურ პირებზე გაცემული მომსახურების ანაზღაურება)</t>
  </si>
  <si>
    <t>01/11/2011-01/11/2012</t>
  </si>
  <si>
    <t>პოლიტიკური გაერთიანება "ეროვნული ფორუმი"</t>
  </si>
  <si>
    <t>შემოსავლის ტიპი *</t>
  </si>
  <si>
    <t>ფულადი შემოწირულობა</t>
  </si>
  <si>
    <t>თამაზი</t>
  </si>
  <si>
    <t>პატარიძე</t>
  </si>
  <si>
    <t>01006013252</t>
  </si>
  <si>
    <t>GE40TB1900000451138001</t>
  </si>
  <si>
    <t>თიბისი</t>
  </si>
  <si>
    <t>კობა</t>
  </si>
  <si>
    <t>კობაძე</t>
  </si>
  <si>
    <t>25001006323</t>
  </si>
  <si>
    <t>GE78TB7437745061100001</t>
  </si>
  <si>
    <t>მამუკა</t>
  </si>
  <si>
    <t>ცაავა</t>
  </si>
  <si>
    <t>01024035588</t>
  </si>
  <si>
    <t>GE69PC0243600100018610</t>
  </si>
  <si>
    <t>პროკრედიტ ბანკი</t>
  </si>
  <si>
    <t>კახა</t>
  </si>
  <si>
    <t>ჩაკვეტაძე</t>
  </si>
  <si>
    <t>01015007988</t>
  </si>
  <si>
    <t>GE49CR0000000891453601</t>
  </si>
  <si>
    <t>ბანკი ქართუ</t>
  </si>
  <si>
    <t>ავთანდილ</t>
  </si>
  <si>
    <t>დავითაძე</t>
  </si>
  <si>
    <t>01005004676</t>
  </si>
  <si>
    <t>GE05KS0000000000187064</t>
  </si>
  <si>
    <t>კორ სტანდარტ ბანკი</t>
  </si>
  <si>
    <t>ზაზა</t>
  </si>
  <si>
    <t>მეთაფლიშვილი</t>
  </si>
  <si>
    <t>01015009000</t>
  </si>
  <si>
    <t>GE48CR0000000891473601</t>
  </si>
  <si>
    <t>მარინე</t>
  </si>
  <si>
    <t>ავაზაშვილი</t>
  </si>
  <si>
    <t>31001050019</t>
  </si>
  <si>
    <t>GE45BG0000000468199600</t>
  </si>
  <si>
    <t>ბეგიაშვილი</t>
  </si>
  <si>
    <t>01008014944</t>
  </si>
  <si>
    <t>GE63CR0000000071523601</t>
  </si>
  <si>
    <t>ირაკლი</t>
  </si>
  <si>
    <t>ჭაფოძე</t>
  </si>
  <si>
    <t>01010006640</t>
  </si>
  <si>
    <t>GE28CR0000000891873601</t>
  </si>
  <si>
    <t>მურთაზ</t>
  </si>
  <si>
    <t>ჯინჯოლია</t>
  </si>
  <si>
    <t>62001027285</t>
  </si>
  <si>
    <t>GE30CR0000000891833601</t>
  </si>
  <si>
    <t>ირმა</t>
  </si>
  <si>
    <t>01005002027</t>
  </si>
  <si>
    <t>GE98KS0000000009946597</t>
  </si>
  <si>
    <t>მარინა</t>
  </si>
  <si>
    <t>ნადირაძე</t>
  </si>
  <si>
    <t>01020003247</t>
  </si>
  <si>
    <t>GE61CR0000000892183601</t>
  </si>
  <si>
    <t>ნანული</t>
  </si>
  <si>
    <t>ბოკუჩავა</t>
  </si>
  <si>
    <t>01008011869</t>
  </si>
  <si>
    <t>GE77CR0000000891863601</t>
  </si>
  <si>
    <t>ტარიელ</t>
  </si>
  <si>
    <t>სოფრომაძე</t>
  </si>
  <si>
    <t>01030005290</t>
  </si>
  <si>
    <t>GE55CR0000000892303601</t>
  </si>
  <si>
    <t>აივენგო</t>
  </si>
  <si>
    <t>ჩხაიძე</t>
  </si>
  <si>
    <t>01025011028</t>
  </si>
  <si>
    <t>GE29CR0000000891853601</t>
  </si>
  <si>
    <t xml:space="preserve">თეიმურაზ </t>
  </si>
  <si>
    <t>ჯავახაძე</t>
  </si>
  <si>
    <t>01017009522</t>
  </si>
  <si>
    <t>GE78CR0000000891843601</t>
  </si>
  <si>
    <t>თენგიზ</t>
  </si>
  <si>
    <t>ზაუტაშვილი</t>
  </si>
  <si>
    <t>01030002409</t>
  </si>
  <si>
    <t>GE50CR0030086122373601</t>
  </si>
  <si>
    <t>ლომთაძე</t>
  </si>
  <si>
    <t>01030029683</t>
  </si>
  <si>
    <t>GE98CR0030086122383601</t>
  </si>
  <si>
    <t>ძაძამია</t>
  </si>
  <si>
    <t>51001001535</t>
  </si>
  <si>
    <t>GE59CR0120007023393601</t>
  </si>
  <si>
    <t>გივი</t>
  </si>
  <si>
    <t>მეზურნიშვილი</t>
  </si>
  <si>
    <t>01007002036</t>
  </si>
  <si>
    <t>GE84CR0120007032593601</t>
  </si>
  <si>
    <t>თემური</t>
  </si>
  <si>
    <t>მაისურაძე</t>
  </si>
  <si>
    <t>01024001611</t>
  </si>
  <si>
    <t>GE14CR0000000065713601</t>
  </si>
  <si>
    <t>მაია</t>
  </si>
  <si>
    <t>თანიაშვილი</t>
  </si>
  <si>
    <t>01010007131</t>
  </si>
  <si>
    <t>GE18CR0000000893043601</t>
  </si>
  <si>
    <t>ლევან</t>
  </si>
  <si>
    <t>ჩიჩუა</t>
  </si>
  <si>
    <t>01008000119</t>
  </si>
  <si>
    <t>GE35CR0000000026493601</t>
  </si>
  <si>
    <t>კანდელაკი</t>
  </si>
  <si>
    <t>01011012633</t>
  </si>
  <si>
    <t>GE04CR0030086105833601</t>
  </si>
  <si>
    <t>ალექსანდრე</t>
  </si>
  <si>
    <t>ხოფერია</t>
  </si>
  <si>
    <t>01011040275</t>
  </si>
  <si>
    <t>GE17CR0130006017033601</t>
  </si>
  <si>
    <t>კაჭარავა</t>
  </si>
  <si>
    <t>62007011734</t>
  </si>
  <si>
    <t>GE65CR0130006017043601</t>
  </si>
  <si>
    <t>ზურაბ</t>
  </si>
  <si>
    <t>ჩაგუნავა</t>
  </si>
  <si>
    <t>01005000119</t>
  </si>
  <si>
    <t>GE64CR0130006017063601</t>
  </si>
  <si>
    <t>62004004160</t>
  </si>
  <si>
    <t>GE16CR0130006017053601</t>
  </si>
  <si>
    <t>ედუარდ</t>
  </si>
  <si>
    <t>ლობჟანიძე</t>
  </si>
  <si>
    <t>01030015177</t>
  </si>
  <si>
    <t>GE92CR0030086122503601</t>
  </si>
  <si>
    <t xml:space="preserve">როლანდ </t>
  </si>
  <si>
    <t>როსტომაშვილი</t>
  </si>
  <si>
    <t>01007001854</t>
  </si>
  <si>
    <t>GE42CR0030086122533601</t>
  </si>
  <si>
    <t>ზაქარია</t>
  </si>
  <si>
    <t>ურიადმყოფელი</t>
  </si>
  <si>
    <t>01030019884</t>
  </si>
  <si>
    <t>GE90CR0030086122543601</t>
  </si>
  <si>
    <t>გიორგი</t>
  </si>
  <si>
    <t>ალფაიძე</t>
  </si>
  <si>
    <t>01003004933</t>
  </si>
  <si>
    <t>GE07CR0030086114503601</t>
  </si>
  <si>
    <t>თეიმურაზ</t>
  </si>
  <si>
    <t>სალაყაია</t>
  </si>
  <si>
    <t>01017013786</t>
  </si>
  <si>
    <t>GE91CR0030086122523601</t>
  </si>
  <si>
    <t>სიმონ</t>
  </si>
  <si>
    <t>წაქაძე</t>
  </si>
  <si>
    <t>18001002849</t>
  </si>
  <si>
    <t>GE43CR0030086122513601</t>
  </si>
  <si>
    <t>GE73CR0120007032813601</t>
  </si>
  <si>
    <t>მიტო</t>
  </si>
  <si>
    <t>დიღმელაშვილი</t>
  </si>
  <si>
    <t>01011030737</t>
  </si>
  <si>
    <t>GE25CR0000000071313601</t>
  </si>
  <si>
    <t>თამილა</t>
  </si>
  <si>
    <t>გომიაშვილი</t>
  </si>
  <si>
    <t>01006007183</t>
  </si>
  <si>
    <t>GE31CR0000000893753601</t>
  </si>
  <si>
    <t>ბესიკი</t>
  </si>
  <si>
    <t>კიწმარიშვილი</t>
  </si>
  <si>
    <t>01022008607</t>
  </si>
  <si>
    <t>GE33CR0120007007423601</t>
  </si>
  <si>
    <t>დავით</t>
  </si>
  <si>
    <t>ჭელიძე</t>
  </si>
  <si>
    <t>01021014127</t>
  </si>
  <si>
    <t>GE22CR0120007032863601</t>
  </si>
  <si>
    <t>მაყვალა</t>
  </si>
  <si>
    <t>ზაქარაშვილი</t>
  </si>
  <si>
    <t>01030044269</t>
  </si>
  <si>
    <t>GE98BG0000000915124400</t>
  </si>
  <si>
    <t>მინდია</t>
  </si>
  <si>
    <t>მეტრეველი</t>
  </si>
  <si>
    <t>62006004893</t>
  </si>
  <si>
    <t>GE77BG0000000263914502</t>
  </si>
  <si>
    <t>ლეილა</t>
  </si>
  <si>
    <t>ჩქარეული</t>
  </si>
  <si>
    <t>01024003775</t>
  </si>
  <si>
    <t>GE26CR0000000893853601</t>
  </si>
  <si>
    <t>ბაბუნაშვილი</t>
  </si>
  <si>
    <t>01008017561</t>
  </si>
  <si>
    <t>GE60CR0000000894143601</t>
  </si>
  <si>
    <t>ქეთევან</t>
  </si>
  <si>
    <t>ხიზანეიშვილი</t>
  </si>
  <si>
    <t>46001002425</t>
  </si>
  <si>
    <t>GE19CR0120007032923601</t>
  </si>
  <si>
    <t>6.27.2012</t>
  </si>
  <si>
    <t>კიკილაშვილი</t>
  </si>
  <si>
    <t>01003009082</t>
  </si>
  <si>
    <t>GE26CR0000000906463601</t>
  </si>
  <si>
    <t>ბადრი</t>
  </si>
  <si>
    <t>ჯინჭარაძე</t>
  </si>
  <si>
    <t>01021002490</t>
  </si>
  <si>
    <t>GE74CR0000000066453601</t>
  </si>
  <si>
    <t>კენკაძე</t>
  </si>
  <si>
    <t>01002012426</t>
  </si>
  <si>
    <t>GE27CR0000000906443601</t>
  </si>
  <si>
    <t>გელა</t>
  </si>
  <si>
    <t>ამბოკაძე</t>
  </si>
  <si>
    <t>01001006456</t>
  </si>
  <si>
    <t>GE82CR0000000076963601</t>
  </si>
  <si>
    <t>გენადი</t>
  </si>
  <si>
    <t>სიხარულიძე</t>
  </si>
  <si>
    <t>01002003281</t>
  </si>
  <si>
    <t>GE75CR0000000906453601</t>
  </si>
  <si>
    <t>6.28.2012</t>
  </si>
  <si>
    <t>ხათუნა</t>
  </si>
  <si>
    <t>დათუნაშვილი</t>
  </si>
  <si>
    <t>01008004017</t>
  </si>
  <si>
    <t>GE14PC0353600100002169</t>
  </si>
  <si>
    <t>ჭანტურიძე</t>
  </si>
  <si>
    <t>13001045513</t>
  </si>
  <si>
    <t>GE31BG0000000342379600</t>
  </si>
  <si>
    <t>ნინო</t>
  </si>
  <si>
    <t>ქობულია</t>
  </si>
  <si>
    <t>01008004840</t>
  </si>
  <si>
    <t>GE05PC0053600100020338</t>
  </si>
  <si>
    <t>13001007717</t>
  </si>
  <si>
    <t>GE65BG0000000617431800</t>
  </si>
  <si>
    <t>ბესარიონ</t>
  </si>
  <si>
    <t>კვალიაშვილი</t>
  </si>
  <si>
    <t>01009005725</t>
  </si>
  <si>
    <t>GE03CN0000036101086201</t>
  </si>
  <si>
    <t>კონსტანტა</t>
  </si>
  <si>
    <t>01008007769</t>
  </si>
  <si>
    <t>GE62TB7207436010100004</t>
  </si>
  <si>
    <t>GE25CR0120007032803601</t>
  </si>
  <si>
    <t>6.29.2012</t>
  </si>
  <si>
    <t>GE85BG0000000394940600</t>
  </si>
  <si>
    <t>მერაბ</t>
  </si>
  <si>
    <t>ხურცია</t>
  </si>
  <si>
    <t>01019011512</t>
  </si>
  <si>
    <t>GE63CR0030086125023601</t>
  </si>
  <si>
    <t>რატი</t>
  </si>
  <si>
    <t>ლანჩავა</t>
  </si>
  <si>
    <t>01013012029</t>
  </si>
  <si>
    <t>GE91BG0000000394946700</t>
  </si>
  <si>
    <t>მედეა</t>
  </si>
  <si>
    <t>აზარაშვილი</t>
  </si>
  <si>
    <t>01020004107</t>
  </si>
  <si>
    <t>GE39BG0000000623927000</t>
  </si>
  <si>
    <t>გოჩა</t>
  </si>
  <si>
    <t>მხეიძე</t>
  </si>
  <si>
    <t>61007001246</t>
  </si>
  <si>
    <t>GE11BG0000000394936500</t>
  </si>
  <si>
    <t>დოხნაძე</t>
  </si>
  <si>
    <t>01017004085</t>
  </si>
  <si>
    <t>GE31BG0000000394934200</t>
  </si>
  <si>
    <t>პავლე</t>
  </si>
  <si>
    <t>ნადარეიშვილი</t>
  </si>
  <si>
    <t>01011045720</t>
  </si>
  <si>
    <t>GE38BG0000000394939700</t>
  </si>
  <si>
    <t>მანანა</t>
  </si>
  <si>
    <t>მალძიგაშვილი</t>
  </si>
  <si>
    <t>01019037039</t>
  </si>
  <si>
    <t>GE63BG0000000394973200</t>
  </si>
  <si>
    <t>რამაზ</t>
  </si>
  <si>
    <t>ხუჭუა</t>
  </si>
  <si>
    <t>37001002376</t>
  </si>
  <si>
    <t>GE74BG0000000320169900</t>
  </si>
  <si>
    <t>ლალი</t>
  </si>
  <si>
    <t>01011016362</t>
  </si>
  <si>
    <t>GE81VT6500006501053601</t>
  </si>
  <si>
    <t>ვითიბი</t>
  </si>
  <si>
    <t>მოგელაშვილი</t>
  </si>
  <si>
    <t>59001003049</t>
  </si>
  <si>
    <t>GE43BG0000000394956100</t>
  </si>
  <si>
    <t>დანელია</t>
  </si>
  <si>
    <t>01015012393</t>
  </si>
  <si>
    <t>GE93BG0000000394935800</t>
  </si>
  <si>
    <t>GE68BR0000010435940620</t>
  </si>
  <si>
    <t>ბანკი რესპუბლიკა</t>
  </si>
  <si>
    <t>ინა</t>
  </si>
  <si>
    <t>თოფურია</t>
  </si>
  <si>
    <t>62001003021</t>
  </si>
  <si>
    <t>GE57CR0000000071643601</t>
  </si>
  <si>
    <t>GE52BG0000000394941000</t>
  </si>
  <si>
    <t>ჩიკვილაძე</t>
  </si>
  <si>
    <t>01020006957</t>
  </si>
  <si>
    <t>GE94PC0573600100000399</t>
  </si>
  <si>
    <t>არჩილი</t>
  </si>
  <si>
    <t>ბორცვაძე</t>
  </si>
  <si>
    <t>01019004955</t>
  </si>
  <si>
    <t>GE59BR0000010393213543</t>
  </si>
  <si>
    <t>სოსელია</t>
  </si>
  <si>
    <t>01006006284</t>
  </si>
  <si>
    <t>GE91BG0000000394820600</t>
  </si>
  <si>
    <t>6.30.2012</t>
  </si>
  <si>
    <t>ვალერიანი</t>
  </si>
  <si>
    <t>კაკიაშვილი</t>
  </si>
  <si>
    <t>13001001755</t>
  </si>
  <si>
    <t>GE65BG0000000912981100</t>
  </si>
  <si>
    <t>ჯოხაძე</t>
  </si>
  <si>
    <t>01005019767</t>
  </si>
  <si>
    <t>GE47BG0000000395070100</t>
  </si>
  <si>
    <t>GE80BG0000000395069700</t>
  </si>
  <si>
    <t>7.2.2012</t>
  </si>
  <si>
    <t>ვაჟა</t>
  </si>
  <si>
    <t>დანელიშვილი</t>
  </si>
  <si>
    <t>01030004509</t>
  </si>
  <si>
    <t>GE21BG0000000395163300</t>
  </si>
  <si>
    <t>რომანი</t>
  </si>
  <si>
    <t>წიკლაური</t>
  </si>
  <si>
    <t>13001007840</t>
  </si>
  <si>
    <t>GE17CN0000036101201961</t>
  </si>
  <si>
    <t>GE45BG0000000395148900</t>
  </si>
  <si>
    <t>ძილხანაშვილი</t>
  </si>
  <si>
    <t>08001003974</t>
  </si>
  <si>
    <t>GE48PC0623600100000376</t>
  </si>
  <si>
    <t>7.3.2012</t>
  </si>
  <si>
    <t>GE66BG0000000273731100</t>
  </si>
  <si>
    <t>მანუჩარაშვლი</t>
  </si>
  <si>
    <t>13001012561</t>
  </si>
  <si>
    <t>GE19PC0423600100002847</t>
  </si>
  <si>
    <t>ნუგზარ</t>
  </si>
  <si>
    <t>შუკაკიძე</t>
  </si>
  <si>
    <t>01005003875</t>
  </si>
  <si>
    <t>GE84BG0000000465198300</t>
  </si>
  <si>
    <t>GE02PC0493600100002078</t>
  </si>
  <si>
    <t>ჯანჯღავა</t>
  </si>
  <si>
    <t>51001000036</t>
  </si>
  <si>
    <t>GE47TB0600000331200004</t>
  </si>
  <si>
    <t>ლია</t>
  </si>
  <si>
    <t>ცუცქირიძე</t>
  </si>
  <si>
    <t>01026016261</t>
  </si>
  <si>
    <t>GE63BG0000000395283600</t>
  </si>
  <si>
    <t>ვალერიან</t>
  </si>
  <si>
    <t>ციცხვაია</t>
  </si>
  <si>
    <t>01034001261</t>
  </si>
  <si>
    <t>GE56BG0000000436803800</t>
  </si>
  <si>
    <t>რევაზ</t>
  </si>
  <si>
    <t>გვიჩიანი</t>
  </si>
  <si>
    <t>62004002152</t>
  </si>
  <si>
    <t>GE10CR0130006020083601</t>
  </si>
  <si>
    <t>ზერთელაშვილი</t>
  </si>
  <si>
    <t>01012027533</t>
  </si>
  <si>
    <t>GE57CR0130006020113601</t>
  </si>
  <si>
    <t>ვარლამ</t>
  </si>
  <si>
    <t>მიქია</t>
  </si>
  <si>
    <t>62007004863</t>
  </si>
  <si>
    <t>GE08CR0130006020123601</t>
  </si>
  <si>
    <t>გურგენიძე</t>
  </si>
  <si>
    <t>12001025772</t>
  </si>
  <si>
    <t>GE58CR0130006020093601</t>
  </si>
  <si>
    <t>ჯონდი</t>
  </si>
  <si>
    <t>შაოშვილი</t>
  </si>
  <si>
    <t>01012024705</t>
  </si>
  <si>
    <t>GE56CR0130006020133601</t>
  </si>
  <si>
    <t>ნეილ</t>
  </si>
  <si>
    <t>ქარდავა</t>
  </si>
  <si>
    <t>27001001044</t>
  </si>
  <si>
    <t>GE83CR0000000907263601</t>
  </si>
  <si>
    <t>ვალერი</t>
  </si>
  <si>
    <t>აბრამიშვილი</t>
  </si>
  <si>
    <t>54001009877</t>
  </si>
  <si>
    <t>GE81CR0000000907303601</t>
  </si>
  <si>
    <t>მდინარაძე</t>
  </si>
  <si>
    <t>01001023292</t>
  </si>
  <si>
    <t>GE33CR0000000907293601</t>
  </si>
  <si>
    <t>კობახიძე</t>
  </si>
  <si>
    <t>01002008907</t>
  </si>
  <si>
    <t>GE74CR0000000857003601</t>
  </si>
  <si>
    <t>ზვიად</t>
  </si>
  <si>
    <t>01002009501</t>
  </si>
  <si>
    <t>GE84CR0000000907243601</t>
  </si>
  <si>
    <t>GE05BG0000000261245000</t>
  </si>
  <si>
    <t>ანა</t>
  </si>
  <si>
    <t>რეხვიაშვილი</t>
  </si>
  <si>
    <t>01002001969</t>
  </si>
  <si>
    <t>GE35CR0000000907253601</t>
  </si>
  <si>
    <t>რუზანა</t>
  </si>
  <si>
    <t>არჩუაძე</t>
  </si>
  <si>
    <t>01002027991</t>
  </si>
  <si>
    <t>GE82CR0000000907283601</t>
  </si>
  <si>
    <t>ეკატერინე</t>
  </si>
  <si>
    <t>ცაბაძე</t>
  </si>
  <si>
    <t>01021013941</t>
  </si>
  <si>
    <t>GE34CR0000000907273601</t>
  </si>
  <si>
    <t>სოსო</t>
  </si>
  <si>
    <t>შენგელია</t>
  </si>
  <si>
    <t>01002013808</t>
  </si>
  <si>
    <t>GE36CR0000000907233601</t>
  </si>
  <si>
    <t>პაატა</t>
  </si>
  <si>
    <t>მამულაშვილი</t>
  </si>
  <si>
    <t>01025013782</t>
  </si>
  <si>
    <t>GE50BG0000000858631300</t>
  </si>
  <si>
    <t>შალვა</t>
  </si>
  <si>
    <t>ათაბეგაშვილი</t>
  </si>
  <si>
    <t>36001009551</t>
  </si>
  <si>
    <t>GE32CN0000036101286857</t>
  </si>
  <si>
    <t>ლომაძე</t>
  </si>
  <si>
    <t>01024022230</t>
  </si>
  <si>
    <t>GE23BG0000000116707401</t>
  </si>
  <si>
    <t>შოთა</t>
  </si>
  <si>
    <t>ჩერქეზიშვილი</t>
  </si>
  <si>
    <t>24001036984</t>
  </si>
  <si>
    <t>GE91BG0000000395286200</t>
  </si>
  <si>
    <t>ქიმერიძე</t>
  </si>
  <si>
    <t>61001005374</t>
  </si>
  <si>
    <t>GE66BG0000000395281800</t>
  </si>
  <si>
    <t>წერეთელი</t>
  </si>
  <si>
    <t>38001007499</t>
  </si>
  <si>
    <t>GE55BG0000000591393300</t>
  </si>
  <si>
    <t>ხარაიშვილი</t>
  </si>
  <si>
    <t>35001007301</t>
  </si>
  <si>
    <t>GE29BG0000000395284600</t>
  </si>
  <si>
    <t>ბერაძე</t>
  </si>
  <si>
    <t>13001060463</t>
  </si>
  <si>
    <t>GE39PC0623600100000441</t>
  </si>
  <si>
    <t>ვასილი</t>
  </si>
  <si>
    <t>ზაქარაია</t>
  </si>
  <si>
    <t>62001002173</t>
  </si>
  <si>
    <t>GE76BG0000000105278101</t>
  </si>
  <si>
    <t>GE76BG0000000395285500</t>
  </si>
  <si>
    <t>ჯიხვაშვილი</t>
  </si>
  <si>
    <t>01019018447</t>
  </si>
  <si>
    <t>GE91CR0120007007233601</t>
  </si>
  <si>
    <t>თემურ</t>
  </si>
  <si>
    <t>ლომოური</t>
  </si>
  <si>
    <t>01001053884</t>
  </si>
  <si>
    <t>GE58PC0533600100001786</t>
  </si>
  <si>
    <t>მიხეილი</t>
  </si>
  <si>
    <t>მანძულაშვილი</t>
  </si>
  <si>
    <t>01023003927</t>
  </si>
  <si>
    <t>GE31PC0533600100001787</t>
  </si>
  <si>
    <t>7.5.2012</t>
  </si>
  <si>
    <t>შორენა</t>
  </si>
  <si>
    <t>ბუხრაშვილი</t>
  </si>
  <si>
    <t>01010010162</t>
  </si>
  <si>
    <t>GE49CR0120007036203601</t>
  </si>
  <si>
    <t>ჩოჩუა</t>
  </si>
  <si>
    <t>01008004249</t>
  </si>
  <si>
    <t>GE66CR0000000052063601</t>
  </si>
  <si>
    <t>7.6.2012</t>
  </si>
  <si>
    <t>არჩილ</t>
  </si>
  <si>
    <t>01006007966</t>
  </si>
  <si>
    <t>GE34BG0000000394922700</t>
  </si>
  <si>
    <t>გვარლიანი</t>
  </si>
  <si>
    <t>01006001534</t>
  </si>
  <si>
    <t>GE22BG0000000394920200</t>
  </si>
  <si>
    <t>გურამი</t>
  </si>
  <si>
    <t>გურამიშვილი</t>
  </si>
  <si>
    <t>01006016112</t>
  </si>
  <si>
    <t>GE84BG0000000394921800</t>
  </si>
  <si>
    <t>ებრალიძე</t>
  </si>
  <si>
    <t>01007006562</t>
  </si>
  <si>
    <t>GE35PC0293600100012842</t>
  </si>
  <si>
    <t>კოროხაშვილი</t>
  </si>
  <si>
    <t>01025003944</t>
  </si>
  <si>
    <t>GE94CR0120007036273601</t>
  </si>
  <si>
    <t>7.13.2012</t>
  </si>
  <si>
    <t>თამარ</t>
  </si>
  <si>
    <t>ბოკერია</t>
  </si>
  <si>
    <t>01011010803</t>
  </si>
  <si>
    <t>GE89CR0130006019473601</t>
  </si>
  <si>
    <t>გოგიტა</t>
  </si>
  <si>
    <t>ოქროპირიძე</t>
  </si>
  <si>
    <t>01012014467</t>
  </si>
  <si>
    <t>GE90CR0130006020423601</t>
  </si>
  <si>
    <t>თოთიაური</t>
  </si>
  <si>
    <t>01017036273</t>
  </si>
  <si>
    <t>GE69PC0483600100002730</t>
  </si>
  <si>
    <t>ნათელა</t>
  </si>
  <si>
    <t>თუმანიშვილი</t>
  </si>
  <si>
    <t>01002000444</t>
  </si>
  <si>
    <t>GE30PC0263600100014917</t>
  </si>
  <si>
    <t>ეთერ</t>
  </si>
  <si>
    <t>კვინიკაძე</t>
  </si>
  <si>
    <t>01008011827</t>
  </si>
  <si>
    <t>GE19TB0696645063622364</t>
  </si>
  <si>
    <t>კილაძე</t>
  </si>
  <si>
    <t>01008026339</t>
  </si>
  <si>
    <t>GE72TP0045060060002308</t>
  </si>
  <si>
    <t>პრივატბანკი</t>
  </si>
  <si>
    <t>ნანა</t>
  </si>
  <si>
    <t>ქავთარაძე</t>
  </si>
  <si>
    <t>01008039790</t>
  </si>
  <si>
    <t>GE54TB7668136010100005</t>
  </si>
  <si>
    <t>ლენა</t>
  </si>
  <si>
    <t>ბაქარაშვილი</t>
  </si>
  <si>
    <t>01014004865</t>
  </si>
  <si>
    <t>GE07CR0130006002683601</t>
  </si>
  <si>
    <t>ბოსტაშვილი</t>
  </si>
  <si>
    <t>01018001011</t>
  </si>
  <si>
    <t>GE96TB7741045063600013</t>
  </si>
  <si>
    <t>მიხეილ</t>
  </si>
  <si>
    <t>კუტუბიძე</t>
  </si>
  <si>
    <t>01016005325</t>
  </si>
  <si>
    <t>GE04BG0000000321589300</t>
  </si>
  <si>
    <t>ავთანდილაშვილი</t>
  </si>
  <si>
    <t>01003010268</t>
  </si>
  <si>
    <t>GE65TB7772836010100004</t>
  </si>
  <si>
    <t>გოგნაძე</t>
  </si>
  <si>
    <t>01016003651</t>
  </si>
  <si>
    <t>GE14BG0000000625464900</t>
  </si>
  <si>
    <t>დიმიტრი</t>
  </si>
  <si>
    <t>გოგინაშვილი</t>
  </si>
  <si>
    <t>01003016284</t>
  </si>
  <si>
    <t>GE42CR0130006020413601</t>
  </si>
  <si>
    <t>GE92PC0223600100008138</t>
  </si>
  <si>
    <t>ლუიზა</t>
  </si>
  <si>
    <t>არაყიშვილი</t>
  </si>
  <si>
    <t>01003003054</t>
  </si>
  <si>
    <t>GE95TB7044936010100066</t>
  </si>
  <si>
    <t>გოგებაშვილი</t>
  </si>
  <si>
    <t>01001063389</t>
  </si>
  <si>
    <t>GE72TB7045345060600003</t>
  </si>
  <si>
    <t>ბელა</t>
  </si>
  <si>
    <t>ქურასბედიანი</t>
  </si>
  <si>
    <t>01013017827</t>
  </si>
  <si>
    <t>GE72CR0130006019813601</t>
  </si>
  <si>
    <t>ლამარა</t>
  </si>
  <si>
    <t>არაქელიანი</t>
  </si>
  <si>
    <t>01027010928</t>
  </si>
  <si>
    <t>GE44CR0130006020373601</t>
  </si>
  <si>
    <t>ჯუმბერ</t>
  </si>
  <si>
    <t>ნოზაძე</t>
  </si>
  <si>
    <t>01002029231</t>
  </si>
  <si>
    <t>GE38BG0000000319997500</t>
  </si>
  <si>
    <t>ყოლანდარია</t>
  </si>
  <si>
    <t>62007002492</t>
  </si>
  <si>
    <t>GE92CR0130006020383601</t>
  </si>
  <si>
    <t>კარლო</t>
  </si>
  <si>
    <t>გაგნიძე</t>
  </si>
  <si>
    <t>01021002259</t>
  </si>
  <si>
    <t>GE63LB0711110903418000</t>
  </si>
  <si>
    <t>ლიბერთი</t>
  </si>
  <si>
    <t>ზინა</t>
  </si>
  <si>
    <t>გოგლიძე</t>
  </si>
  <si>
    <t>01026004018</t>
  </si>
  <si>
    <t>GE32BG0000000321582200</t>
  </si>
  <si>
    <t>01024013710</t>
  </si>
  <si>
    <t>GE92BG0000000321235800</t>
  </si>
  <si>
    <t>რობერტ</t>
  </si>
  <si>
    <t>ჩაჩუა</t>
  </si>
  <si>
    <t>01016003543</t>
  </si>
  <si>
    <t>GE84BG0000000172329401</t>
  </si>
  <si>
    <t>გაგოშიძე</t>
  </si>
  <si>
    <t>04001000705</t>
  </si>
  <si>
    <t>GE21BG0000000320822500</t>
  </si>
  <si>
    <t>გია</t>
  </si>
  <si>
    <t>თევდორაძე</t>
  </si>
  <si>
    <t>60001082879</t>
  </si>
  <si>
    <t>GE14BG0000000320370800</t>
  </si>
  <si>
    <t>GE91PC0393600100001014</t>
  </si>
  <si>
    <t>ბაიდარაშვილი</t>
  </si>
  <si>
    <t>01011009113</t>
  </si>
  <si>
    <t>GE93CR0130006020363601</t>
  </si>
  <si>
    <t>ჯავახიშვილი</t>
  </si>
  <si>
    <t>01017040512</t>
  </si>
  <si>
    <t>GE45CR0130006020353601</t>
  </si>
  <si>
    <t>მჭედლიშვილი</t>
  </si>
  <si>
    <t>01014005304</t>
  </si>
  <si>
    <t>GE46CR0130006020333601</t>
  </si>
  <si>
    <t>ძიძიკაშვილი</t>
  </si>
  <si>
    <t>01012016884</t>
  </si>
  <si>
    <t>GE91CR0130006020403601</t>
  </si>
  <si>
    <t>ტატიანა</t>
  </si>
  <si>
    <t>01022010734</t>
  </si>
  <si>
    <t>GE83PC0513600100002045</t>
  </si>
  <si>
    <t>სოფიკო</t>
  </si>
  <si>
    <t>მუყასაშვილი</t>
  </si>
  <si>
    <t>01001012954</t>
  </si>
  <si>
    <t>GE90BG0000000623977201</t>
  </si>
  <si>
    <t>ნოდარ</t>
  </si>
  <si>
    <t>მელაძე</t>
  </si>
  <si>
    <t>01025000579</t>
  </si>
  <si>
    <t>GE90PC0183600100016188</t>
  </si>
  <si>
    <t>7.16.2012</t>
  </si>
  <si>
    <t>სალომე</t>
  </si>
  <si>
    <t>ბოდოკია</t>
  </si>
  <si>
    <t>01015021949</t>
  </si>
  <si>
    <t>GE54BG0000000625460300</t>
  </si>
  <si>
    <t>რომან</t>
  </si>
  <si>
    <t>წამალაიძე</t>
  </si>
  <si>
    <t>01026008923</t>
  </si>
  <si>
    <t>GE69LB0711169332121000</t>
  </si>
  <si>
    <t>გულნაზი</t>
  </si>
  <si>
    <t>ხვადაგიანი</t>
  </si>
  <si>
    <t>01025018931</t>
  </si>
  <si>
    <t>GE66LB0711156178399000</t>
  </si>
  <si>
    <t>ჟღენტი</t>
  </si>
  <si>
    <t>01019067782</t>
  </si>
  <si>
    <t>GE38BG0000000321598000</t>
  </si>
  <si>
    <t>ლილუაშვილი</t>
  </si>
  <si>
    <t>01017037125</t>
  </si>
  <si>
    <t>GE71BG0000000259517600</t>
  </si>
  <si>
    <t>ნიკოლოზ</t>
  </si>
  <si>
    <t>ეგიაზარიანცი</t>
  </si>
  <si>
    <t>01017041776</t>
  </si>
  <si>
    <t>GE02BG0000000320067600</t>
  </si>
  <si>
    <t>გოდერძიშვილი</t>
  </si>
  <si>
    <t>01030005377</t>
  </si>
  <si>
    <t>GE56TB7789636010100005</t>
  </si>
  <si>
    <t>ჯონი</t>
  </si>
  <si>
    <t>კერესელიძე</t>
  </si>
  <si>
    <t>01012029915</t>
  </si>
  <si>
    <t>GE09TB7655236010100005</t>
  </si>
  <si>
    <t>დურმიშხანი</t>
  </si>
  <si>
    <t>გრიგალაშვილი</t>
  </si>
  <si>
    <t>01017024809</t>
  </si>
  <si>
    <t>GE40PC0393600100002514</t>
  </si>
  <si>
    <t>GE49CN0000036101288879</t>
  </si>
  <si>
    <t>GE82CN0000036101288867</t>
  </si>
  <si>
    <t>ბერდია</t>
  </si>
  <si>
    <t>გაზდელიანი</t>
  </si>
  <si>
    <t>27001001385</t>
  </si>
  <si>
    <t>GE84TP0036010060000653</t>
  </si>
  <si>
    <t>მალხაზ</t>
  </si>
  <si>
    <t>ჩხიროძე</t>
  </si>
  <si>
    <t>01027033284</t>
  </si>
  <si>
    <t>GE81TP0036010060000028</t>
  </si>
  <si>
    <t>ლევანი</t>
  </si>
  <si>
    <t>ჯაჯვანი</t>
  </si>
  <si>
    <t>12002001358</t>
  </si>
  <si>
    <t>GE46TB7614736010100006</t>
  </si>
  <si>
    <t>ლაშა</t>
  </si>
  <si>
    <t>12002000410</t>
  </si>
  <si>
    <t>GE44LB0002004501870606</t>
  </si>
  <si>
    <t>თინათინ</t>
  </si>
  <si>
    <t>ნოზაძე-კიკაჩეიშვილი</t>
  </si>
  <si>
    <t>01002019571</t>
  </si>
  <si>
    <t>GE02BG0000000912963901</t>
  </si>
  <si>
    <t>7.18.2012</t>
  </si>
  <si>
    <t>ნანი</t>
  </si>
  <si>
    <t>ბზიკაძე</t>
  </si>
  <si>
    <t>01006003543</t>
  </si>
  <si>
    <t>GE83PC0443600100004963</t>
  </si>
  <si>
    <t>7.23.2012</t>
  </si>
  <si>
    <t>01013021265</t>
  </si>
  <si>
    <t>GE78BG0000000322431900</t>
  </si>
  <si>
    <t>7.25.2012</t>
  </si>
  <si>
    <t xml:space="preserve">თამარ </t>
  </si>
  <si>
    <t>მაჭარაშვილი</t>
  </si>
  <si>
    <t>01011095943</t>
  </si>
  <si>
    <t>GE82CR0130006020583601</t>
  </si>
  <si>
    <t>სპარტაკი</t>
  </si>
  <si>
    <t>მუკვანი</t>
  </si>
  <si>
    <t>01011067847</t>
  </si>
  <si>
    <t>GE39CR0130006019503601</t>
  </si>
  <si>
    <t>თეა</t>
  </si>
  <si>
    <t>ნეფარიძე</t>
  </si>
  <si>
    <t>01012005429</t>
  </si>
  <si>
    <t>GE85CR0130006020523601</t>
  </si>
  <si>
    <t>ცენტერაძე</t>
  </si>
  <si>
    <t>01012027292</t>
  </si>
  <si>
    <t>GE83CR0130006020563601</t>
  </si>
  <si>
    <t>თამარი</t>
  </si>
  <si>
    <t>ჯადუგიშვილი</t>
  </si>
  <si>
    <t>13001035518</t>
  </si>
  <si>
    <t>GE35CR0130006020553601</t>
  </si>
  <si>
    <t>მანჯგალაძე</t>
  </si>
  <si>
    <t>01013023583</t>
  </si>
  <si>
    <t>GE55CR0130006014333601</t>
  </si>
  <si>
    <t>ნაილი</t>
  </si>
  <si>
    <t>ორაგველიძე</t>
  </si>
  <si>
    <t>01011052598</t>
  </si>
  <si>
    <t>GE34CR0130006020573601</t>
  </si>
  <si>
    <t>GE42LB0711184919203000</t>
  </si>
  <si>
    <t>ამირან</t>
  </si>
  <si>
    <t>დურგლიშვილი</t>
  </si>
  <si>
    <t>01003003395</t>
  </si>
  <si>
    <t>GE42PC0043600100019687</t>
  </si>
  <si>
    <t>GE79LB0711174320534000</t>
  </si>
  <si>
    <t>7.26..2012</t>
  </si>
  <si>
    <t>დოლიძე</t>
  </si>
  <si>
    <t>01010002469</t>
  </si>
  <si>
    <t>GE44BG0000000334388700</t>
  </si>
  <si>
    <t>7.27..2012</t>
  </si>
  <si>
    <t>რუბენ</t>
  </si>
  <si>
    <t>01017038244</t>
  </si>
  <si>
    <t>GE16TB7350136010100002</t>
  </si>
  <si>
    <t>7.30.2012</t>
  </si>
  <si>
    <t>ცისანა</t>
  </si>
  <si>
    <t>ენუქიძე</t>
  </si>
  <si>
    <t>01013004350</t>
  </si>
  <si>
    <t>GE12BG0000000362392400</t>
  </si>
  <si>
    <t>7.31.2012</t>
  </si>
  <si>
    <t>8.01.2012</t>
  </si>
  <si>
    <t>8.02.2012</t>
  </si>
  <si>
    <t>თამაზ</t>
  </si>
  <si>
    <t>სიგუა</t>
  </si>
  <si>
    <t>01017007895</t>
  </si>
  <si>
    <t>GE42BG0000000363140700</t>
  </si>
  <si>
    <t>8.06.2012</t>
  </si>
  <si>
    <t>სხიერელი</t>
  </si>
  <si>
    <t>01008011457</t>
  </si>
  <si>
    <t>GE03BG0000000185159400</t>
  </si>
  <si>
    <t>8.03.2012</t>
  </si>
  <si>
    <t>ერეკლე</t>
  </si>
  <si>
    <t>ჭოხონელიძე</t>
  </si>
  <si>
    <t>01017005891</t>
  </si>
  <si>
    <t>GE72CR0120007036713601</t>
  </si>
  <si>
    <t>გვიმრაძე</t>
  </si>
  <si>
    <t>59002001516</t>
  </si>
  <si>
    <t>GE79BG0000000120369501</t>
  </si>
  <si>
    <t>ჟანა</t>
  </si>
  <si>
    <t>გორგიშელი</t>
  </si>
  <si>
    <t>59001062047</t>
  </si>
  <si>
    <t>GE87BG0000000381863800</t>
  </si>
  <si>
    <t>8.07.2012</t>
  </si>
  <si>
    <t>შიოშვილი</t>
  </si>
  <si>
    <t>59001018393</t>
  </si>
  <si>
    <t>GE48BG0000000112657201</t>
  </si>
  <si>
    <t>დევდარიანი</t>
  </si>
  <si>
    <t>01008004036</t>
  </si>
  <si>
    <t>GE02BG0000000339467600</t>
  </si>
  <si>
    <t>08.08.2012</t>
  </si>
  <si>
    <t>გაჩეჩილაძე</t>
  </si>
  <si>
    <t>01008016732</t>
  </si>
  <si>
    <t>GE65CR0000000908593601</t>
  </si>
  <si>
    <t>8.09.2012</t>
  </si>
  <si>
    <t>ლერი</t>
  </si>
  <si>
    <t>ხაბელოვი</t>
  </si>
  <si>
    <t>01009008636</t>
  </si>
  <si>
    <t>GE36VT6600000781373601</t>
  </si>
  <si>
    <t>არაფულადი შემოწირულობა</t>
  </si>
  <si>
    <t>ივანიშვილი</t>
  </si>
  <si>
    <t>01012000982</t>
  </si>
  <si>
    <t>უძრავი ქონება (საოფისე ფართი) მისამართზე: ქ. თბილისი, თამარ მეფის 5 (ს/კ 01.13.08.002.001.01.537</t>
  </si>
  <si>
    <t>უსასყიდლო უზუფრუქტი</t>
  </si>
  <si>
    <t>როზა</t>
  </si>
  <si>
    <t>გოგუაძე</t>
  </si>
  <si>
    <t>უძრავი ქონება (საოფისე ფართი) მისამართზე: ქ. ოზურგეთი, 26 მაისის ქ. 38 (ს.კ. 26.26.46.057)</t>
  </si>
  <si>
    <t>უსასყიდლო ოზუფრუქტი</t>
  </si>
  <si>
    <t>მარიამ</t>
  </si>
  <si>
    <t>გაიკარაშვილი</t>
  </si>
  <si>
    <t>საოფისე ფართი, ყვარლის რაიონი, სოფ. გვაზავი            ს.კ 57.04.25.219</t>
  </si>
  <si>
    <t>ბიჭია</t>
  </si>
  <si>
    <t>დემეტრაშვილი</t>
  </si>
  <si>
    <t>01025013737</t>
  </si>
  <si>
    <t>საოფისე ფართი, თბილისი, მეტრო სადგურ ვარკეთილის მოპირდაპირე მხარეს, საყრდენი კედლის მიმდებარედ (ნაკვ. 09/056),  ს.კ. 01.19.20.009.056</t>
  </si>
  <si>
    <t>ადეიშვილი</t>
  </si>
  <si>
    <t>საოფისე ფართი. ზუგდიდი, თამარ მეფის ქ. 35.  ს.კ. 43.32.01.030.01.500</t>
  </si>
  <si>
    <t>წილოსანი</t>
  </si>
  <si>
    <t>01025014726</t>
  </si>
  <si>
    <t xml:space="preserve">რევაზ </t>
  </si>
  <si>
    <t>შავიშვილი</t>
  </si>
  <si>
    <t>01024006197</t>
  </si>
  <si>
    <t>კახეთის რაიონების პარტიული ორგანიზაციებისათვის მეთოდური დახმარების გაწევა</t>
  </si>
  <si>
    <t>თელავი, ყვარელი, სიღნაღი, გურჯაანი, საგარეჯო</t>
  </si>
  <si>
    <t>7 დღე</t>
  </si>
  <si>
    <t>გოშუანი</t>
  </si>
  <si>
    <t>10001009482</t>
  </si>
  <si>
    <t>კაკაბაძე</t>
  </si>
  <si>
    <t>65002007395</t>
  </si>
  <si>
    <t>გობეჯიშვილი</t>
  </si>
  <si>
    <t>01024038058</t>
  </si>
  <si>
    <t>ჯაბიძე</t>
  </si>
  <si>
    <t>01026011115</t>
  </si>
  <si>
    <t>ბეჭვაია</t>
  </si>
  <si>
    <t>62007013581</t>
  </si>
  <si>
    <t>კიკნაველიძე</t>
  </si>
  <si>
    <t>18001017290</t>
  </si>
  <si>
    <t>გორგაძე</t>
  </si>
  <si>
    <t>01008015040</t>
  </si>
  <si>
    <t>კაიკაციშვილი</t>
  </si>
  <si>
    <t>იოსებ</t>
  </si>
  <si>
    <t>ხარებაშვილი</t>
  </si>
  <si>
    <t>01011032874</t>
  </si>
  <si>
    <t>იმერეთის რაიონების პარტიული ორგანიზაციებისათვის მეთოდური დახმარების გაწევა</t>
  </si>
  <si>
    <t>ქ.ქუთაისი, ხონი, ტყიბული</t>
  </si>
  <si>
    <t>10 დღე</t>
  </si>
  <si>
    <t>გუბაზ</t>
  </si>
  <si>
    <t>სანიკიძე</t>
  </si>
  <si>
    <t>01008013611</t>
  </si>
  <si>
    <t>ხვედელიძე</t>
  </si>
  <si>
    <t>01011024162</t>
  </si>
  <si>
    <t>ჩიკვაიძე</t>
  </si>
  <si>
    <t>01006006283</t>
  </si>
  <si>
    <t>კახაბერ</t>
  </si>
  <si>
    <t>შარტავა</t>
  </si>
  <si>
    <t>01008005455</t>
  </si>
  <si>
    <t>ქვ. ქართლის რაიონების პარტიული ორგანიზაციებისათვის მეთოდური დახმარების გაწევა</t>
  </si>
  <si>
    <t>რუსთავი, ბოლნისი, დმანისი</t>
  </si>
  <si>
    <t>შდ. ქართლის რაიონების პარტიული ორგანიზაციებისათვის მეთოდური დახმარების გაწევა</t>
  </si>
  <si>
    <t>გორი, კასპი, ხაშური</t>
  </si>
  <si>
    <t>აჭარის რაიონების პარტიული ორგანიზაციებისათვის მეთოდური დახმარების გაწევა</t>
  </si>
  <si>
    <t>ქ. ბათუმი, ხულო, ხელვაჩაური, ქობულეთი, ქედა, შუახევი</t>
  </si>
  <si>
    <t>9 დღე</t>
  </si>
  <si>
    <t>ბესიკ</t>
  </si>
  <si>
    <t>01026007844</t>
  </si>
  <si>
    <t>იაშვილი</t>
  </si>
  <si>
    <t>01015005161</t>
  </si>
  <si>
    <t>5 დღე</t>
  </si>
  <si>
    <t>8 დღე</t>
  </si>
  <si>
    <t>ქ. საგარეჯო, ალაზნის ქ. 2</t>
  </si>
  <si>
    <t>საოფისე ფართი</t>
  </si>
  <si>
    <t>07.06.2012–31.12.2012</t>
  </si>
  <si>
    <t>222 კვ.მ</t>
  </si>
  <si>
    <t>ქ. კასპი, კოსტავას  ქ. 5</t>
  </si>
  <si>
    <t>09.06.2012–31.12.2012</t>
  </si>
  <si>
    <t>81.95 კვ.მ</t>
  </si>
  <si>
    <t>ხვთისაშვილი</t>
  </si>
  <si>
    <t>ქ. ქარელი, სტალინის ქ. 49</t>
  </si>
  <si>
    <t>15.06.2012–31.12.2012</t>
  </si>
  <si>
    <t>143 კვ.მ</t>
  </si>
  <si>
    <t>01024022690</t>
  </si>
  <si>
    <t>გიორგაშვილი</t>
  </si>
  <si>
    <t>ქ. სენაკი, დ. ვაჰანიას ქ. 10</t>
  </si>
  <si>
    <t>10.06.2012–31.12.2012</t>
  </si>
  <si>
    <t>219.53 კვ.მ</t>
  </si>
  <si>
    <t>ციური</t>
  </si>
  <si>
    <t>გაბესკირია</t>
  </si>
  <si>
    <t>ქ. ხობი, ცოტნე დადიანის  ქ.169</t>
  </si>
  <si>
    <t>13.06.2012–31.12.2012</t>
  </si>
  <si>
    <t>300 კვ.მ</t>
  </si>
  <si>
    <t>თათარაშვილი</t>
  </si>
  <si>
    <t>ქ. ხაშური, რუსთაველის ქ. 33</t>
  </si>
  <si>
    <t>223  კვ.მ</t>
  </si>
  <si>
    <t>გოგალაძე</t>
  </si>
  <si>
    <t>ი/მ. ზურაბ გოგალაძე</t>
  </si>
  <si>
    <t>ქ. ჭიათურა, ნინოშვილის ქ. 12</t>
  </si>
  <si>
    <t>11.06.2012–31.12.2012</t>
  </si>
  <si>
    <t>94.10კვ.მ</t>
  </si>
  <si>
    <t>მირმენ</t>
  </si>
  <si>
    <t>ბარათაშვილი</t>
  </si>
  <si>
    <t>ქ. მცხეთა, დ. აღმაშენებლის ქ. 5</t>
  </si>
  <si>
    <t>17.06.2012–31.12.2012</t>
  </si>
  <si>
    <t>211 კვ.მ</t>
  </si>
  <si>
    <t>01008004397</t>
  </si>
  <si>
    <t xml:space="preserve">რუსუდან </t>
  </si>
  <si>
    <t>ნონიკაშცვილი</t>
  </si>
  <si>
    <t>ქ. ფოთი, რუსთაველის რკალი 24</t>
  </si>
  <si>
    <t>178 კვ. მ</t>
  </si>
  <si>
    <t>ქ. სამტრედია, ჭავჭავაძის ქ. 17</t>
  </si>
  <si>
    <t>214 კვ.მ</t>
  </si>
  <si>
    <t>ლაურა</t>
  </si>
  <si>
    <t>ქოქრაშვილი</t>
  </si>
  <si>
    <t>ქ. გურჯაანი, რუსთაველის ქ. 4</t>
  </si>
  <si>
    <t>18.06.2012–31.12.2012</t>
  </si>
  <si>
    <t>175 კვ.მ</t>
  </si>
  <si>
    <t>უტიაშვილი</t>
  </si>
  <si>
    <t>ი/მ. ვალერი უტიაშვილი</t>
  </si>
  <si>
    <t>დმანისის რაიონი, 9 აპრილის ქ. 67</t>
  </si>
  <si>
    <t>21.06.2012–31.12.2012</t>
  </si>
  <si>
    <t xml:space="preserve">200კვ.მ </t>
  </si>
  <si>
    <t>ოქრიაშვილი</t>
  </si>
  <si>
    <t>დაბა თიანეთი, რუსთაველის ქ. 38</t>
  </si>
  <si>
    <t>41.25 კვ.მ</t>
  </si>
  <si>
    <t>ჯანგირაშვილი</t>
  </si>
  <si>
    <t>ქ. ლანჩხუთი, მდინარაძის ქ. 3</t>
  </si>
  <si>
    <t>135.70 კვ.მ</t>
  </si>
  <si>
    <t>ორმოცაძე</t>
  </si>
  <si>
    <t>ქ. ყვარელი, მარჯანიშვილის ქ. 47</t>
  </si>
  <si>
    <t>22.06.2012–31.12.2012</t>
  </si>
  <si>
    <t>227.1 კვ.მ</t>
  </si>
  <si>
    <t>45001006907</t>
  </si>
  <si>
    <t>ტორაძე</t>
  </si>
  <si>
    <t>ქ. ხონი, მოსე ხონელის ქ. 5</t>
  </si>
  <si>
    <t>99 კვ.მ</t>
  </si>
  <si>
    <t>01019022016</t>
  </si>
  <si>
    <t>ბიჭიაშვილი</t>
  </si>
  <si>
    <t>ქ. დედოფლისწყარო, გორგასლის ქ. 1</t>
  </si>
  <si>
    <t>135 კვ.მ</t>
  </si>
  <si>
    <t>ნატროშვილი</t>
  </si>
  <si>
    <t>ქ. ჩოხატაური, დუმბაძის 3</t>
  </si>
  <si>
    <t>24.06.2012–31.12.2012</t>
  </si>
  <si>
    <t>90 კვ.მ</t>
  </si>
  <si>
    <t>ჩხიკვაძე</t>
  </si>
  <si>
    <t>ქ. ტყიბული, რუსთაველის ქ. 1</t>
  </si>
  <si>
    <t>27.06.2012–31.12.2012</t>
  </si>
  <si>
    <t>82.9 კვ.მ</t>
  </si>
  <si>
    <t>01024083360</t>
  </si>
  <si>
    <t>მახარაშვილი</t>
  </si>
  <si>
    <t>ქ. თბილისი, გორგასლის ქ. 81</t>
  </si>
  <si>
    <t>106.21 კვ.მ</t>
  </si>
  <si>
    <t>01015006405</t>
  </si>
  <si>
    <t>გურამ</t>
  </si>
  <si>
    <t>ბერძენიშვილი</t>
  </si>
  <si>
    <t>ქ. ბაღდათი, რუსთაველის ქ. 22</t>
  </si>
  <si>
    <t>01.06.2012–31.12.2012</t>
  </si>
  <si>
    <t>112 კვ.მ</t>
  </si>
  <si>
    <t>შპს "ავამარიამი"</t>
  </si>
  <si>
    <t>ქ. თელავი, ილ. ჭავჭავაძის მოედანი</t>
  </si>
  <si>
    <t>სს "ბანკი ქართუ"</t>
  </si>
  <si>
    <t>ქ. ონი, კახაბერის ქ. 26</t>
  </si>
  <si>
    <t>02.06.2012–31.12.2012</t>
  </si>
  <si>
    <t>137 კვ.მ</t>
  </si>
  <si>
    <t>იოლანდა</t>
  </si>
  <si>
    <t>ჩაგელიშვილი</t>
  </si>
  <si>
    <t>ქ. ბათუმი, ფარნავაზ მეფის ქ. 41</t>
  </si>
  <si>
    <t>1.06.2012–31.12.2012</t>
  </si>
  <si>
    <t>372 კვ.მ</t>
  </si>
  <si>
    <t>61001073924</t>
  </si>
  <si>
    <t>ბასილია</t>
  </si>
  <si>
    <t>ქ. ლაგოდეხი, ჭავჭავაძის ქ. 2</t>
  </si>
  <si>
    <t>7.06.2012–31.12.2012</t>
  </si>
  <si>
    <t>195.8 კვ.მ</t>
  </si>
  <si>
    <t>25001049879</t>
  </si>
  <si>
    <t>მამაცაშვილი</t>
  </si>
  <si>
    <t>ქ. ვანი, აკ. ჯორჯიაშვილის ქ. 2</t>
  </si>
  <si>
    <t>6.06.2012–31.12.2012</t>
  </si>
  <si>
    <t>17001008458</t>
  </si>
  <si>
    <t>ჩუბინიძე</t>
  </si>
  <si>
    <t>ქ. საჩხერე, ს. დურმიშიძის ქ. 57/59</t>
  </si>
  <si>
    <t>106.2 კვ.მ</t>
  </si>
  <si>
    <t>გოგოლაძე</t>
  </si>
  <si>
    <t>ქ. ლენტეხი, სტალინის ქ. 8</t>
  </si>
  <si>
    <t>9.06.2012–31.12.2012</t>
  </si>
  <si>
    <t>92.85კვ.მ</t>
  </si>
  <si>
    <t>ქ. წნორი, თავისუფლების ქ. 61</t>
  </si>
  <si>
    <t>250 კვ.მ</t>
  </si>
  <si>
    <t>01008040230</t>
  </si>
  <si>
    <t>ნაირა</t>
  </si>
  <si>
    <t>გელაშვილი</t>
  </si>
  <si>
    <t>ქ. თბილისი, ქ. წამებულის (ბოჭორმის) ქ. 49/8</t>
  </si>
  <si>
    <t>20.06.2012–31.12.2012</t>
  </si>
  <si>
    <t>260 კვ.მ</t>
  </si>
  <si>
    <t>01028000992</t>
  </si>
  <si>
    <t>როსტიაშვილი</t>
  </si>
  <si>
    <t>ქ. ბორჯომო, რუსთაველის ქ. 147</t>
  </si>
  <si>
    <t>04.06.2012–31.12.2012</t>
  </si>
  <si>
    <t>11001009245</t>
  </si>
  <si>
    <t>ცირა</t>
  </si>
  <si>
    <t>ნანობაშვილი</t>
  </si>
  <si>
    <t>ქ. გორი, სტალინის ქ. 48</t>
  </si>
  <si>
    <t>196 კვ.მ</t>
  </si>
  <si>
    <t>218041107</t>
  </si>
  <si>
    <t>შპს " ოჯახი და კომპანია"</t>
  </si>
  <si>
    <t xml:space="preserve">ქ. ახმეტა, ვაჟა-ფშაველას ქ. </t>
  </si>
  <si>
    <t>115 კვ.მ</t>
  </si>
  <si>
    <t>23001007164</t>
  </si>
  <si>
    <t>ასმათ</t>
  </si>
  <si>
    <t>ბერიკიშვილი</t>
  </si>
  <si>
    <t>ქ. ამბროლაური, კოსტავას ქ. 1</t>
  </si>
  <si>
    <t>75.48 კვ.მ</t>
  </si>
  <si>
    <t>04001002669</t>
  </si>
  <si>
    <t>ციცინო</t>
  </si>
  <si>
    <t>დაბა შუახევი, რუსთაველის ქ. 7</t>
  </si>
  <si>
    <t>60.7 კვ.მ</t>
  </si>
  <si>
    <t>61010004477</t>
  </si>
  <si>
    <t>დაბა ასპინძა, მარჯანიშვილის ქ. 3</t>
  </si>
  <si>
    <t>77 კვ.მ</t>
  </si>
  <si>
    <t>01024031913</t>
  </si>
  <si>
    <t>ცაგარეიშვილი</t>
  </si>
  <si>
    <t>ქ. თბილისი, დ. აღმაშენებლის გამზ. 39</t>
  </si>
  <si>
    <t>30.06.2012–31.12.2012</t>
  </si>
  <si>
    <t>01030006499</t>
  </si>
  <si>
    <t>ი/მ. მაია გელაშვილი</t>
  </si>
  <si>
    <t>ქ. თბილისი, თემქის დასახლება 10კვ, კ.36ა</t>
  </si>
  <si>
    <t>69.32 კვ.მ</t>
  </si>
  <si>
    <t>60001041506</t>
  </si>
  <si>
    <t>კუხიანიძე</t>
  </si>
  <si>
    <t>ცაგერი, რუსთაველის ქ. 10</t>
  </si>
  <si>
    <t>162 კვ.მ</t>
  </si>
  <si>
    <t>49001011046</t>
  </si>
  <si>
    <t xml:space="preserve">მაყვალა </t>
  </si>
  <si>
    <t>ელიავა</t>
  </si>
  <si>
    <t>ქ.თერჯოლა, რუსთაველის ქ. 122</t>
  </si>
  <si>
    <t>80 კვ.მ</t>
  </si>
  <si>
    <t>21001011677</t>
  </si>
  <si>
    <t xml:space="preserve">გრიგოლ </t>
  </si>
  <si>
    <t>აბჟანდაძე</t>
  </si>
  <si>
    <t>დაბა ქედა, 9 აპრილის ქ. 1</t>
  </si>
  <si>
    <t>150 კვ.მ</t>
  </si>
  <si>
    <t>მირზა</t>
  </si>
  <si>
    <t>აბაშიძე</t>
  </si>
  <si>
    <t>ი/მ. მირზა აბაშიძე</t>
  </si>
  <si>
    <t>ქ. მარტვილი, ნ. გეგის ქ. 2</t>
  </si>
  <si>
    <t>122 კვ.მ</t>
  </si>
  <si>
    <t>29001006917</t>
  </si>
  <si>
    <t>გაბუნია</t>
  </si>
  <si>
    <t>ქ. თბილისი, ც. დადიანის ქ. 104</t>
  </si>
  <si>
    <t>03.06.2012–31.12.2012</t>
  </si>
  <si>
    <t>225.60 კვ.მ</t>
  </si>
  <si>
    <t>0801278114</t>
  </si>
  <si>
    <t>გველესიანი</t>
  </si>
  <si>
    <t>ყაზბეგის რაიონი, დაბა სტეფანწმინდა</t>
  </si>
  <si>
    <t>01008004721</t>
  </si>
  <si>
    <t>თოფაძე</t>
  </si>
  <si>
    <t>ქ. ზესტაფონი, ქუთაისის ქ. 1</t>
  </si>
  <si>
    <t>06.06.2012–31.12.2012</t>
  </si>
  <si>
    <t>280 კვ.მ</t>
  </si>
  <si>
    <t>18001001854</t>
  </si>
  <si>
    <t>სარალიძე</t>
  </si>
  <si>
    <t>ხელვაჩაურის რაიონი, სოფ. მეჯინისწყალი</t>
  </si>
  <si>
    <t>12.06.2012–31.12.2012</t>
  </si>
  <si>
    <t>356 კვ.მ</t>
  </si>
  <si>
    <t>61006007512</t>
  </si>
  <si>
    <t>თებიძე</t>
  </si>
  <si>
    <t>დაბა ხარაგაული, სოლომონ მეფის ქ. 21</t>
  </si>
  <si>
    <t>60.8 კვ.მ</t>
  </si>
  <si>
    <t>01018001780</t>
  </si>
  <si>
    <t>მზია</t>
  </si>
  <si>
    <t>არევაძე-წერეთელი</t>
  </si>
  <si>
    <t>დაბა ხულო, ტბელ აბუსერიძის ქ. 10</t>
  </si>
  <si>
    <t>168 კვ.მ</t>
  </si>
  <si>
    <t>61009005342</t>
  </si>
  <si>
    <t>ზოიძე</t>
  </si>
  <si>
    <t>ქ. წალკა, კლდეკარის ქ. 20</t>
  </si>
  <si>
    <t>209.20 კვ.მ</t>
  </si>
  <si>
    <t>01019023803</t>
  </si>
  <si>
    <t>მოდებაძე</t>
  </si>
  <si>
    <t>ქ. ახალქალაქი, თამარ მეფის ქ. 56</t>
  </si>
  <si>
    <t>15.05.2012–31.12.2012</t>
  </si>
  <si>
    <t>გეორგი</t>
  </si>
  <si>
    <t>მხჩოიან</t>
  </si>
  <si>
    <t>07001005442</t>
  </si>
  <si>
    <t>ი/მ. გეორგი მხჩოიან</t>
  </si>
  <si>
    <t>დაბა მესტია, თამარ მეფის ქ. 14</t>
  </si>
  <si>
    <t>109 კვ.მ</t>
  </si>
  <si>
    <t>62005023736</t>
  </si>
  <si>
    <t>ნინა</t>
  </si>
  <si>
    <t>ჯაფარიძე</t>
  </si>
  <si>
    <t>ქ. გარდაბანი, ოქტომბრის ქ. 54</t>
  </si>
  <si>
    <t>01.07.2012–31.12.2012</t>
  </si>
  <si>
    <t>50.75 კვ.მ</t>
  </si>
  <si>
    <t>12001017877</t>
  </si>
  <si>
    <t>თელმან</t>
  </si>
  <si>
    <t>გასანოვი</t>
  </si>
  <si>
    <t>ქ. თეთრიწყარო, ჭავჭავაძის ქ. 5</t>
  </si>
  <si>
    <t>101.2 კვ.მ</t>
  </si>
  <si>
    <t>270. 83</t>
  </si>
  <si>
    <t>22001001578</t>
  </si>
  <si>
    <t>სვეტლანა</t>
  </si>
  <si>
    <t>ისაევი</t>
  </si>
  <si>
    <t>ქ. მარნეული, რუსთაველის ქ. 82</t>
  </si>
  <si>
    <t>21.05.2012–31.12.2012</t>
  </si>
  <si>
    <t>160 კვ.მ</t>
  </si>
  <si>
    <t>ჯეირან</t>
  </si>
  <si>
    <t>ხუბანოვი</t>
  </si>
  <si>
    <t>28001002247</t>
  </si>
  <si>
    <t>ი/მ ჯეირან ხუბანოვი</t>
  </si>
  <si>
    <t>ქ. ქუთაისი, რუსთაველის გამზ. 38</t>
  </si>
  <si>
    <t>278.69 კვ.მ</t>
  </si>
  <si>
    <t>53001005005</t>
  </si>
  <si>
    <t>ჟორჟოლიანი</t>
  </si>
  <si>
    <t>ქ. ქობულეთი, დ. აღმაშენებლის გამზ. 96</t>
  </si>
  <si>
    <t>10.08.2012–31.12.2012</t>
  </si>
  <si>
    <t>192.5 კვ.მ</t>
  </si>
  <si>
    <t>61004006060</t>
  </si>
  <si>
    <t>ქ. წყალტუბო, ჭაჭავაძის ქ. 8,ბ.21</t>
  </si>
  <si>
    <t>18.07.2012–31.12.2012</t>
  </si>
  <si>
    <t>82 კვ.მ</t>
  </si>
  <si>
    <t>53001019388</t>
  </si>
  <si>
    <t>მელანო</t>
  </si>
  <si>
    <t>ჯოჯუა</t>
  </si>
  <si>
    <t>ქ. ახალციხე, ნათენაძის ქ. 38</t>
  </si>
  <si>
    <t>04.06.2012–05.03.2013</t>
  </si>
  <si>
    <t>190 კვ.მ</t>
  </si>
  <si>
    <t>47001012083</t>
  </si>
  <si>
    <t>აივაზიან</t>
  </si>
  <si>
    <t>ქ. თბილისი, ხიზანიშვილის ქ. 41ა</t>
  </si>
  <si>
    <t>12.07.2012–12.06.2013</t>
  </si>
  <si>
    <t>122.14 კვ.მ</t>
  </si>
  <si>
    <t>01003001569</t>
  </si>
  <si>
    <t>ქ. თბილისი, გ.რობაქიძის ქ. 7</t>
  </si>
  <si>
    <t>16.07.2012–31.12.2012</t>
  </si>
  <si>
    <t>114.39 კვ.მ</t>
  </si>
  <si>
    <t>01015018308</t>
  </si>
  <si>
    <t>როყვა</t>
  </si>
  <si>
    <t>ქ. ზუგდიდი, თავისუფლების  ქ. 10</t>
  </si>
  <si>
    <t>01.06.2012–04.07.2012</t>
  </si>
  <si>
    <t>100 კვ.მ</t>
  </si>
  <si>
    <t>19001038925</t>
  </si>
  <si>
    <t>ჟვანია</t>
  </si>
  <si>
    <t>ქ. ზუგდიდი, მ.კოსტავას ქ. 11</t>
  </si>
  <si>
    <t>04.07.2012–04.11.2012</t>
  </si>
  <si>
    <t>188.8 კვ.მ</t>
  </si>
  <si>
    <t>19001010004</t>
  </si>
  <si>
    <t>დევი</t>
  </si>
  <si>
    <t>კვარაცხელია</t>
  </si>
  <si>
    <t>ქ. ბოლნისი, აღმაშენებლის ქ. 54</t>
  </si>
  <si>
    <t>169.70 კვ.მ</t>
  </si>
  <si>
    <t>24001022727</t>
  </si>
  <si>
    <t xml:space="preserve">მზია </t>
  </si>
  <si>
    <t>ქვრივიშვილი</t>
  </si>
  <si>
    <t>ქ. თბილისი, ერეკლე 2 მოედანი 3</t>
  </si>
  <si>
    <t>2056.243 კვ.მ</t>
  </si>
  <si>
    <t>205283637</t>
  </si>
  <si>
    <t>შპს "ახალი კაპიტალი"</t>
  </si>
  <si>
    <t>ქ. თბილისი, მოსკოვის გამზირი 35</t>
  </si>
  <si>
    <t>01.06.2012–31.01.2013</t>
  </si>
  <si>
    <t>205177057</t>
  </si>
  <si>
    <t>შპს "მენეჯმენტ სერვისი"</t>
  </si>
  <si>
    <t>ქ. თბილისი, რუსთაველის გამზ. 24</t>
  </si>
  <si>
    <t>84 კვ.მ</t>
  </si>
  <si>
    <t>ქ. ჩხოროწყუ, შენგელიას ქ. 2</t>
  </si>
  <si>
    <t>140 კვ.მ</t>
  </si>
  <si>
    <t>ქ. თბილისი, ვაჟა-ფშაველას გამზ. 7, ბ.62</t>
  </si>
  <si>
    <t>200 კვ.მ</t>
  </si>
  <si>
    <t>ქ. წალენჯიხა, მებონიას ქ. 2</t>
  </si>
  <si>
    <t>229.58 კვ.მ</t>
  </si>
  <si>
    <t>ქ. რუსთავი, ტაშკენტის ქ. 5</t>
  </si>
  <si>
    <t>467.8 კვ.მ  342 კვ.მ</t>
  </si>
  <si>
    <t>ქ. დუშეთი. სტალინის ქ. 34</t>
  </si>
  <si>
    <t>177.5 კვ.მ</t>
  </si>
  <si>
    <t>ქ. აბაშა, თავისუფლების ქ. 115</t>
  </si>
  <si>
    <t>09.07.2012–31.12.2012</t>
  </si>
  <si>
    <t>136 კვ.მ</t>
  </si>
  <si>
    <t>02001000997</t>
  </si>
  <si>
    <t>გელოდი</t>
  </si>
  <si>
    <t>ცომაია</t>
  </si>
  <si>
    <t>ქ. თბილისი, ბარათაშვილის ქ.6/10</t>
  </si>
  <si>
    <t>25.07.2012–31.10.2012</t>
  </si>
  <si>
    <t>01015018173</t>
  </si>
  <si>
    <t>მალხაზიშვილი</t>
  </si>
  <si>
    <t>ქ. თბილისი,  გლდანის 1კვ, მიმდებარე</t>
  </si>
  <si>
    <t>05.06.2012–15.07.2012</t>
  </si>
  <si>
    <t>210 კვ.მ</t>
  </si>
  <si>
    <t>209436537</t>
  </si>
  <si>
    <t>შპს. "ცქიფო"</t>
  </si>
  <si>
    <t>ქ. ფოთი, ლაგრანჟეს ქ. 2</t>
  </si>
  <si>
    <t>26.07.2012–31.10.2012</t>
  </si>
  <si>
    <t>179.2 კვ.მ</t>
  </si>
  <si>
    <t>ნუცა</t>
  </si>
  <si>
    <t>ლომიძე</t>
  </si>
  <si>
    <t>ქ. მცხეთა, დ. აღმაშენებლის ქ. 97, ბ.3</t>
  </si>
  <si>
    <t>52 კვ.მ</t>
  </si>
  <si>
    <t>რეზო</t>
  </si>
  <si>
    <t>ქ. თბილისი, დაბა წყნეთი, სააკაძის ქ. 2</t>
  </si>
  <si>
    <t>13.08.2012–13.10.2012</t>
  </si>
  <si>
    <t>134.50 კვ.მ</t>
  </si>
  <si>
    <t>01008010173</t>
  </si>
  <si>
    <t>ელეონორა</t>
  </si>
  <si>
    <t>გვრიტიშვილი</t>
  </si>
  <si>
    <t>ქ. რუსთავი, კოსტავას გამზირი  18, ბ.33</t>
  </si>
  <si>
    <t>79.3 კვ.მ</t>
  </si>
  <si>
    <t>ჭანტურია</t>
  </si>
  <si>
    <t>თბილისი, ნინოშვილის ქ. 15 (მარჯანიშვილის ქ 47)</t>
  </si>
  <si>
    <t>9.08.2012 – 9.10.2012</t>
  </si>
  <si>
    <t>39.63 კვ.მ</t>
  </si>
  <si>
    <t>ნაკუდაიძე</t>
  </si>
  <si>
    <t>თბილისი, ფონიჭალას დას. 3, კ.27, ბ.72</t>
  </si>
  <si>
    <t>15.08.2012 – 31.10.2012</t>
  </si>
  <si>
    <t>41.40 კვ.მ</t>
  </si>
  <si>
    <t>01013013356</t>
  </si>
  <si>
    <t>ფოლადიშვილი</t>
  </si>
  <si>
    <t>ყვარლის რაიონი, სოფ. ახალსოფელი</t>
  </si>
  <si>
    <t>13.08.2012 – 31.10.2012</t>
  </si>
  <si>
    <t>20 კვ.მ</t>
  </si>
  <si>
    <t>მესაბლიშვილი</t>
  </si>
  <si>
    <t>ქ. ქუთაისი, ტ ტაბიძის ქ. 28</t>
  </si>
  <si>
    <t>19.08.2012–19.10.2012</t>
  </si>
  <si>
    <t>ფირუზი</t>
  </si>
  <si>
    <t>დეკანოიძე</t>
  </si>
  <si>
    <t>ქ. თბილისი, სოფელი ტაბახმელა</t>
  </si>
  <si>
    <t>15.08.2012–15.10.2012</t>
  </si>
  <si>
    <t>50 კვ.მ</t>
  </si>
  <si>
    <t>სუქიაშვილი</t>
  </si>
  <si>
    <t>დაბა ჩხოროწყუ შენგელიას ქ. 2</t>
  </si>
  <si>
    <t>5.06.2012–10.01.2013</t>
  </si>
  <si>
    <t>მამფორია</t>
  </si>
  <si>
    <t>თიანეთის რაიონი, სოფ, საყდრიონი</t>
  </si>
  <si>
    <t>8.08.2012–8.10.2012</t>
  </si>
  <si>
    <t>ბებერაშვილი</t>
  </si>
  <si>
    <t>ქ. თბილისი, ლვოვის ქ. 80-82 გ</t>
  </si>
  <si>
    <t>15.01.2011–15.12.2011</t>
  </si>
  <si>
    <t>437.30 კვ.მ</t>
  </si>
  <si>
    <t>01024025071</t>
  </si>
  <si>
    <t>ვიოლეტა</t>
  </si>
  <si>
    <t>მჭედლიძე</t>
  </si>
  <si>
    <t>2.01.2012–2.12.2012</t>
  </si>
  <si>
    <t>თბილისი, ირ. აბაშიძის  ქ. 68, ბ2.</t>
  </si>
  <si>
    <t>2.01.2012–2.04.2012</t>
  </si>
  <si>
    <t>68 კვ.მ</t>
  </si>
  <si>
    <t>09001002574</t>
  </si>
  <si>
    <t>3.10.2011–2.01.2012</t>
  </si>
  <si>
    <t>ქ. თბილისი, გორგასლის ქ 39</t>
  </si>
  <si>
    <t>1.07.2011-31.12.2011</t>
  </si>
  <si>
    <t>19.20 კვ.მ.</t>
  </si>
  <si>
    <t>01031004182</t>
  </si>
  <si>
    <t>კობეშავიძე</t>
  </si>
  <si>
    <t>2.01.2012-1.04.2012</t>
  </si>
  <si>
    <t>19.20 კვ.მ</t>
  </si>
  <si>
    <t>ქ. თბილისი, ქ. წამებულის გამს.63-63ც</t>
  </si>
  <si>
    <t>1.02.2012-1.05.2012</t>
  </si>
  <si>
    <t>79.14 კვ.მ</t>
  </si>
  <si>
    <t>01017026662</t>
  </si>
  <si>
    <t>ჟანეტა</t>
  </si>
  <si>
    <t>ჩიმიშკიანი</t>
  </si>
  <si>
    <t>ქ. თბილისი, წერეთლის გამზ. 113</t>
  </si>
  <si>
    <t>48 კვ.მ</t>
  </si>
  <si>
    <t>65002011766</t>
  </si>
  <si>
    <t>ვაშაკიძე</t>
  </si>
  <si>
    <t>2.01.2012-2.04.2012</t>
  </si>
  <si>
    <t xml:space="preserve">ქ. თბილისი, გლდანის 1მ/რ, კ.1, ბ.28 </t>
  </si>
  <si>
    <t>1.09.2011-31.12.2011</t>
  </si>
  <si>
    <t>36 კვ.მ</t>
  </si>
  <si>
    <t>ქ. გორი, სტალინის გამზ . 24, ბ.22-25</t>
  </si>
  <si>
    <t>1.04.2011-1.09.2011</t>
  </si>
  <si>
    <t>35.6 კვ.მ</t>
  </si>
  <si>
    <t>გოქაძე</t>
  </si>
  <si>
    <t>რაოდენობა</t>
  </si>
  <si>
    <t>ტელევიზორი</t>
  </si>
  <si>
    <t>SANIO-24K50 საკიდით SUREFIX142</t>
  </si>
  <si>
    <t>შპს „მენეჯმენტ სერვისი“</t>
  </si>
  <si>
    <t>LCD ტელევიზორი</t>
  </si>
  <si>
    <t>Toshiba 24HV10 საკიდით BR 21-42 FA</t>
  </si>
  <si>
    <t>ალუმინის ტიხარი</t>
  </si>
  <si>
    <t>ბანერი</t>
  </si>
  <si>
    <t>დამაგრძელებელი</t>
  </si>
  <si>
    <t>დივანი</t>
  </si>
  <si>
    <t>დინამიკები</t>
  </si>
  <si>
    <t>SP-S110</t>
  </si>
  <si>
    <t>ელ. გამათბობელი</t>
  </si>
  <si>
    <t>ელექტრო სანათი</t>
  </si>
  <si>
    <t>იუ-პი-ესი</t>
  </si>
  <si>
    <t>UPS 600VA</t>
  </si>
  <si>
    <t>კარადა</t>
  </si>
  <si>
    <t>კომპიუტერის კლავიატურა</t>
  </si>
  <si>
    <t>KB06XePS2 და მაუსი 120usb</t>
  </si>
  <si>
    <t>კომპიუტერის მონიტორი</t>
  </si>
  <si>
    <t>Pilips 20 Ied 206v 3isb</t>
  </si>
  <si>
    <t>Samsung B2030N20</t>
  </si>
  <si>
    <t>კომპიუტერის პროცესორი</t>
  </si>
  <si>
    <t>Ca/PH LAZERJET pro M1214nfh</t>
  </si>
  <si>
    <t>ლაითბოგსები</t>
  </si>
  <si>
    <t>მაგიდა</t>
  </si>
  <si>
    <t xml:space="preserve">მაგიდა </t>
  </si>
  <si>
    <t>750*1420*720მმ</t>
  </si>
  <si>
    <t>ერთფრთიანი საოფისე</t>
  </si>
  <si>
    <t>ნახევრად მრგვალი</t>
  </si>
  <si>
    <t>ოვალური</t>
  </si>
  <si>
    <t>სათათბირო</t>
  </si>
  <si>
    <t>პრინტერი</t>
  </si>
  <si>
    <t>HP Lazerjet Pro M 1214NFH კაბელით USB</t>
  </si>
  <si>
    <t>HP Lazerjet Pro M 1536dnf კაბელით USB</t>
  </si>
  <si>
    <t>სკამი</t>
  </si>
  <si>
    <t>საოფისე</t>
  </si>
  <si>
    <t>საკიდი</t>
  </si>
  <si>
    <t>ტანსაცმლის</t>
  </si>
  <si>
    <t>ტრიბუნა</t>
  </si>
  <si>
    <t>ტუმბო</t>
  </si>
  <si>
    <t>600*450*450მმ</t>
  </si>
  <si>
    <t>ფასადიანი მინით 1860*1000*380მმ</t>
  </si>
  <si>
    <t>ფლანგშტოკი</t>
  </si>
  <si>
    <t>ცეცხლმაქრი</t>
  </si>
  <si>
    <t>ფხვნილოვანი ABC</t>
  </si>
  <si>
    <t>ვიოლეტა მჭედლიძე</t>
  </si>
  <si>
    <t>ოფისის იჯარა</t>
  </si>
  <si>
    <t>სს "სილქნეტი"</t>
  </si>
  <si>
    <t>სატელეფონო და ინტერნეტმომსახურება</t>
  </si>
  <si>
    <t>შპს "ელვა. ჯი"</t>
  </si>
  <si>
    <t>პრესის გამოწერა</t>
  </si>
  <si>
    <t>შპს "ტერა მედია"</t>
  </si>
  <si>
    <t>მარკეტინგული კვლევა</t>
  </si>
  <si>
    <t>სსიპ "ზესტაფონის უშანგი ჩხეიძის სახელობის სახელმწიფო დრამატული თეატრი"</t>
  </si>
  <si>
    <t>დარბაზის ქირავნობა</t>
  </si>
  <si>
    <t>06.29.2012</t>
  </si>
  <si>
    <t>შპს "ლაქტოზა"</t>
  </si>
  <si>
    <t>შპს "ალია ჰოლდინგი"</t>
  </si>
  <si>
    <t>სარეკლამო მომსახურება</t>
  </si>
  <si>
    <t>შპს "მეცხრე არხი"</t>
  </si>
  <si>
    <t>შპს "მედია-სახლი ობიექტივი"</t>
  </si>
  <si>
    <t>06.23.2012</t>
  </si>
  <si>
    <t>შპს "სტუდია მაესტრო"</t>
  </si>
  <si>
    <t>შპს "ტელეკომპანია კავკასია"</t>
  </si>
  <si>
    <t>07.28.2012</t>
  </si>
  <si>
    <t>შპს "გამომცემლობა კოლორი"</t>
  </si>
  <si>
    <t>05.18.2012</t>
  </si>
  <si>
    <t>შპს "ელიტა ბურჯი"</t>
  </si>
  <si>
    <t>07.26.2012</t>
  </si>
  <si>
    <t>გივი ბენიძე</t>
  </si>
  <si>
    <t>შპს "ბურჯი"</t>
  </si>
  <si>
    <t>შპს "შოუ სერვისი"</t>
  </si>
  <si>
    <t>გახმოვანებით მომსახურება</t>
  </si>
  <si>
    <t>შპს "ვიდეოსკოპი"</t>
  </si>
  <si>
    <t>ვიდეოტექნიკური სერვისის უზრუნველყოფა</t>
  </si>
  <si>
    <t>ვალერი ოდიკაძე</t>
  </si>
  <si>
    <t>შპს "ლიზი ჯორჯია"</t>
  </si>
  <si>
    <t>საკანცელარიო საქონელი</t>
  </si>
  <si>
    <t>შპს "ნბგ იალჩინ ტრანსი"</t>
  </si>
  <si>
    <t>ხაზინის ერთიანი ანგარიში, სახელმწიფო ბიუჯეტი</t>
  </si>
  <si>
    <t>იმპორტირებული მაისურების დღგ</t>
  </si>
  <si>
    <t>თურქული კომპანია "MALIYE BAKANLIGI"</t>
  </si>
  <si>
    <t>მაისურების ღირებულება</t>
  </si>
  <si>
    <t>შპს "კატეკო"</t>
  </si>
  <si>
    <t>ღორღის მოწოდება</t>
  </si>
  <si>
    <t>ნინო წითლიძე</t>
  </si>
  <si>
    <t>.01030022793</t>
  </si>
  <si>
    <t>სასწავლო სემინარის ჩატარება</t>
  </si>
  <si>
    <t>დღგ-ზე დარიცხული საურავი</t>
  </si>
  <si>
    <t>შპს "მაგთიკომი"</t>
  </si>
  <si>
    <t>კავშირგაბმულობის მომსახურება</t>
  </si>
  <si>
    <t>კომუნალური გადასახადები</t>
  </si>
  <si>
    <t>შპს "ცქიფო"</t>
  </si>
  <si>
    <t>შპს "ოჯახი და კომპანია"</t>
  </si>
  <si>
    <t>ოფისების იჯარა</t>
  </si>
  <si>
    <t>09.19.2012</t>
  </si>
  <si>
    <t>ფირუზ დეკანოიძე</t>
  </si>
  <si>
    <t>08.15.2012</t>
  </si>
  <si>
    <t>ნინა სუქიაშვილი</t>
  </si>
  <si>
    <t>სვეტლანა ფოლადიშვილი</t>
  </si>
  <si>
    <t>.01013013356</t>
  </si>
  <si>
    <t>08.13.2012</t>
  </si>
  <si>
    <t>ნიკოლოზ მესაბლიშვილი</t>
  </si>
  <si>
    <t>ბელა ნაკუდაიძე</t>
  </si>
  <si>
    <t>ქეთევან ჭანტურია</t>
  </si>
  <si>
    <t>ელეონორა გვრიტიშვილი</t>
  </si>
  <si>
    <t>.01008010173</t>
  </si>
  <si>
    <t>07.21.2012</t>
  </si>
  <si>
    <t>ნუცა ლომიძე</t>
  </si>
  <si>
    <t>ლალი მალხაზიშვილი</t>
  </si>
  <si>
    <t>.01015018173</t>
  </si>
  <si>
    <t>05.30.2012</t>
  </si>
  <si>
    <t>მარიამ მჭედლიშვილი</t>
  </si>
  <si>
    <t>მანანა ხვთისიაშვილი</t>
  </si>
  <si>
    <t>ნანა გიორგაშვილი</t>
  </si>
  <si>
    <t>.01024022690</t>
  </si>
  <si>
    <t>ციური გაბესკირია</t>
  </si>
  <si>
    <t>მედეა თათარაშვილი</t>
  </si>
  <si>
    <t>ზურაბ გოგალაძე</t>
  </si>
  <si>
    <t>მირმენ ბარათაშვილი</t>
  </si>
  <si>
    <t>რუსუდან ნონიკაშვილი</t>
  </si>
  <si>
    <t>.01008004397</t>
  </si>
  <si>
    <t>ლუარა ქოქრაშვილი</t>
  </si>
  <si>
    <t>ვალერი უტიაშვილი</t>
  </si>
  <si>
    <t>მამუკა ოქრიაშვილი</t>
  </si>
  <si>
    <t>ზურაბ ჯანგირაშვილი</t>
  </si>
  <si>
    <t>გიორგი ორმოცაძე</t>
  </si>
  <si>
    <t>05.29.2012</t>
  </si>
  <si>
    <t>თამარ ტორაძე</t>
  </si>
  <si>
    <t>თეიმურაზ ბიჭიაშვილი</t>
  </si>
  <si>
    <t>.01019022016</t>
  </si>
  <si>
    <t>ნანული ნატროშვილი</t>
  </si>
  <si>
    <t>06.24.2012</t>
  </si>
  <si>
    <t>მაია ჩხიკვაძე</t>
  </si>
  <si>
    <t>ნიკოლოზ მახარაშვილი</t>
  </si>
  <si>
    <t>.01024083360</t>
  </si>
  <si>
    <t>გურამ ბერძენიშვილი</t>
  </si>
  <si>
    <t>.01015006405</t>
  </si>
  <si>
    <t>ბესიკ მამფორია</t>
  </si>
  <si>
    <t>იოლანდა ჩაგელიშვილი</t>
  </si>
  <si>
    <t>ზურაბ ბასილია</t>
  </si>
  <si>
    <t>ნინო მამაცაშვილი</t>
  </si>
  <si>
    <t>გოგიტა ჩუბინიძე</t>
  </si>
  <si>
    <t>თამაზ გოგოლიძე</t>
  </si>
  <si>
    <t>ნათელა ქურასბედიანი</t>
  </si>
  <si>
    <t>ნაირა გელაშვილი</t>
  </si>
  <si>
    <t>.01008040230</t>
  </si>
  <si>
    <t>ზურაბ როსტიაშვილი</t>
  </si>
  <si>
    <t>.01028000992</t>
  </si>
  <si>
    <t>ცირა ნანობაშვილი</t>
  </si>
  <si>
    <t>ასმათ ბერიკიშვილი</t>
  </si>
  <si>
    <t>06.15.2012</t>
  </si>
  <si>
    <t>ციცინო ნეფარიძე</t>
  </si>
  <si>
    <t>.04001002669</t>
  </si>
  <si>
    <t>06.22.2012</t>
  </si>
  <si>
    <t>ამირან დავითაძე</t>
  </si>
  <si>
    <t>მედეა ცაგარეიშვილი</t>
  </si>
  <si>
    <t>მაია გელაშვილი</t>
  </si>
  <si>
    <t>.01030006499</t>
  </si>
  <si>
    <t>სოფიკო მახარობლიძე</t>
  </si>
  <si>
    <t>მაყვალა ელიავა</t>
  </si>
  <si>
    <t>გრიგოლ აბჟანდაძე</t>
  </si>
  <si>
    <t>მირზა აბაშიძე</t>
  </si>
  <si>
    <t>მაყვალა გაბუნია</t>
  </si>
  <si>
    <t>მედეა გველესიანი</t>
  </si>
  <si>
    <t>.01019068214</t>
  </si>
  <si>
    <t>ირაკლი თოფაძე</t>
  </si>
  <si>
    <t>.01008004721</t>
  </si>
  <si>
    <t>დალი სარალიძე</t>
  </si>
  <si>
    <t>ტარიელ თებიძე</t>
  </si>
  <si>
    <t>05.24.2012</t>
  </si>
  <si>
    <t>მზია არევაძე-წერეთელი</t>
  </si>
  <si>
    <t>.01018001780</t>
  </si>
  <si>
    <t>ავთანდილ ზოიძე</t>
  </si>
  <si>
    <t>ნინო მოდებაძე</t>
  </si>
  <si>
    <t>.01019023803</t>
  </si>
  <si>
    <t>05.15.2012</t>
  </si>
  <si>
    <t>გეორგი მხჩიანი</t>
  </si>
  <si>
    <t>.07.001005442</t>
  </si>
  <si>
    <t>ნინა ჯაფარიძე</t>
  </si>
  <si>
    <t>06.27.2012</t>
  </si>
  <si>
    <t>თელმან გასანოვი</t>
  </si>
  <si>
    <t>06.21.2012</t>
  </si>
  <si>
    <t>სვეტლანა ისაევი</t>
  </si>
  <si>
    <t>05.21.2012</t>
  </si>
  <si>
    <t>ჯეირან ხუბანოვი</t>
  </si>
  <si>
    <t>არჩილ ცენტერაძე</t>
  </si>
  <si>
    <t>ედუარდ აივაზიან</t>
  </si>
  <si>
    <t>06.18.2012</t>
  </si>
  <si>
    <t>მელანო ჯოჯუა</t>
  </si>
  <si>
    <t>ნანა როყვა</t>
  </si>
  <si>
    <t>.01015018308</t>
  </si>
  <si>
    <t>დავით მენთეშაშვილი</t>
  </si>
  <si>
    <t>.01001019235</t>
  </si>
  <si>
    <t>მზია ქვრივიშვილი</t>
  </si>
  <si>
    <t>დევი კვარაცხელია</t>
  </si>
  <si>
    <t>გელოდი ცომაია</t>
  </si>
  <si>
    <t>.02001000997</t>
  </si>
  <si>
    <t>დავით ბებერაშვილი</t>
  </si>
  <si>
    <t>დავით დეკანოიძე</t>
  </si>
  <si>
    <t>საადვოკატო  მომსახურება</t>
  </si>
  <si>
    <t>06.17.2012</t>
  </si>
  <si>
    <t>თეა სუთიძე</t>
  </si>
  <si>
    <t>01030014935</t>
  </si>
  <si>
    <t>სიების დაზუსტება</t>
  </si>
  <si>
    <t>125</t>
  </si>
  <si>
    <t>რიტა მიქაუტაძე</t>
  </si>
  <si>
    <t>53001051078</t>
  </si>
  <si>
    <t>მზია ბოჭორიშვილი</t>
  </si>
  <si>
    <t>01030049545</t>
  </si>
  <si>
    <t>ეკატერინე მაჭავარიანი</t>
  </si>
  <si>
    <t>01030014006</t>
  </si>
  <si>
    <t xml:space="preserve">ჯულეტა კახიძე </t>
  </si>
  <si>
    <t>01030047443</t>
  </si>
  <si>
    <t>ქრისტინე კიკვაძე</t>
  </si>
  <si>
    <t>60003010857</t>
  </si>
  <si>
    <t>ალექსანდრა კაიტანჯიანი</t>
  </si>
  <si>
    <t>01030047338</t>
  </si>
  <si>
    <t>ნაირა სილაქაძე</t>
  </si>
  <si>
    <t>01030036012</t>
  </si>
  <si>
    <t>ანელი რაზმიაშვილი</t>
  </si>
  <si>
    <t>01030032968</t>
  </si>
  <si>
    <t>ქეთევან კეკელაშვილი</t>
  </si>
  <si>
    <t>01030022997</t>
  </si>
  <si>
    <t>თამარი ჭუჭულაშვილი-თევდორაშვილი</t>
  </si>
  <si>
    <t>01030035359</t>
  </si>
  <si>
    <t>მარინა მასხარაშვილი</t>
  </si>
  <si>
    <t>01024038288</t>
  </si>
  <si>
    <t>იზოლდა თორთლაძე</t>
  </si>
  <si>
    <t>60001051974</t>
  </si>
  <si>
    <t>ნონა მარტიაშვილი</t>
  </si>
  <si>
    <t>01030025809</t>
  </si>
  <si>
    <t>06.25.2012</t>
  </si>
  <si>
    <t>ნანა ტატუაშვილი</t>
  </si>
  <si>
    <t>01030034671</t>
  </si>
  <si>
    <t>06.20.2012</t>
  </si>
  <si>
    <t>ეკა მენაღარიშვილი</t>
  </si>
  <si>
    <t>01017008925</t>
  </si>
  <si>
    <t>ლამარა ცირეკიძე</t>
  </si>
  <si>
    <t>01027056467</t>
  </si>
  <si>
    <t>ინგა მუმლაძე</t>
  </si>
  <si>
    <t>38001002959</t>
  </si>
  <si>
    <t>მარგალიტა კობერიძე</t>
  </si>
  <si>
    <t>01021016369</t>
  </si>
  <si>
    <t>მედეა ნიკოლაიშვილი</t>
  </si>
  <si>
    <t>01024015196</t>
  </si>
  <si>
    <t>ლია ლაკლაკიშვილი</t>
  </si>
  <si>
    <t>01030025639</t>
  </si>
  <si>
    <t>ნაირა ჩალათაშვილი</t>
  </si>
  <si>
    <t>01030044337</t>
  </si>
  <si>
    <t>ეთერი ინასარიძე</t>
  </si>
  <si>
    <t>01030004798</t>
  </si>
  <si>
    <t>ზიტა მიქაუტაძე</t>
  </si>
  <si>
    <t>12001049130</t>
  </si>
  <si>
    <t>მაია სუხიშვილი</t>
  </si>
  <si>
    <t>01001072800</t>
  </si>
  <si>
    <t>ნიკოლოზ ლორთქიფანიძე</t>
  </si>
  <si>
    <t>60001017529</t>
  </si>
  <si>
    <t>ხათუნა გამყრელიძე</t>
  </si>
  <si>
    <t>01010010718</t>
  </si>
  <si>
    <t>რაული ტეფნაძე</t>
  </si>
  <si>
    <t>01028001513</t>
  </si>
  <si>
    <t>როლანდ როსტომაშვილი</t>
  </si>
  <si>
    <t>ხათუნა გიორგობიანი</t>
  </si>
  <si>
    <t>01005008726</t>
  </si>
  <si>
    <t>გურამი ჯავახია</t>
  </si>
  <si>
    <t>01030035648</t>
  </si>
  <si>
    <t>იზოლდა ნატროშვილი</t>
  </si>
  <si>
    <t>01024054909</t>
  </si>
  <si>
    <t>ნანა ტიკარაძე</t>
  </si>
  <si>
    <t>01006004737</t>
  </si>
  <si>
    <t>მადონა ქარსელაძე</t>
  </si>
  <si>
    <t>01030035230</t>
  </si>
  <si>
    <t>ანა ფირცხალაიშვილი</t>
  </si>
  <si>
    <t>26001006703</t>
  </si>
  <si>
    <t>ნანა გელაშვილი</t>
  </si>
  <si>
    <t>44001004350</t>
  </si>
  <si>
    <t>ირინე მარგოშვილი</t>
  </si>
  <si>
    <t>01030051769</t>
  </si>
  <si>
    <t>ელნაზი წერუაშვილი</t>
  </si>
  <si>
    <t>01030047798</t>
  </si>
  <si>
    <t>ელენე ნაპირელი</t>
  </si>
  <si>
    <t>13001012191</t>
  </si>
  <si>
    <t>ეკატერინე მკლავიშვილი</t>
  </si>
  <si>
    <t>01023013953</t>
  </si>
  <si>
    <t>მარინე უკლება</t>
  </si>
  <si>
    <t>53001038246</t>
  </si>
  <si>
    <t>ფიქრია თოთიბაძე</t>
  </si>
  <si>
    <t>01030009837</t>
  </si>
  <si>
    <t>ნათელა გელიტაშვილი</t>
  </si>
  <si>
    <t>01003020348</t>
  </si>
  <si>
    <t>ლია ხუჭუა</t>
  </si>
  <si>
    <t>01030026819</t>
  </si>
  <si>
    <t>გოჩა მაისურაძე</t>
  </si>
  <si>
    <t>01001009410</t>
  </si>
  <si>
    <t>ნატო ქარჩავა</t>
  </si>
  <si>
    <t>33001061188</t>
  </si>
  <si>
    <t>სოსო ქარჩავა</t>
  </si>
  <si>
    <t>33001080802</t>
  </si>
  <si>
    <t>ლუიზა კაზიკიანი</t>
  </si>
  <si>
    <t>01030008383</t>
  </si>
  <si>
    <t>06.26.2012</t>
  </si>
  <si>
    <t>ნანა ჯიღაური</t>
  </si>
  <si>
    <t>01030044696</t>
  </si>
  <si>
    <t>ლია ხელაშვილი</t>
  </si>
  <si>
    <t>25001022745</t>
  </si>
  <si>
    <t>ცისანა სულხანიშვილი</t>
  </si>
  <si>
    <t>01034000455</t>
  </si>
  <si>
    <t>გრიგოლ აბესაძე</t>
  </si>
  <si>
    <t>01005007103</t>
  </si>
  <si>
    <t>მაია გიორგაძე</t>
  </si>
  <si>
    <t>33001048761</t>
  </si>
  <si>
    <t>თათული აბესაძე</t>
  </si>
  <si>
    <t>01026015673</t>
  </si>
  <si>
    <t>ლელა ბოგვერაძე</t>
  </si>
  <si>
    <t>01019004469</t>
  </si>
  <si>
    <t>ლიზა ღუღუნიშვილი</t>
  </si>
  <si>
    <t>38001011610</t>
  </si>
  <si>
    <t>მზისადარ გაბეშია</t>
  </si>
  <si>
    <t>29001022976</t>
  </si>
  <si>
    <t>გიორგი აზარიაშვილი</t>
  </si>
  <si>
    <t>01030016098</t>
  </si>
  <si>
    <t>ნანა ჟვანია</t>
  </si>
  <si>
    <t>42001005668</t>
  </si>
  <si>
    <t>თინათინ მეფარიშვილი</t>
  </si>
  <si>
    <t>01013021174</t>
  </si>
  <si>
    <t>ეკატერინე დავითულიანი</t>
  </si>
  <si>
    <t>01030002401</t>
  </si>
  <si>
    <t>სუსანა ოდიკაძე</t>
  </si>
  <si>
    <t>01030041173</t>
  </si>
  <si>
    <t>ელენე თარხნიშვილი</t>
  </si>
  <si>
    <t>01030024460</t>
  </si>
  <si>
    <t>ლელა ბიბილური</t>
  </si>
  <si>
    <t>01030047649</t>
  </si>
  <si>
    <t>გელა ადამია</t>
  </si>
  <si>
    <t>01034005179</t>
  </si>
  <si>
    <t>ელეონორა ალასანია</t>
  </si>
  <si>
    <t>31001004246</t>
  </si>
  <si>
    <t>ოლგა სახამბერიძე</t>
  </si>
  <si>
    <t>03001022141</t>
  </si>
  <si>
    <t>მიხეილ სიმონიანი</t>
  </si>
  <si>
    <t>47001007993</t>
  </si>
  <si>
    <t>ნინო კახიძე</t>
  </si>
  <si>
    <t>01033006707</t>
  </si>
  <si>
    <t>მარგო გაგუა</t>
  </si>
  <si>
    <t>37001013223</t>
  </si>
  <si>
    <t>სვეტლანა ჭულუხაძე</t>
  </si>
  <si>
    <t>59002004755</t>
  </si>
  <si>
    <t>ელისო ესაბუა</t>
  </si>
  <si>
    <t>01030047550</t>
  </si>
  <si>
    <t>ნათია გუგუნავა</t>
  </si>
  <si>
    <t>01020006773</t>
  </si>
  <si>
    <t>ვზიალა კაჭარავა</t>
  </si>
  <si>
    <t>01020010309</t>
  </si>
  <si>
    <t>თინათინ დევდარიანი</t>
  </si>
  <si>
    <t>01030044526</t>
  </si>
  <si>
    <t>მედეა დევდარიანი</t>
  </si>
  <si>
    <t>01030044527</t>
  </si>
  <si>
    <t>იამზე ბაკურაძე</t>
  </si>
  <si>
    <t>01005028542</t>
  </si>
  <si>
    <t>ქეთევან კეჩეჩიდი</t>
  </si>
  <si>
    <t>01008010996</t>
  </si>
  <si>
    <t>ნათელა ძიძიკაშვილი</t>
  </si>
  <si>
    <t>01030009307</t>
  </si>
  <si>
    <t>მარინა დოხნაძე</t>
  </si>
  <si>
    <t>01030026816</t>
  </si>
  <si>
    <t>ლალი ჯანგირაშვილი</t>
  </si>
  <si>
    <t>16001000230</t>
  </si>
  <si>
    <t>ნინო გრიგალაშვილი</t>
  </si>
  <si>
    <t>54001010832</t>
  </si>
  <si>
    <t>ოლღა მჭედლიშვილი</t>
  </si>
  <si>
    <t>01030048687</t>
  </si>
  <si>
    <t>ეკატერინე მუკბანიანი</t>
  </si>
  <si>
    <t>60001002410</t>
  </si>
  <si>
    <t>დოდო სამხარაძე</t>
  </si>
  <si>
    <t>10001000418</t>
  </si>
  <si>
    <t>ნათია ლონდარიძე</t>
  </si>
  <si>
    <t>11001000363</t>
  </si>
  <si>
    <t>ლუიზა ჯაფარიძე</t>
  </si>
  <si>
    <t>01030008193</t>
  </si>
  <si>
    <t>თამილა გელიტაშვილი</t>
  </si>
  <si>
    <t>01030019015</t>
  </si>
  <si>
    <t>ლეილა ჩავლეიშვილი</t>
  </si>
  <si>
    <t>61001018639</t>
  </si>
  <si>
    <t>თინათინ ძაძამია</t>
  </si>
  <si>
    <t>59004001708</t>
  </si>
  <si>
    <t>მარიამ გურგენიძე</t>
  </si>
  <si>
    <t>01030000599</t>
  </si>
  <si>
    <t>არსენ სისაური</t>
  </si>
  <si>
    <t>01023002700</t>
  </si>
  <si>
    <t>დოდო გურგენიძე</t>
  </si>
  <si>
    <t>01003006093</t>
  </si>
  <si>
    <t>ნადია გურგენიძე</t>
  </si>
  <si>
    <t>01030037118</t>
  </si>
  <si>
    <t>ნელი სიხარულიძე</t>
  </si>
  <si>
    <t>01205049656</t>
  </si>
  <si>
    <t>ბელა ონიანი</t>
  </si>
  <si>
    <t>01023001624</t>
  </si>
  <si>
    <t>ლამზირა ტიგინაშვილი</t>
  </si>
  <si>
    <t>01030047255</t>
  </si>
  <si>
    <t>მარინა გრძელიშვილი</t>
  </si>
  <si>
    <t>26001004215</t>
  </si>
  <si>
    <t>ინგა მაჭავარიანი</t>
  </si>
  <si>
    <t>01030015352</t>
  </si>
  <si>
    <t>თამილა ნანიაშვილი</t>
  </si>
  <si>
    <t>01030027897</t>
  </si>
  <si>
    <t>მანანა ცინცაძე</t>
  </si>
  <si>
    <t>01006004530</t>
  </si>
  <si>
    <t>მარინე არშილავა</t>
  </si>
  <si>
    <t>01030051430</t>
  </si>
  <si>
    <t>ირინა ტურაბელიძე</t>
  </si>
  <si>
    <t>01030052984</t>
  </si>
  <si>
    <t>ანა მახარაძე</t>
  </si>
  <si>
    <t>09001018529</t>
  </si>
  <si>
    <t>რუსუდან ურუშაძე</t>
  </si>
  <si>
    <t>33001006265</t>
  </si>
  <si>
    <t>მედეა გაგანაშვილი</t>
  </si>
  <si>
    <t>01030045594</t>
  </si>
  <si>
    <t xml:space="preserve"> ლიანა ჭრელაშვილი</t>
  </si>
  <si>
    <t>01007003157</t>
  </si>
  <si>
    <t>ლია ჭელიძე</t>
  </si>
  <si>
    <t>01030005339</t>
  </si>
  <si>
    <t xml:space="preserve">ცეზელინა ტატიშვილი </t>
  </si>
  <si>
    <t>01030038757</t>
  </si>
  <si>
    <t>მანანა ჩაჩიბაია</t>
  </si>
  <si>
    <t>01013000154</t>
  </si>
  <si>
    <t>გული იმნაძე</t>
  </si>
  <si>
    <t>01030040002</t>
  </si>
  <si>
    <t>თამარი ღარიბაშვილი</t>
  </si>
  <si>
    <t>01030036193</t>
  </si>
  <si>
    <t>ნორა ლომთათიძე</t>
  </si>
  <si>
    <t>01030045418</t>
  </si>
  <si>
    <t>ციცინო პარკაძე</t>
  </si>
  <si>
    <t>59001008581</t>
  </si>
  <si>
    <t>რუსუდან ბარათაშვილი</t>
  </si>
  <si>
    <t>54001003742</t>
  </si>
  <si>
    <t>ნაირა მამულაძე</t>
  </si>
  <si>
    <t>35001000973</t>
  </si>
  <si>
    <t>თეონა გიორგაძე</t>
  </si>
  <si>
    <t>33001071263</t>
  </si>
  <si>
    <t>ბელა ხვიბლიანი</t>
  </si>
  <si>
    <t>62007010404</t>
  </si>
  <si>
    <t>თათული მელქაძე</t>
  </si>
  <si>
    <t>01019045540</t>
  </si>
  <si>
    <t>სალომე გაგნიძე</t>
  </si>
  <si>
    <t>33001076617</t>
  </si>
  <si>
    <t>ბექა კვინიკაძე</t>
  </si>
  <si>
    <t>18001065942</t>
  </si>
  <si>
    <t>ვერა ბელქანია</t>
  </si>
  <si>
    <t>62004023949</t>
  </si>
  <si>
    <t>ვიქტორ ხოშაბა</t>
  </si>
  <si>
    <t>01030009528</t>
  </si>
  <si>
    <t>ელეონორა ცნობილაძე</t>
  </si>
  <si>
    <t>62001032608</t>
  </si>
  <si>
    <t>გიორგი პაპაშვილი</t>
  </si>
  <si>
    <t>01030018234</t>
  </si>
  <si>
    <t>მანანა ტერიშვილი</t>
  </si>
  <si>
    <t>01030002478</t>
  </si>
  <si>
    <t>ქეთევან ნიკოლაშვილი</t>
  </si>
  <si>
    <t>01034003182</t>
  </si>
  <si>
    <t>მარეხი ცნობილაძე</t>
  </si>
  <si>
    <t>41001012583</t>
  </si>
  <si>
    <t>ლიანა დარახველიძე</t>
  </si>
  <si>
    <t>01015013281</t>
  </si>
  <si>
    <t>ციცინო ბესიაშვილი</t>
  </si>
  <si>
    <t>01019053478</t>
  </si>
  <si>
    <t>ლეილა ლეჟავა</t>
  </si>
  <si>
    <t>01030046895</t>
  </si>
  <si>
    <t xml:space="preserve">ვერა ჩქარეული </t>
  </si>
  <si>
    <t>01030004245</t>
  </si>
  <si>
    <t>ნინო კირვალიძე</t>
  </si>
  <si>
    <t>38001018668</t>
  </si>
  <si>
    <t>ხვიჩა მაზანაშვილი</t>
  </si>
  <si>
    <t>45001032674</t>
  </si>
  <si>
    <t>გოჩა მაზანაშვილი</t>
  </si>
  <si>
    <t>45001032673</t>
  </si>
  <si>
    <t>ირმა გოგიძე</t>
  </si>
  <si>
    <t>50001000038</t>
  </si>
  <si>
    <t>ნინო ჩქარეული</t>
  </si>
  <si>
    <t>01030022685</t>
  </si>
  <si>
    <t>მადონა კენჭოშვილი</t>
  </si>
  <si>
    <t>01030043474</t>
  </si>
  <si>
    <t>დიანა კაკირაშვილი</t>
  </si>
  <si>
    <t>01006004687</t>
  </si>
  <si>
    <t>ნატალია სვანაძე</t>
  </si>
  <si>
    <t>60003002795</t>
  </si>
  <si>
    <t>ლამარა კვაჭანტირაძე</t>
  </si>
  <si>
    <t>01030005056</t>
  </si>
  <si>
    <t>როლეტა ლაბაძე</t>
  </si>
  <si>
    <t>54001047014</t>
  </si>
  <si>
    <t>ლიკა სულხანიშვილი</t>
  </si>
  <si>
    <t>40001036081</t>
  </si>
  <si>
    <t>ნელი ლომთაძე</t>
  </si>
  <si>
    <t>01021000318</t>
  </si>
  <si>
    <t>მარიამ გიორგობიანი</t>
  </si>
  <si>
    <t>01027059821</t>
  </si>
  <si>
    <t>დარეჯან კიკაბიძე</t>
  </si>
  <si>
    <t>01030033621</t>
  </si>
  <si>
    <t>მანანა ბარბაქაძე</t>
  </si>
  <si>
    <t>01017001388</t>
  </si>
  <si>
    <t>ნინო ჩუბინიძე</t>
  </si>
  <si>
    <t>60002003323</t>
  </si>
  <si>
    <t>ეკა ბიგვავა</t>
  </si>
  <si>
    <t>01005021082</t>
  </si>
  <si>
    <t>ელისო სანოძე</t>
  </si>
  <si>
    <t>55001009525</t>
  </si>
  <si>
    <t>ლაშა კვინიკაძე</t>
  </si>
  <si>
    <t>18001054862</t>
  </si>
  <si>
    <t>თამარი ტაბატაძე</t>
  </si>
  <si>
    <t>01030030788</t>
  </si>
  <si>
    <t>მანანა კოშკაძე</t>
  </si>
  <si>
    <t>01008041392</t>
  </si>
  <si>
    <t>თამარ კოშკაძე</t>
  </si>
  <si>
    <t>01030025870</t>
  </si>
  <si>
    <t>თინათინი ხუციშვილი</t>
  </si>
  <si>
    <t>01034003122</t>
  </si>
  <si>
    <t>სოფიო არჯევანიძე</t>
  </si>
  <si>
    <t>01030020666</t>
  </si>
  <si>
    <t>ნანა ტრაპაიძე</t>
  </si>
  <si>
    <t>01030044109</t>
  </si>
  <si>
    <t>დარეჯან ჯიჭონაია</t>
  </si>
  <si>
    <t>62006025962</t>
  </si>
  <si>
    <t>ვერიკო  მკლავიშვილი</t>
  </si>
  <si>
    <t>01005034503</t>
  </si>
  <si>
    <t>ლილი ფანცულაია</t>
  </si>
  <si>
    <t>01017027741</t>
  </si>
  <si>
    <t>ნანი ქათამაძე</t>
  </si>
  <si>
    <t>01017010326</t>
  </si>
  <si>
    <t>ირინე აბელიანი</t>
  </si>
  <si>
    <t>57001015469</t>
  </si>
  <si>
    <t>გიორგი კრიალაშვილი</t>
  </si>
  <si>
    <t>01008052973</t>
  </si>
  <si>
    <t>მურმან ჩაფიძე</t>
  </si>
  <si>
    <t>01017034201</t>
  </si>
  <si>
    <t>ელგუჯა ჯულაყიძე</t>
  </si>
  <si>
    <t>01018001431</t>
  </si>
  <si>
    <t>ნინო კუკულაძე-მახარაშვუილი</t>
  </si>
  <si>
    <t>33001010236</t>
  </si>
  <si>
    <t>რუსუდან აბაშიძე</t>
  </si>
  <si>
    <t>01007005614</t>
  </si>
  <si>
    <t>ლიანა ცერექაშვილი</t>
  </si>
  <si>
    <t>01025002700</t>
  </si>
  <si>
    <t>ნინო სიხარულიძე</t>
  </si>
  <si>
    <t>01017019395</t>
  </si>
  <si>
    <t>ელენე გელოვანი</t>
  </si>
  <si>
    <t>01017005605</t>
  </si>
  <si>
    <t>ლალი დვალიშვილი</t>
  </si>
  <si>
    <t>01017008298</t>
  </si>
  <si>
    <t>მარინე ნიკოლოზიშვილი</t>
  </si>
  <si>
    <t>01017008273</t>
  </si>
  <si>
    <t>ლაურა ყვავილაშვილი</t>
  </si>
  <si>
    <t>01017011135</t>
  </si>
  <si>
    <t>თამარ ბეჟუაშვილი</t>
  </si>
  <si>
    <t>01017034393</t>
  </si>
  <si>
    <t>ლუარა დავითაია</t>
  </si>
  <si>
    <t>01017011256</t>
  </si>
  <si>
    <t>მამუკა მაზავრიშვილი</t>
  </si>
  <si>
    <t>01026009583</t>
  </si>
  <si>
    <t>ცისანა ნაბიჯაშვილი</t>
  </si>
  <si>
    <t>01017035859</t>
  </si>
  <si>
    <t>ქეთევან მაყაშვილი</t>
  </si>
  <si>
    <t>01010009644</t>
  </si>
  <si>
    <t>მზია ხელაშვილი</t>
  </si>
  <si>
    <t>01025000177</t>
  </si>
  <si>
    <t>ლალი ხელაშვილი</t>
  </si>
  <si>
    <t>01017027077</t>
  </si>
  <si>
    <t>ნათია გელენიძე</t>
  </si>
  <si>
    <t>01017024342</t>
  </si>
  <si>
    <t>გვანცა დიაკონიძე</t>
  </si>
  <si>
    <t>01017050786</t>
  </si>
  <si>
    <t>რუსუდან ბოჭოიძე</t>
  </si>
  <si>
    <t>18001052392</t>
  </si>
  <si>
    <t>ნანა მალაციძე</t>
  </si>
  <si>
    <t>24001043025</t>
  </si>
  <si>
    <t>ლაურა ჩიხლაძე</t>
  </si>
  <si>
    <t>29001026428</t>
  </si>
  <si>
    <t>ქეთო ჩაჩანიძე</t>
  </si>
  <si>
    <t>01029000021</t>
  </si>
  <si>
    <t>ქეთევან ჭიღლაძე</t>
  </si>
  <si>
    <t>01015020214</t>
  </si>
  <si>
    <t>ვერა მჭედლიძე</t>
  </si>
  <si>
    <t>35001010372</t>
  </si>
  <si>
    <t>ლეილა მჭედლძე</t>
  </si>
  <si>
    <t>18001042975</t>
  </si>
  <si>
    <t>ირმა გუჯაბიძე</t>
  </si>
  <si>
    <t>61004020544</t>
  </si>
  <si>
    <t>მარიამ ჭიკაშვილი</t>
  </si>
  <si>
    <t>01017017747</t>
  </si>
  <si>
    <t>ლამარა ჯღენტი</t>
  </si>
  <si>
    <t>01017026098</t>
  </si>
  <si>
    <t>თამარა გოგიაშვილი</t>
  </si>
  <si>
    <t>59001026320</t>
  </si>
  <si>
    <t>ეკატერინე გურგენიძე</t>
  </si>
  <si>
    <t>01018004021</t>
  </si>
  <si>
    <t>ნინო ხუხუა-პეტრიაშვილი</t>
  </si>
  <si>
    <t>01005003460</t>
  </si>
  <si>
    <t>რუსუდან ჯიქია</t>
  </si>
  <si>
    <t>01024015060</t>
  </si>
  <si>
    <t>რუსუდან კუჭავა</t>
  </si>
  <si>
    <t>01017029286</t>
  </si>
  <si>
    <t>ზინაიდა ჩახვაძე</t>
  </si>
  <si>
    <t>26001000510</t>
  </si>
  <si>
    <t>სოფიო შაბალაიძე</t>
  </si>
  <si>
    <t>01017024438</t>
  </si>
  <si>
    <t>მარიამ სიხარულიძე</t>
  </si>
  <si>
    <t>01017050238</t>
  </si>
  <si>
    <t>ლია ჯაფარიძე</t>
  </si>
  <si>
    <t>01018006217</t>
  </si>
  <si>
    <t>ნანა ცაგურია</t>
  </si>
  <si>
    <t>37001000385</t>
  </si>
  <si>
    <t>მაია ბარბაქაძე</t>
  </si>
  <si>
    <t>01002002370</t>
  </si>
  <si>
    <t>მზია ბახტაძე</t>
  </si>
  <si>
    <t>01017037833</t>
  </si>
  <si>
    <t>ეკატერინე ფანცხავა</t>
  </si>
  <si>
    <t>65001000203</t>
  </si>
  <si>
    <t>ლია ლალიაშვილი</t>
  </si>
  <si>
    <t>01002003284</t>
  </si>
  <si>
    <t>ანა მანაგაძე</t>
  </si>
  <si>
    <t>01008020661</t>
  </si>
  <si>
    <t>თამარ გუჯაბიძე</t>
  </si>
  <si>
    <t>01008020021</t>
  </si>
  <si>
    <t>კახაბერ ფართლაძე</t>
  </si>
  <si>
    <t>01017028120</t>
  </si>
  <si>
    <t>ელზა აკობია</t>
  </si>
  <si>
    <t>62011001151</t>
  </si>
  <si>
    <t>ნინო ფურცვანიძე-ქასრაშვილი</t>
  </si>
  <si>
    <t>01017013843</t>
  </si>
  <si>
    <t>მაია ბერიაშვილი</t>
  </si>
  <si>
    <t>01017025794</t>
  </si>
  <si>
    <t>თამარი მრელაშვილი</t>
  </si>
  <si>
    <t>20001008202</t>
  </si>
  <si>
    <t>ოთარ დარცმელიძე</t>
  </si>
  <si>
    <t>01018001703</t>
  </si>
  <si>
    <t>მზაღო სუხიაშვილი</t>
  </si>
  <si>
    <t>23001010369</t>
  </si>
  <si>
    <t>ნანა შეყლაშვილი</t>
  </si>
  <si>
    <t>01017037452</t>
  </si>
  <si>
    <t>მაკა გუმაშვილი</t>
  </si>
  <si>
    <t>01017022574</t>
  </si>
  <si>
    <t>მარინა ცნობილაძე</t>
  </si>
  <si>
    <t>01017007770</t>
  </si>
  <si>
    <t>ნატალია გორგიშელი</t>
  </si>
  <si>
    <t>24001000788</t>
  </si>
  <si>
    <t>ქეთევან ჭელიძე</t>
  </si>
  <si>
    <t>01017012432</t>
  </si>
  <si>
    <t>მზევინარ ბალავაძე</t>
  </si>
  <si>
    <t>01015013463</t>
  </si>
  <si>
    <t>ნაილა ქალდანი</t>
  </si>
  <si>
    <t>01021000591</t>
  </si>
  <si>
    <t>ლეილა ინჯგია</t>
  </si>
  <si>
    <t>01013012888</t>
  </si>
  <si>
    <t>ნანული ბერიძე</t>
  </si>
  <si>
    <t>01010012893</t>
  </si>
  <si>
    <t>დონარა გველუკაშვილი</t>
  </si>
  <si>
    <t>01013000393</t>
  </si>
  <si>
    <t>გალინა ხიმშიაშვილი</t>
  </si>
  <si>
    <t>01029004027</t>
  </si>
  <si>
    <t>ნარგიზა ნადირაძე</t>
  </si>
  <si>
    <t>38001006732</t>
  </si>
  <si>
    <t>იზოლდა ჯავარაშვილი</t>
  </si>
  <si>
    <t>01001059624</t>
  </si>
  <si>
    <t>მერი მაჩალიკაშვილი</t>
  </si>
  <si>
    <t>08001005090</t>
  </si>
  <si>
    <t>ქეთევან ზიკეევა</t>
  </si>
  <si>
    <t>01017008901</t>
  </si>
  <si>
    <t>ლაურა ციცვაძე</t>
  </si>
  <si>
    <t>01006000371</t>
  </si>
  <si>
    <t>ნანული ბატიაშვილი</t>
  </si>
  <si>
    <t>01017003849</t>
  </si>
  <si>
    <t>ნინო კაკაბაძე</t>
  </si>
  <si>
    <t>01018004796</t>
  </si>
  <si>
    <t>ელისო ქადაგიშვილი</t>
  </si>
  <si>
    <t>01017018236</t>
  </si>
  <si>
    <t>გიზო ცინცაძე</t>
  </si>
  <si>
    <t>01007006026</t>
  </si>
  <si>
    <t>მარინა სანიკიძე</t>
  </si>
  <si>
    <t>01017016834</t>
  </si>
  <si>
    <t>დავით ხარებავა</t>
  </si>
  <si>
    <t>01020002930</t>
  </si>
  <si>
    <t>ამირან დურგლიშვილი</t>
  </si>
  <si>
    <t>ეკა თოიძე</t>
  </si>
  <si>
    <t>01017002209</t>
  </si>
  <si>
    <t>მარიამი ჯღარკავა</t>
  </si>
  <si>
    <t>01017042436</t>
  </si>
  <si>
    <t>ნონა გაგნიაშვილი</t>
  </si>
  <si>
    <t>01017031354</t>
  </si>
  <si>
    <t>ლიანა გაგნიაშვილი</t>
  </si>
  <si>
    <t>01017007138</t>
  </si>
  <si>
    <t>ლალი დოროშოვა</t>
  </si>
  <si>
    <t>01017004270</t>
  </si>
  <si>
    <t>გია ფოჩხუა</t>
  </si>
  <si>
    <t>01019006607</t>
  </si>
  <si>
    <t>მანონი მორგოშია</t>
  </si>
  <si>
    <t>01017042706</t>
  </si>
  <si>
    <t>ეკატერინე ხუციშვილი</t>
  </si>
  <si>
    <t>01024016969</t>
  </si>
  <si>
    <t>თამარ გულიაშვილი</t>
  </si>
  <si>
    <t>01017014179</t>
  </si>
  <si>
    <t>ნინო პერტია</t>
  </si>
  <si>
    <t>01017035744</t>
  </si>
  <si>
    <t>თამარ ბერიძე</t>
  </si>
  <si>
    <t>01017013959</t>
  </si>
  <si>
    <t>ქეთევან შაყულაშვილი</t>
  </si>
  <si>
    <t>12001069144</t>
  </si>
  <si>
    <t>ირმა აბრამიძე</t>
  </si>
  <si>
    <t>35001071128</t>
  </si>
  <si>
    <t>ნონა გიგანი</t>
  </si>
  <si>
    <t>01017028973</t>
  </si>
  <si>
    <t>ნანი სურმავა</t>
  </si>
  <si>
    <t>01017031499</t>
  </si>
  <si>
    <t>მარიამ გიგილაშვილი</t>
  </si>
  <si>
    <t>01011091006</t>
  </si>
  <si>
    <t>მანანა დანელია</t>
  </si>
  <si>
    <t>01024060274</t>
  </si>
  <si>
    <t>ნაილი წუნლუკიძე</t>
  </si>
  <si>
    <t>01009001141</t>
  </si>
  <si>
    <t xml:space="preserve">ნელი ჯობავა </t>
  </si>
  <si>
    <t>01006008799</t>
  </si>
  <si>
    <t>მარინე ისაკაძე</t>
  </si>
  <si>
    <t>01008028412</t>
  </si>
  <si>
    <t>თამარ ხაჩირაშვილი</t>
  </si>
  <si>
    <t>01035000229</t>
  </si>
  <si>
    <t>ელენე სულაძე</t>
  </si>
  <si>
    <t>01008039413</t>
  </si>
  <si>
    <t>შავლეგო პაპავა</t>
  </si>
  <si>
    <t>62003001501</t>
  </si>
  <si>
    <t>არსენა საჯაია</t>
  </si>
  <si>
    <t>62006063140</t>
  </si>
  <si>
    <t>ცისანა შაყულაშვილი</t>
  </si>
  <si>
    <t>01010011546</t>
  </si>
  <si>
    <t>ლევან ნიკოლაშვილი</t>
  </si>
  <si>
    <t>01009021183</t>
  </si>
  <si>
    <t>ნანა ქავთარაძე</t>
  </si>
  <si>
    <t>მიხეილ ბაბუნიძე</t>
  </si>
  <si>
    <t>01010017705</t>
  </si>
  <si>
    <t>ელენე გულედანი</t>
  </si>
  <si>
    <t>01025013282</t>
  </si>
  <si>
    <t>ბაჩუკი კურცხალია</t>
  </si>
  <si>
    <t>01027044229</t>
  </si>
  <si>
    <t>ნუნუ ხუციშვილი</t>
  </si>
  <si>
    <t>01001008300</t>
  </si>
  <si>
    <t>ნინო მაღრაძე</t>
  </si>
  <si>
    <t>01010013117</t>
  </si>
  <si>
    <t>მარინე გოგელია</t>
  </si>
  <si>
    <t>01010011054</t>
  </si>
  <si>
    <t>თამარ დუშუაშვილი</t>
  </si>
  <si>
    <t>01026004158</t>
  </si>
  <si>
    <t>სვეტლანა შჩედროვა</t>
  </si>
  <si>
    <t>42001005654</t>
  </si>
  <si>
    <t>თინა ადამია</t>
  </si>
  <si>
    <t>62004020377</t>
  </si>
  <si>
    <t>ანჟელა ქოჩაკიანი</t>
  </si>
  <si>
    <t>62004013924</t>
  </si>
  <si>
    <t>დარეჯან ჯიქია</t>
  </si>
  <si>
    <t>01027011980</t>
  </si>
  <si>
    <t>ნანა გაბრიჭიძე</t>
  </si>
  <si>
    <t>01017016700</t>
  </si>
  <si>
    <t>ქეთევან  არეშიძე</t>
  </si>
  <si>
    <t>01008030647</t>
  </si>
  <si>
    <t>ნათია სულაძე</t>
  </si>
  <si>
    <t>01008030521</t>
  </si>
  <si>
    <t>ეთერ კვინიკაძე</t>
  </si>
  <si>
    <t>ჯიმშერ ლეთოდიანი</t>
  </si>
  <si>
    <t>62004002129</t>
  </si>
  <si>
    <t>ჯუანშირ წულეისკირი</t>
  </si>
  <si>
    <t>62004001191</t>
  </si>
  <si>
    <t>ამირან კაციტაძე</t>
  </si>
  <si>
    <t>62004026767</t>
  </si>
  <si>
    <t>გრიგორი დარსანია</t>
  </si>
  <si>
    <t>62001041563</t>
  </si>
  <si>
    <t>ბუდუ გოგსაძე</t>
  </si>
  <si>
    <t>01024057472</t>
  </si>
  <si>
    <t>ლილი შახულოვი</t>
  </si>
  <si>
    <t>01035000761</t>
  </si>
  <si>
    <t>ლეილა ტაბაღუა</t>
  </si>
  <si>
    <t>61004006215</t>
  </si>
  <si>
    <t>ოთარ  ისაშვილი</t>
  </si>
  <si>
    <t>01005010174</t>
  </si>
  <si>
    <t>06.28.2012</t>
  </si>
  <si>
    <t>აკაკი სულაძე</t>
  </si>
  <si>
    <t>01008030522</t>
  </si>
  <si>
    <t>ეთერ მათიაშვილი</t>
  </si>
  <si>
    <t>01008042410</t>
  </si>
  <si>
    <t>ლელა მათიაშვილი</t>
  </si>
  <si>
    <t>01008046460</t>
  </si>
  <si>
    <t>მედეა ხოტენაშვილი</t>
  </si>
  <si>
    <t>01008020579</t>
  </si>
  <si>
    <t>სოფიო თორდია</t>
  </si>
  <si>
    <t>01019058067</t>
  </si>
  <si>
    <t>თინა კიპაროიძე</t>
  </si>
  <si>
    <t>01035000620</t>
  </si>
  <si>
    <t>მაირანუშ ათაბეგოვი</t>
  </si>
  <si>
    <t>01008035723</t>
  </si>
  <si>
    <t>ინგა დათუაშვილი</t>
  </si>
  <si>
    <t>60001098653</t>
  </si>
  <si>
    <t>ნინო გუჯეჯიანი</t>
  </si>
  <si>
    <t>01008050599</t>
  </si>
  <si>
    <t>ირაკლი გუჯეჯიანი</t>
  </si>
  <si>
    <t>01908068950</t>
  </si>
  <si>
    <t>ხათუნა გაბელაია</t>
  </si>
  <si>
    <t>62001003724</t>
  </si>
  <si>
    <t>მარინა ბერაია</t>
  </si>
  <si>
    <t>62001017126</t>
  </si>
  <si>
    <t>თამარ თავზარაშვილი</t>
  </si>
  <si>
    <t>01010014960</t>
  </si>
  <si>
    <t>ნანა ჯიჯიაშვილი</t>
  </si>
  <si>
    <t>01010007722</t>
  </si>
  <si>
    <t>თამარ მუმლაძე</t>
  </si>
  <si>
    <t>01010007203</t>
  </si>
  <si>
    <t>თეა ცხვარაძე</t>
  </si>
  <si>
    <t>01010011010</t>
  </si>
  <si>
    <t>ნათელა ცხაკაია</t>
  </si>
  <si>
    <t>01010006866</t>
  </si>
  <si>
    <t>ლალი ოყროშიძე</t>
  </si>
  <si>
    <t>01020000780</t>
  </si>
  <si>
    <t>მაია გოგორელიანი</t>
  </si>
  <si>
    <t>01030008040</t>
  </si>
  <si>
    <t>ნანა ნეფარიძე</t>
  </si>
  <si>
    <t>01009015143</t>
  </si>
  <si>
    <t>თამარ მაისაშვილი</t>
  </si>
  <si>
    <t>01008042491</t>
  </si>
  <si>
    <t>ლალი სახეჩიძე</t>
  </si>
  <si>
    <t>01012001527</t>
  </si>
  <si>
    <t>მალინა ხელიძე</t>
  </si>
  <si>
    <t>01008038645</t>
  </si>
  <si>
    <t>ფატმანი წიწილაშვილი</t>
  </si>
  <si>
    <t>38001024421</t>
  </si>
  <si>
    <t>ნინო კერესელიძე</t>
  </si>
  <si>
    <t>01011075196</t>
  </si>
  <si>
    <t>ალვინა აბულაძე</t>
  </si>
  <si>
    <t>01010019735</t>
  </si>
  <si>
    <t>ქეთევან  ბეშიძე</t>
  </si>
  <si>
    <t>01012025721</t>
  </si>
  <si>
    <t>ნაილი იაშვილი</t>
  </si>
  <si>
    <t>01009022252</t>
  </si>
  <si>
    <t>ნინო კუპრაშვილი</t>
  </si>
  <si>
    <t>01010008648</t>
  </si>
  <si>
    <t>მადონა ჯოლოგუა</t>
  </si>
  <si>
    <t>01008019219</t>
  </si>
  <si>
    <t>ხათუნა კაციტაძე</t>
  </si>
  <si>
    <t>01009001666</t>
  </si>
  <si>
    <t>ლია ხუციშვილი</t>
  </si>
  <si>
    <t>01009023313</t>
  </si>
  <si>
    <t>მარიამ ონაშვილი</t>
  </si>
  <si>
    <t>01010014380</t>
  </si>
  <si>
    <t>დავით შარუხია</t>
  </si>
  <si>
    <t>01030031099</t>
  </si>
  <si>
    <t>შორენა ხიდაშელი</t>
  </si>
  <si>
    <t>18001012155</t>
  </si>
  <si>
    <t>ნანა მიქაძე</t>
  </si>
  <si>
    <t>01011039651</t>
  </si>
  <si>
    <t>მურთაზი ბიწაძე</t>
  </si>
  <si>
    <t>01010003952</t>
  </si>
  <si>
    <t>ნანა ბოკუჩავა</t>
  </si>
  <si>
    <t>01010013332</t>
  </si>
  <si>
    <t>იზოლდა  ღლონტი</t>
  </si>
  <si>
    <t>01024043378</t>
  </si>
  <si>
    <t>თეონა ჭაბაშვილი</t>
  </si>
  <si>
    <t>01019071465</t>
  </si>
  <si>
    <t>ლაშა ქარაია</t>
  </si>
  <si>
    <t>51001002526</t>
  </si>
  <si>
    <t>დალი რუხაძე</t>
  </si>
  <si>
    <t>01008038189</t>
  </si>
  <si>
    <t>მერი ბაკურაძე</t>
  </si>
  <si>
    <t>01026002049</t>
  </si>
  <si>
    <t>ნინო მშვენიერაძე</t>
  </si>
  <si>
    <t>01002018104</t>
  </si>
  <si>
    <t>თამარ ღლონტი</t>
  </si>
  <si>
    <t>01008038180</t>
  </si>
  <si>
    <t>მარეხი ოსეფაშვილი</t>
  </si>
  <si>
    <t>01024017831</t>
  </si>
  <si>
    <t>მალხაზ ოსეპაშვილი</t>
  </si>
  <si>
    <t>01024019029</t>
  </si>
  <si>
    <t>ირინე ჯუღელი</t>
  </si>
  <si>
    <t>01009023151</t>
  </si>
  <si>
    <t xml:space="preserve"> გიორგი თავართქილაძე</t>
  </si>
  <si>
    <t>01008061763</t>
  </si>
  <si>
    <t>ჯანსუღ რუხაძე</t>
  </si>
  <si>
    <t>01008050301</t>
  </si>
  <si>
    <t>ნოდარ ირემაშვილი</t>
  </si>
  <si>
    <t>01010017444</t>
  </si>
  <si>
    <t>ნინო ქემოკლიძე</t>
  </si>
  <si>
    <t>01009020247</t>
  </si>
  <si>
    <t>თამარ მომცელიძე</t>
  </si>
  <si>
    <t>62001022731</t>
  </si>
  <si>
    <t>ლელა ელბაქიძე</t>
  </si>
  <si>
    <t>01030015244</t>
  </si>
  <si>
    <t>ნინო რაზმაძე</t>
  </si>
  <si>
    <t>16001003036</t>
  </si>
  <si>
    <t>ლეილა ხუციშვილი</t>
  </si>
  <si>
    <t>01008027390</t>
  </si>
  <si>
    <t>ნატო ჩომახაშვილი</t>
  </si>
  <si>
    <t>01008046046</t>
  </si>
  <si>
    <t>ნათია ხუციშვილი</t>
  </si>
  <si>
    <t>01008014116</t>
  </si>
  <si>
    <t>ცირა ბუხურაული</t>
  </si>
  <si>
    <t>01008041566</t>
  </si>
  <si>
    <t>ვერა მაისურაძე</t>
  </si>
  <si>
    <t>34001005394</t>
  </si>
  <si>
    <t>ნათელა პაქსაშვილი</t>
  </si>
  <si>
    <t>12001034732</t>
  </si>
  <si>
    <t>ნათია ნაგლაძე</t>
  </si>
  <si>
    <t>01008028566</t>
  </si>
  <si>
    <t>მანანა ალანია</t>
  </si>
  <si>
    <t>01030011539</t>
  </si>
  <si>
    <t>ნუცა ბლუაშვილი</t>
  </si>
  <si>
    <t>01008047741</t>
  </si>
  <si>
    <t>ნინო გვანცელაძე</t>
  </si>
  <si>
    <t>60001123888</t>
  </si>
  <si>
    <t>ნინო ქობულია</t>
  </si>
  <si>
    <t>მაია მამისაშვილი</t>
  </si>
  <si>
    <t>01008034395</t>
  </si>
  <si>
    <t>ლამარა გიორგობიანი</t>
  </si>
  <si>
    <t>01008023479</t>
  </si>
  <si>
    <t>მანანა გოგოლაძე</t>
  </si>
  <si>
    <t>01017042478</t>
  </si>
  <si>
    <t>ნათელა იმნაძე</t>
  </si>
  <si>
    <t>01008020594</t>
  </si>
  <si>
    <t>მანონი ბოდოკია</t>
  </si>
  <si>
    <t>01008033769</t>
  </si>
  <si>
    <t>ქეთევან  ბახტაძე</t>
  </si>
  <si>
    <t>01019017392</t>
  </si>
  <si>
    <t>ირმა ბახტაძე</t>
  </si>
  <si>
    <t>01019018155</t>
  </si>
  <si>
    <t>მანანა გიგინეიშვილი</t>
  </si>
  <si>
    <t>01026004615</t>
  </si>
  <si>
    <t>ნელი ჩრდილელი</t>
  </si>
  <si>
    <t>59001031114</t>
  </si>
  <si>
    <t>ხათუნა ზამბახიძე</t>
  </si>
  <si>
    <t>38001008801</t>
  </si>
  <si>
    <t>ლეილა აბრამიშვილი</t>
  </si>
  <si>
    <t>01008022699</t>
  </si>
  <si>
    <t>მაკა მურუსიძე</t>
  </si>
  <si>
    <t>01010002115</t>
  </si>
  <si>
    <t>ქეთევან  ბურძგლა</t>
  </si>
  <si>
    <t>01524091988</t>
  </si>
  <si>
    <t>ანა მარგველაშვილი</t>
  </si>
  <si>
    <t>60001000975</t>
  </si>
  <si>
    <t>ამირან ბურჭულია</t>
  </si>
  <si>
    <t>01010011268</t>
  </si>
  <si>
    <t>შორენა ბჟალავა</t>
  </si>
  <si>
    <t>01010016944</t>
  </si>
  <si>
    <t>მამუკა კობაიძე</t>
  </si>
  <si>
    <t>01036001396</t>
  </si>
  <si>
    <t>მზია ჭაფოძე</t>
  </si>
  <si>
    <t>01011043378</t>
  </si>
  <si>
    <t>საბინა ყიფიანი</t>
  </si>
  <si>
    <t>01009000562</t>
  </si>
  <si>
    <t>ეკა გუჯაბიძე</t>
  </si>
  <si>
    <t>01009015494</t>
  </si>
  <si>
    <t>თამარ გელაშვილი</t>
  </si>
  <si>
    <t>01009007009</t>
  </si>
  <si>
    <t>ლეილა გლურჯიძე</t>
  </si>
  <si>
    <t>01009008915</t>
  </si>
  <si>
    <t>თინათინ ჩახუნაშვილი</t>
  </si>
  <si>
    <t>01008031974</t>
  </si>
  <si>
    <t>ნათელა ქურდაძე</t>
  </si>
  <si>
    <t>01009019524</t>
  </si>
  <si>
    <t>შორენა აბუთიძე</t>
  </si>
  <si>
    <t>41001001182</t>
  </si>
  <si>
    <t>ნანა დარჩიაშვილი</t>
  </si>
  <si>
    <t>01010014341</t>
  </si>
  <si>
    <t>მირონ ცომაია</t>
  </si>
  <si>
    <t>01008046301</t>
  </si>
  <si>
    <t>მარინე კობაიძე-ყიფიანი</t>
  </si>
  <si>
    <t>31001008312</t>
  </si>
  <si>
    <t>ირა ბარბაქაძე</t>
  </si>
  <si>
    <t>01010003072</t>
  </si>
  <si>
    <t>დარეჯან კეკელია</t>
  </si>
  <si>
    <t>01010002055</t>
  </si>
  <si>
    <t>მინდია ქუთელია</t>
  </si>
  <si>
    <t>51001004027</t>
  </si>
  <si>
    <t>ანა ფირანიშვილი</t>
  </si>
  <si>
    <t>44001004551</t>
  </si>
  <si>
    <t>იოსები კეკელია</t>
  </si>
  <si>
    <t>01010002054</t>
  </si>
  <si>
    <t>ნატო კორძახია</t>
  </si>
  <si>
    <t>62007006871</t>
  </si>
  <si>
    <t>ქეთევან  კარსანაძე</t>
  </si>
  <si>
    <t>01030037487</t>
  </si>
  <si>
    <t>ანო ასაბაშვილი</t>
  </si>
  <si>
    <t>01010006037</t>
  </si>
  <si>
    <t>თამარ ციყელაშვილი</t>
  </si>
  <si>
    <t>01008055754</t>
  </si>
  <si>
    <t>მარინე რამიშვილი</t>
  </si>
  <si>
    <t>01024035776</t>
  </si>
  <si>
    <t>სალომე ანძაველიძე</t>
  </si>
  <si>
    <t>37001054548</t>
  </si>
  <si>
    <t>თამარი მირცხულავა</t>
  </si>
  <si>
    <t>35001108658</t>
  </si>
  <si>
    <t>მაგდა მღებრიშვილი</t>
  </si>
  <si>
    <t>01008054088</t>
  </si>
  <si>
    <t>ლეილა მურღულია</t>
  </si>
  <si>
    <t>62001009672</t>
  </si>
  <si>
    <t>გიორგი გლურჯიძე</t>
  </si>
  <si>
    <t>01008052098</t>
  </si>
  <si>
    <t>ლელა ჩომახაშვილი</t>
  </si>
  <si>
    <t>01015009396</t>
  </si>
  <si>
    <t>თამარ დურგლიშვილი</t>
  </si>
  <si>
    <t>01024035091</t>
  </si>
  <si>
    <t>ლეილა მამაჯანოვა</t>
  </si>
  <si>
    <t>01009023117</t>
  </si>
  <si>
    <t>თეონა ჯალაღონია</t>
  </si>
  <si>
    <t>62003015977</t>
  </si>
  <si>
    <t>ქეთევან  ილურიძე</t>
  </si>
  <si>
    <t>01008040299</t>
  </si>
  <si>
    <t>თამარ ზალიკაშვილი</t>
  </si>
  <si>
    <t>01017050567</t>
  </si>
  <si>
    <t>მზია ბარბაქაძე</t>
  </si>
  <si>
    <t>01011024085</t>
  </si>
  <si>
    <t>ანა ბარბაქაძე</t>
  </si>
  <si>
    <t>01008046612</t>
  </si>
  <si>
    <t>ნატო გალოგრე</t>
  </si>
  <si>
    <t>61002016584</t>
  </si>
  <si>
    <t>თამარ სუხიშვილი</t>
  </si>
  <si>
    <t>01009000715</t>
  </si>
  <si>
    <t>სოფიო მიქიაშვილი</t>
  </si>
  <si>
    <t>01008045256</t>
  </si>
  <si>
    <t>ნინო აფციაური</t>
  </si>
  <si>
    <t>01008039327</t>
  </si>
  <si>
    <t>როზა წოწოლაშვილი</t>
  </si>
  <si>
    <t>01009005279</t>
  </si>
  <si>
    <t>ლეილა ახალაია</t>
  </si>
  <si>
    <t>01008040935</t>
  </si>
  <si>
    <t>ციალა გორგაძე</t>
  </si>
  <si>
    <t>01010000141</t>
  </si>
  <si>
    <t>მარინე სამადაშვილი</t>
  </si>
  <si>
    <t>01010016742</t>
  </si>
  <si>
    <t>მანანა თაბაგარი</t>
  </si>
  <si>
    <t>01024017364</t>
  </si>
  <si>
    <t>კონსტანტინე ალიბეგაშვილი</t>
  </si>
  <si>
    <t>01010016885</t>
  </si>
  <si>
    <t>ნინო დურგლიშვილი</t>
  </si>
  <si>
    <t>01024032547</t>
  </si>
  <si>
    <t>თამაზ ძინძიბაძე</t>
  </si>
  <si>
    <t>01010014306</t>
  </si>
  <si>
    <t>ნინო წიკლაური</t>
  </si>
  <si>
    <t>01019013299</t>
  </si>
  <si>
    <t>ნუნუ მჭედლიშვილი</t>
  </si>
  <si>
    <t>01008035684</t>
  </si>
  <si>
    <t>ზაზა ჭილაია</t>
  </si>
  <si>
    <t>01024029525</t>
  </si>
  <si>
    <t>ნინო ბოკუჩავა</t>
  </si>
  <si>
    <t>01010007173</t>
  </si>
  <si>
    <t>გიორგი ჩუბინიძე</t>
  </si>
  <si>
    <t>54001023440</t>
  </si>
  <si>
    <t>თამარ ბერძენიშვილი</t>
  </si>
  <si>
    <t>01010014337</t>
  </si>
  <si>
    <t>ნუნუ ჩიტაძე</t>
  </si>
  <si>
    <t>01008034037</t>
  </si>
  <si>
    <t>ბაქარ ჩიღვინაძე</t>
  </si>
  <si>
    <t>01024052074</t>
  </si>
  <si>
    <t>მედეა ჯოხაძე</t>
  </si>
  <si>
    <t>01025018675</t>
  </si>
  <si>
    <t>იამზე მოხევიშვილი</t>
  </si>
  <si>
    <t>31001041744</t>
  </si>
  <si>
    <t>აგრაფინა კვარაცხელია</t>
  </si>
  <si>
    <t>62005001344</t>
  </si>
  <si>
    <t>ნანა ძიძიგური</t>
  </si>
  <si>
    <t>01010004385</t>
  </si>
  <si>
    <t>ნატალია კვარაცხელია</t>
  </si>
  <si>
    <t>62005016442</t>
  </si>
  <si>
    <t>ნუგეშა ბალავაძე</t>
  </si>
  <si>
    <t>01027029264</t>
  </si>
  <si>
    <t>ელისო აღდგომელაშვილი</t>
  </si>
  <si>
    <t>01017009402</t>
  </si>
  <si>
    <t>ია ფანცულაია</t>
  </si>
  <si>
    <t>01008035414</t>
  </si>
  <si>
    <t>ნონა სოხაძე</t>
  </si>
  <si>
    <t>01024044447</t>
  </si>
  <si>
    <t>ცოტნე წერეთელი</t>
  </si>
  <si>
    <t>01008045978</t>
  </si>
  <si>
    <t>დავით ჯიქია</t>
  </si>
  <si>
    <t>01009013658</t>
  </si>
  <si>
    <t>თამაზ დოლიძე</t>
  </si>
  <si>
    <t>01008033922</t>
  </si>
  <si>
    <t>არჩილ გოცირიძე</t>
  </si>
  <si>
    <t>01009006846</t>
  </si>
  <si>
    <t>მარინე დვალი</t>
  </si>
  <si>
    <t>01008045230</t>
  </si>
  <si>
    <t>თეიმურაზ გუგეშაშვილი</t>
  </si>
  <si>
    <t>01010015704</t>
  </si>
  <si>
    <t>ალექსანდრე მექვაბიშვილი</t>
  </si>
  <si>
    <t>01009022285</t>
  </si>
  <si>
    <t>ბელა ლიპარტელიანი</t>
  </si>
  <si>
    <t>53001017196</t>
  </si>
  <si>
    <t>თინათინ ქშუტაშვილი</t>
  </si>
  <si>
    <t>01009008065</t>
  </si>
  <si>
    <t>ელენე ჯაფოშვილი</t>
  </si>
  <si>
    <t>01011009444</t>
  </si>
  <si>
    <t>ხათუნა შანიძე</t>
  </si>
  <si>
    <t>01009020544</t>
  </si>
  <si>
    <t>იოსებ გელაშვილი</t>
  </si>
  <si>
    <t>01009019122</t>
  </si>
  <si>
    <t>ია ლომიძე</t>
  </si>
  <si>
    <t>01009011047</t>
  </si>
  <si>
    <t>ლიანა რურუა</t>
  </si>
  <si>
    <t>01024067859</t>
  </si>
  <si>
    <t>ლუკა ჩადუნელი</t>
  </si>
  <si>
    <t>01008063585</t>
  </si>
  <si>
    <t>დინარა ქირია</t>
  </si>
  <si>
    <t>01009002554</t>
  </si>
  <si>
    <t>ნინო მათიაშვილი</t>
  </si>
  <si>
    <t>01019040238</t>
  </si>
  <si>
    <t>თამარ ვარდიაშვილი</t>
  </si>
  <si>
    <t>01023009053</t>
  </si>
  <si>
    <t>ეკატერინე ურიგაშვილი</t>
  </si>
  <si>
    <t>01001033256</t>
  </si>
  <si>
    <t>ინგა ხუბულავა</t>
  </si>
  <si>
    <t>01010002437</t>
  </si>
  <si>
    <t>ეკატერინე ჭიჭინაძე</t>
  </si>
  <si>
    <t>01008019826</t>
  </si>
  <si>
    <t>იამზე ჩხიკვაძე</t>
  </si>
  <si>
    <t>01007000359</t>
  </si>
  <si>
    <t>ნინო უზნაძე</t>
  </si>
  <si>
    <t>01008037582</t>
  </si>
  <si>
    <t>თამარ ფარცვანია</t>
  </si>
  <si>
    <t>01010009282</t>
  </si>
  <si>
    <t>გულნაზი შერმადინი</t>
  </si>
  <si>
    <t>01025021163</t>
  </si>
  <si>
    <t>ნინო ანანიაშვილი</t>
  </si>
  <si>
    <t>01001033675</t>
  </si>
  <si>
    <t>ლალი ლაბაძე</t>
  </si>
  <si>
    <t>01010015496</t>
  </si>
  <si>
    <t>კარლო გაბისიანი</t>
  </si>
  <si>
    <t>01009002795</t>
  </si>
  <si>
    <t>თინათინ არდაშელია</t>
  </si>
  <si>
    <t>62001025857</t>
  </si>
  <si>
    <t>ნაირა ბერია</t>
  </si>
  <si>
    <t>62004000810</t>
  </si>
  <si>
    <t>ლილი მირზიაშვილი</t>
  </si>
  <si>
    <t>01010019248</t>
  </si>
  <si>
    <t>მზევინარი მირზიაშვილი</t>
  </si>
  <si>
    <t>31001006963</t>
  </si>
  <si>
    <t>დარია ტატუაშვილი</t>
  </si>
  <si>
    <t>31001028101</t>
  </si>
  <si>
    <t>ლეილა ტიბუა</t>
  </si>
  <si>
    <t>62001031996</t>
  </si>
  <si>
    <t>თინა ჩიკვილაძე</t>
  </si>
  <si>
    <t>62001012788</t>
  </si>
  <si>
    <t>ნათია ჯავახიშვილი</t>
  </si>
  <si>
    <t>01008062941</t>
  </si>
  <si>
    <t>ირაკლი კიკიანი</t>
  </si>
  <si>
    <t>01008004263</t>
  </si>
  <si>
    <t>ქეთევან  კოპაძე</t>
  </si>
  <si>
    <t>01008014476</t>
  </si>
  <si>
    <t>მედეა წეროძე</t>
  </si>
  <si>
    <t>01017006675</t>
  </si>
  <si>
    <t>თინა ჩომახაშვილი</t>
  </si>
  <si>
    <t>01008041882</t>
  </si>
  <si>
    <t>მზია მელელაშვილი</t>
  </si>
  <si>
    <t>01008012292</t>
  </si>
  <si>
    <t>ია გერლიანი</t>
  </si>
  <si>
    <t>62001021215</t>
  </si>
  <si>
    <t>მერი დონაძე</t>
  </si>
  <si>
    <t>01026004780</t>
  </si>
  <si>
    <t>იზა გავაშელიშვილი</t>
  </si>
  <si>
    <t>01008027293</t>
  </si>
  <si>
    <t>ნინო მჭედლიშვილი</t>
  </si>
  <si>
    <t>01016000375</t>
  </si>
  <si>
    <t>ნუცა ღვინიაშვილი</t>
  </si>
  <si>
    <t>01008040227</t>
  </si>
  <si>
    <t>მედეია სვანიძე</t>
  </si>
  <si>
    <t>01008009244</t>
  </si>
  <si>
    <t>ციცინო მანჩხაშვილი</t>
  </si>
  <si>
    <t>01011012842</t>
  </si>
  <si>
    <t>ინგა თავაძე</t>
  </si>
  <si>
    <t>26001007702</t>
  </si>
  <si>
    <t>ნელი ნადირაძე</t>
  </si>
  <si>
    <t>01005010045</t>
  </si>
  <si>
    <t>მზექალა ონოფრიშვილი</t>
  </si>
  <si>
    <t>01017012451</t>
  </si>
  <si>
    <t>მაკა თედეშვილი</t>
  </si>
  <si>
    <t>60002018891</t>
  </si>
  <si>
    <t>01008004067</t>
  </si>
  <si>
    <t>მარინე კაპანაძე</t>
  </si>
  <si>
    <t>01008038153</t>
  </si>
  <si>
    <t>ნელი ხითარიშვილი</t>
  </si>
  <si>
    <t>11001006233</t>
  </si>
  <si>
    <t>მერაბ ქუმსიაშვილი</t>
  </si>
  <si>
    <t>01008016054</t>
  </si>
  <si>
    <t>მარიამი სტურუა</t>
  </si>
  <si>
    <t>41001030713</t>
  </si>
  <si>
    <t>მარინა მურადოვა</t>
  </si>
  <si>
    <t>01008013576</t>
  </si>
  <si>
    <t>რუსუდან თოფურია</t>
  </si>
  <si>
    <t>62001003417</t>
  </si>
  <si>
    <t>ნინა კოპალეიშვილი</t>
  </si>
  <si>
    <t>01008053871</t>
  </si>
  <si>
    <t>ციური ქობალია</t>
  </si>
  <si>
    <t>62001016888</t>
  </si>
  <si>
    <t>ელდინა კოპალიანი</t>
  </si>
  <si>
    <t>62001010810</t>
  </si>
  <si>
    <t>ლელა მასხარაშვილი</t>
  </si>
  <si>
    <t>01030029196</t>
  </si>
  <si>
    <t>ლია იტრიაშვილი</t>
  </si>
  <si>
    <t>01002000347</t>
  </si>
  <si>
    <t>ლაშა გუგეშაშვილი</t>
  </si>
  <si>
    <t>01008020241</t>
  </si>
  <si>
    <t>ნინო გორგილაძე</t>
  </si>
  <si>
    <t>01008027472</t>
  </si>
  <si>
    <t>ინდირა თედორაძე</t>
  </si>
  <si>
    <t>61006046099</t>
  </si>
  <si>
    <t>ანტონინა გოგუა</t>
  </si>
  <si>
    <t>62005025554</t>
  </si>
  <si>
    <t>თამარ გუნიავა</t>
  </si>
  <si>
    <t>54001001019</t>
  </si>
  <si>
    <t>თეიმურაზ გიგინეიშვილი</t>
  </si>
  <si>
    <t>01008015620</t>
  </si>
  <si>
    <t>გულნარა სტურუა</t>
  </si>
  <si>
    <t>01008031112</t>
  </si>
  <si>
    <t>ნანი ბოჯგუა</t>
  </si>
  <si>
    <t>01008008574</t>
  </si>
  <si>
    <t>ნაზიკო ჯაში</t>
  </si>
  <si>
    <t>01008044349</t>
  </si>
  <si>
    <t>ლიანა მენთეშაშვილი</t>
  </si>
  <si>
    <t>01008009215</t>
  </si>
  <si>
    <t>ნინო სამუშია</t>
  </si>
  <si>
    <t>01025013429</t>
  </si>
  <si>
    <t>მადლენა ინასარიძე</t>
  </si>
  <si>
    <t>01008017124</t>
  </si>
  <si>
    <t>თამარ ვაჩაძე</t>
  </si>
  <si>
    <t>01008043528</t>
  </si>
  <si>
    <t>ლოლა მიქიაშვილი</t>
  </si>
  <si>
    <t>01008030754</t>
  </si>
  <si>
    <t>ანა ჩიკვაიძე</t>
  </si>
  <si>
    <t>01008056976</t>
  </si>
  <si>
    <t>იზაბელა შენგელია</t>
  </si>
  <si>
    <t>01025014029</t>
  </si>
  <si>
    <t>ინგა ბარამიძე</t>
  </si>
  <si>
    <t>01008047143</t>
  </si>
  <si>
    <t>სალომე სადუნიშვილი</t>
  </si>
  <si>
    <t>01008061357</t>
  </si>
  <si>
    <t>სოფიო ქავთარაძე</t>
  </si>
  <si>
    <t>01208064363</t>
  </si>
  <si>
    <t>თინა მანელოვი-დემეტრაშვილი</t>
  </si>
  <si>
    <t>24001025745</t>
  </si>
  <si>
    <t>მზია მურვანიძე</t>
  </si>
  <si>
    <t>26001005859</t>
  </si>
  <si>
    <t>მარი ახვლედიანი</t>
  </si>
  <si>
    <t>01008026626</t>
  </si>
  <si>
    <t>ვენერა ელიზბარაშვილი</t>
  </si>
  <si>
    <t>01008027741</t>
  </si>
  <si>
    <t>ზაირა იმნაძე</t>
  </si>
  <si>
    <t>01008016239</t>
  </si>
  <si>
    <t>თინათინ პეტრიაშვილი</t>
  </si>
  <si>
    <t>01008040573</t>
  </si>
  <si>
    <t>ივანე ჯიქია</t>
  </si>
  <si>
    <t>01023000138</t>
  </si>
  <si>
    <t>მზია ნიშნიანიძე</t>
  </si>
  <si>
    <t>01008026573</t>
  </si>
  <si>
    <t>ნინო კანდელაკი</t>
  </si>
  <si>
    <t>01005024278</t>
  </si>
  <si>
    <t>რუსუდან კობიაშვილი</t>
  </si>
  <si>
    <t>01005025756</t>
  </si>
  <si>
    <t>ნანული მამუკაშვილი</t>
  </si>
  <si>
    <t>01008041153</t>
  </si>
  <si>
    <t>სალომე დავითაია</t>
  </si>
  <si>
    <t>39001038799</t>
  </si>
  <si>
    <t>ლალი ნოზაძე</t>
  </si>
  <si>
    <t>35001026832</t>
  </si>
  <si>
    <t>ანა ფარადაშვილი</t>
  </si>
  <si>
    <t>01017012940</t>
  </si>
  <si>
    <t>მარინე ხოფერია</t>
  </si>
  <si>
    <t>01006006013</t>
  </si>
  <si>
    <t>ირინე დევდარიანი</t>
  </si>
  <si>
    <t>01017022963</t>
  </si>
  <si>
    <t>თამარ მაჭავარიანი</t>
  </si>
  <si>
    <t>01017057283</t>
  </si>
  <si>
    <t>ლევან ჩიჩუა</t>
  </si>
  <si>
    <t>მეგი ხარატიშვილი</t>
  </si>
  <si>
    <t>01025011815</t>
  </si>
  <si>
    <t>თამარა ბედიანიძე</t>
  </si>
  <si>
    <t>01020016499</t>
  </si>
  <si>
    <t>მანანა უცუნაშვილი</t>
  </si>
  <si>
    <t>36001001354</t>
  </si>
  <si>
    <t>გულნაზი ხვადაგიანი</t>
  </si>
  <si>
    <t>ნატო ფავლენიშვილი</t>
  </si>
  <si>
    <t>01020002876</t>
  </si>
  <si>
    <t>ნანული ბოკუჩავა</t>
  </si>
  <si>
    <t>სოფიო ივანიშვილი</t>
  </si>
  <si>
    <t>01016000648</t>
  </si>
  <si>
    <t>გივი იასეშვილი</t>
  </si>
  <si>
    <t>01015002561</t>
  </si>
  <si>
    <t>ნანული ჩომახაშვილი</t>
  </si>
  <si>
    <t>01014002143</t>
  </si>
  <si>
    <t>ნონა გაგუა</t>
  </si>
  <si>
    <t>62005019006</t>
  </si>
  <si>
    <t>ნატო მაჩიტიძე</t>
  </si>
  <si>
    <t>60001007678</t>
  </si>
  <si>
    <t>არიფ აშიბოვი</t>
  </si>
  <si>
    <t>12001073115</t>
  </si>
  <si>
    <t>ვალიკო გორაშვილი</t>
  </si>
  <si>
    <t>01003009650</t>
  </si>
  <si>
    <t>სადრადინ ალახვერდოვი</t>
  </si>
  <si>
    <t>12001080820</t>
  </si>
  <si>
    <t>თინათინ მაისურაძე</t>
  </si>
  <si>
    <t>01030044900</t>
  </si>
  <si>
    <t>მანანა ეჯებია</t>
  </si>
  <si>
    <t>01016004212</t>
  </si>
  <si>
    <t>ლიანა კალმახელიძე</t>
  </si>
  <si>
    <t>01015019342</t>
  </si>
  <si>
    <t>დაჩი ლაბაძე</t>
  </si>
  <si>
    <t>01015018555</t>
  </si>
  <si>
    <t>მარინე ჩქვანავა</t>
  </si>
  <si>
    <t>01015014659</t>
  </si>
  <si>
    <t>ნინო კოპაძე</t>
  </si>
  <si>
    <t>01007005541</t>
  </si>
  <si>
    <t>მარინე თუთბერიძე</t>
  </si>
  <si>
    <t>01015016464</t>
  </si>
  <si>
    <t>მანანა ჭანტურიშვილი</t>
  </si>
  <si>
    <t>01417058584</t>
  </si>
  <si>
    <t>მარინე აფრიამაშვილი</t>
  </si>
  <si>
    <t>47001006598</t>
  </si>
  <si>
    <t>ნინა ამირანაშვილი</t>
  </si>
  <si>
    <t>01015016463</t>
  </si>
  <si>
    <t>ჩიჩაკ დავრეშიანი</t>
  </si>
  <si>
    <t>01015012718</t>
  </si>
  <si>
    <t>თინა ტლაშაძე</t>
  </si>
  <si>
    <t>59001037084</t>
  </si>
  <si>
    <t>ეკატერინე მექვაბიშვილი</t>
  </si>
  <si>
    <t>01017028852</t>
  </si>
  <si>
    <t>მარინა შოთაძე-ბინიაშვილი</t>
  </si>
  <si>
    <t>01015024539</t>
  </si>
  <si>
    <t>ქეთევან გარსევანიშვილი</t>
  </si>
  <si>
    <t>01027058110</t>
  </si>
  <si>
    <t>დარეჯან დაუშვილი</t>
  </si>
  <si>
    <t>01015022711</t>
  </si>
  <si>
    <t>ირმა პატარიძე</t>
  </si>
  <si>
    <t>04001000663</t>
  </si>
  <si>
    <t>მზია ჟღენტი</t>
  </si>
  <si>
    <t>01015014815</t>
  </si>
  <si>
    <t>მარიამ მაისურაძე</t>
  </si>
  <si>
    <t>01030046792</t>
  </si>
  <si>
    <t>თინათინ ლომსაძე</t>
  </si>
  <si>
    <t>56001021691</t>
  </si>
  <si>
    <t>ნანა ჯიქია</t>
  </si>
  <si>
    <t>01017049394</t>
  </si>
  <si>
    <t>შორენა როსტომაშვილი</t>
  </si>
  <si>
    <t>01030022419</t>
  </si>
  <si>
    <t>ნინო ორბელაძე</t>
  </si>
  <si>
    <t>09001006637</t>
  </si>
  <si>
    <t>ეთერ ხაჟალია</t>
  </si>
  <si>
    <t>01011073937</t>
  </si>
  <si>
    <t>მარინე გიორგობიანი</t>
  </si>
  <si>
    <t>01025017695</t>
  </si>
  <si>
    <t>ნანა ჩიმაკაძე</t>
  </si>
  <si>
    <t>01026003627</t>
  </si>
  <si>
    <t>ელისო გეგეჭკორი</t>
  </si>
  <si>
    <t>01015007106</t>
  </si>
  <si>
    <t>ვერონიკა მარქარიანცი</t>
  </si>
  <si>
    <t>01015015994</t>
  </si>
  <si>
    <t>ნანა ხურციძე</t>
  </si>
  <si>
    <t>01012005958</t>
  </si>
  <si>
    <t>ანა წიკლაური</t>
  </si>
  <si>
    <t>01029015150</t>
  </si>
  <si>
    <t>მამუკა დოჭვირი</t>
  </si>
  <si>
    <t>01015000737</t>
  </si>
  <si>
    <t>ფიქრია ბლაგიძე-თოფჩიშვილი</t>
  </si>
  <si>
    <t>01015014596</t>
  </si>
  <si>
    <t>ნელი სიმონიშილი</t>
  </si>
  <si>
    <t>01015015776</t>
  </si>
  <si>
    <t>იამზე დოლიაშვილი</t>
  </si>
  <si>
    <t>01012005715</t>
  </si>
  <si>
    <t>ნინო მერებაშვილი</t>
  </si>
  <si>
    <t>01030008892</t>
  </si>
  <si>
    <t>მარინა ნიქაბაძე</t>
  </si>
  <si>
    <t>33001021092</t>
  </si>
  <si>
    <t>გრიგორი კუხალაშვილი</t>
  </si>
  <si>
    <t>62004003378</t>
  </si>
  <si>
    <t>ლუიზა გოგებაშვილი</t>
  </si>
  <si>
    <t>01015017556</t>
  </si>
  <si>
    <t>ლია გოგნაძე</t>
  </si>
  <si>
    <t>მაია ჯიშკარიანი</t>
  </si>
  <si>
    <t>01030040476</t>
  </si>
  <si>
    <t>ნინო დევაძე</t>
  </si>
  <si>
    <t>01002021530</t>
  </si>
  <si>
    <t>თინათინ შარაშენიძე</t>
  </si>
  <si>
    <t>01017038072</t>
  </si>
  <si>
    <t>მაკა კუპატაძე</t>
  </si>
  <si>
    <t>01015018033</t>
  </si>
  <si>
    <t>მარინე რეხვიაშვილი</t>
  </si>
  <si>
    <t>01005003063</t>
  </si>
  <si>
    <t>ხათუნა გელაშვილი</t>
  </si>
  <si>
    <t>11001004629</t>
  </si>
  <si>
    <t>სოფიო ხუბაშვილი</t>
  </si>
  <si>
    <t>01015020127</t>
  </si>
  <si>
    <t>ელისაბედ გორგიშვილი</t>
  </si>
  <si>
    <t>01015019696</t>
  </si>
  <si>
    <t>იზა გალდავა</t>
  </si>
  <si>
    <t>01015018989</t>
  </si>
  <si>
    <t>მზია დანელია</t>
  </si>
  <si>
    <t>01015022668</t>
  </si>
  <si>
    <t>თამთა ლეთოდიანი</t>
  </si>
  <si>
    <t>49001002992</t>
  </si>
  <si>
    <t>დარეჯან ლალიაშვილი</t>
  </si>
  <si>
    <t>01016009721</t>
  </si>
  <si>
    <t>მელანო ავალიშვილი</t>
  </si>
  <si>
    <t>18001059880</t>
  </si>
  <si>
    <t>ნანა ძინძიბაძე</t>
  </si>
  <si>
    <t>01017038461</t>
  </si>
  <si>
    <t>მაია ცხოვრებაძე</t>
  </si>
  <si>
    <t>01011061180</t>
  </si>
  <si>
    <t>მარიამ ძიძიგური</t>
  </si>
  <si>
    <t>01017046563</t>
  </si>
  <si>
    <t>ლეილა ნინუა</t>
  </si>
  <si>
    <t>01015003238</t>
  </si>
  <si>
    <t>ლამარა წიქარიშვილი</t>
  </si>
  <si>
    <t>01015005355</t>
  </si>
  <si>
    <t>ცისანა ღაღანიძე</t>
  </si>
  <si>
    <t>01015000754</t>
  </si>
  <si>
    <t>მზია წიწრიაშვილი</t>
  </si>
  <si>
    <t>01016010915</t>
  </si>
  <si>
    <t>მაკა ქაჯაია</t>
  </si>
  <si>
    <t>29001016783</t>
  </si>
  <si>
    <t>ზოია მელაშვილი</t>
  </si>
  <si>
    <t>01016008191</t>
  </si>
  <si>
    <t>მარიამ ლომიძე</t>
  </si>
  <si>
    <t>01017039129</t>
  </si>
  <si>
    <t>ლუკა მელაშვილი</t>
  </si>
  <si>
    <t>01016008072</t>
  </si>
  <si>
    <t>თეონა ლომიძე</t>
  </si>
  <si>
    <t>01016007992</t>
  </si>
  <si>
    <t>მანანა ახობაძე</t>
  </si>
  <si>
    <t>01017037558</t>
  </si>
  <si>
    <t>გიორგი ზაალიშვილი</t>
  </si>
  <si>
    <t>01015008982</t>
  </si>
  <si>
    <t>ირინე თვალოქროშვილი</t>
  </si>
  <si>
    <t>01016010018</t>
  </si>
  <si>
    <t>სვეტლანა მარქარიანი</t>
  </si>
  <si>
    <t>01015012443</t>
  </si>
  <si>
    <t>ინდირა დიასამიძე</t>
  </si>
  <si>
    <t>01017043421</t>
  </si>
  <si>
    <t>ხათუნა ოსიაშვილი</t>
  </si>
  <si>
    <t>45001030713</t>
  </si>
  <si>
    <t>ნათია გედენიძე</t>
  </si>
  <si>
    <t>01003013176</t>
  </si>
  <si>
    <t>შორენა ვარდიაშვილი</t>
  </si>
  <si>
    <t>01015022380</t>
  </si>
  <si>
    <t>ირმა კუტუბიძე</t>
  </si>
  <si>
    <t>01016006059</t>
  </si>
  <si>
    <t>დონარა ჩქარეული</t>
  </si>
  <si>
    <t>01016010814</t>
  </si>
  <si>
    <t>მზევინარ ჯანჯღავა</t>
  </si>
  <si>
    <t>01016008241</t>
  </si>
  <si>
    <t>ლელა გაბიძაშვილი</t>
  </si>
  <si>
    <t>01013004986</t>
  </si>
  <si>
    <t>მაკა მაჭარაშვილი</t>
  </si>
  <si>
    <t>03001000134</t>
  </si>
  <si>
    <t>ლია მაკარიძე</t>
  </si>
  <si>
    <t>01003007636</t>
  </si>
  <si>
    <t>სოფიო კაპანაძე</t>
  </si>
  <si>
    <t>01015025955</t>
  </si>
  <si>
    <t>ვარდო გოცაძე</t>
  </si>
  <si>
    <t>01019023997</t>
  </si>
  <si>
    <t>ნონა ცარციძე</t>
  </si>
  <si>
    <t>38001037453</t>
  </si>
  <si>
    <t>ანა სამსონიძე</t>
  </si>
  <si>
    <t>11001033372</t>
  </si>
  <si>
    <t>სოფიკო გოგელია</t>
  </si>
  <si>
    <t>01016000783</t>
  </si>
  <si>
    <t>ნათელა  ნანობაშვილი</t>
  </si>
  <si>
    <t>01016010772</t>
  </si>
  <si>
    <t>თინა არდაზიშვილი</t>
  </si>
  <si>
    <t>13001001095</t>
  </si>
  <si>
    <t>ირმა მამადაშვილი</t>
  </si>
  <si>
    <t>01015005721</t>
  </si>
  <si>
    <t>ცირა მესაბლიშვილი</t>
  </si>
  <si>
    <t>12001006137</t>
  </si>
  <si>
    <t>ნინო ფოფხაძე</t>
  </si>
  <si>
    <t>01015020453</t>
  </si>
  <si>
    <t>იანა კამოზა</t>
  </si>
  <si>
    <t>01027052565</t>
  </si>
  <si>
    <t>მარინა ლომჯარია</t>
  </si>
  <si>
    <t>01011023847</t>
  </si>
  <si>
    <t>თეა კილაძე</t>
  </si>
  <si>
    <t>38001031632</t>
  </si>
  <si>
    <t>რუსუდან ნაცვლიშვილი</t>
  </si>
  <si>
    <t>01016004109</t>
  </si>
  <si>
    <t>ნინელი გეწაძე</t>
  </si>
  <si>
    <t>01017044380</t>
  </si>
  <si>
    <t>ნონა ხარაიშვილი</t>
  </si>
  <si>
    <t>62003001009</t>
  </si>
  <si>
    <t>ირინე შუბითიძე</t>
  </si>
  <si>
    <t>01016008169</t>
  </si>
  <si>
    <t>შორენა ლაბაძე</t>
  </si>
  <si>
    <t>54001018973</t>
  </si>
  <si>
    <t>ნინო თორდია</t>
  </si>
  <si>
    <t>19001029731</t>
  </si>
  <si>
    <t>თამთა ანდღულაძე</t>
  </si>
  <si>
    <t>01015012143</t>
  </si>
  <si>
    <t>ალისა გურჯიანი</t>
  </si>
  <si>
    <t>01016008484</t>
  </si>
  <si>
    <t>ნინო თავდუმაძე</t>
  </si>
  <si>
    <t>33001007748</t>
  </si>
  <si>
    <t>მანანა ედიშერაშვილი</t>
  </si>
  <si>
    <t>01024000096</t>
  </si>
  <si>
    <t>ელენე კერესელიძე</t>
  </si>
  <si>
    <t>01016002423</t>
  </si>
  <si>
    <t>ნათია ღუღუნიშვილი</t>
  </si>
  <si>
    <t>01005022928</t>
  </si>
  <si>
    <t>ეკა ოლქიაშვილი</t>
  </si>
  <si>
    <t>01015022054</t>
  </si>
  <si>
    <t>რიტა ხმალაძე</t>
  </si>
  <si>
    <t>35001111933</t>
  </si>
  <si>
    <t>ნინო ჯანგირაშვილი</t>
  </si>
  <si>
    <t>01015024486</t>
  </si>
  <si>
    <t>ირმა მხითარიანი</t>
  </si>
  <si>
    <t>01013017765</t>
  </si>
  <si>
    <t>ელშან კარაევი</t>
  </si>
  <si>
    <t>01016003379</t>
  </si>
  <si>
    <t>ლილი ლაზარაშვილი</t>
  </si>
  <si>
    <t>01015022761</t>
  </si>
  <si>
    <t>გენადი შხიანი</t>
  </si>
  <si>
    <t>01017043869</t>
  </si>
  <si>
    <t>ოლღა ძირტკბილაშვილი</t>
  </si>
  <si>
    <t>61001068824</t>
  </si>
  <si>
    <t>ენგური ნინიაშვილი</t>
  </si>
  <si>
    <t>57001013410</t>
  </si>
  <si>
    <t>100</t>
  </si>
  <si>
    <t>ნინო ბარბაქაძე</t>
  </si>
  <si>
    <t>57001017218</t>
  </si>
  <si>
    <t>ხათუნა ცეცაძე</t>
  </si>
  <si>
    <t>57001053189</t>
  </si>
  <si>
    <t>162,5</t>
  </si>
  <si>
    <t>მზია მწყერაშვილი</t>
  </si>
  <si>
    <t>57001026443</t>
  </si>
  <si>
    <t>ავთანდილ თედეშვილი</t>
  </si>
  <si>
    <t>57001027079</t>
  </si>
  <si>
    <t>პაატა გომარელი</t>
  </si>
  <si>
    <t>57001018982</t>
  </si>
  <si>
    <t>ნანი ბეროზაშვილი</t>
  </si>
  <si>
    <t>57001050569</t>
  </si>
  <si>
    <t>რუსუდან რობაქიძე</t>
  </si>
  <si>
    <t>21001036941</t>
  </si>
  <si>
    <t>ეკატერინე დეკანოიძე-ლურსმანაშვილი</t>
  </si>
  <si>
    <t>57001045578</t>
  </si>
  <si>
    <t>ცირა ციცქიშვილი</t>
  </si>
  <si>
    <t>57001013928</t>
  </si>
  <si>
    <t>გიორგი ხიდაშელი</t>
  </si>
  <si>
    <t>01013000394</t>
  </si>
  <si>
    <t>სალომე ჭიპაშვილი</t>
  </si>
  <si>
    <t>57001044016</t>
  </si>
  <si>
    <t>ნუგზარ თუმანიშვილი</t>
  </si>
  <si>
    <t>57001034262</t>
  </si>
  <si>
    <t>ნინო აბულაძე</t>
  </si>
  <si>
    <t>57001006162</t>
  </si>
  <si>
    <t>გენადი გელაშვილი</t>
  </si>
  <si>
    <t>57001045228</t>
  </si>
  <si>
    <t>მამუკა პაპუაშვილი</t>
  </si>
  <si>
    <t>57001009659</t>
  </si>
  <si>
    <t>ზურაბ მუმლაძე</t>
  </si>
  <si>
    <t>57001023647</t>
  </si>
  <si>
    <t>ლეილა ქველაძე</t>
  </si>
  <si>
    <t>57001033231</t>
  </si>
  <si>
    <t>ნათია ხარაიშვილი</t>
  </si>
  <si>
    <t>62003014322</t>
  </si>
  <si>
    <t>მარინე ბაქრაძე</t>
  </si>
  <si>
    <t>01027049359</t>
  </si>
  <si>
    <t>ალექსი მაჭარაშვილი</t>
  </si>
  <si>
    <t>57001051694</t>
  </si>
  <si>
    <t>ნარი შონია</t>
  </si>
  <si>
    <t>62004001578</t>
  </si>
  <si>
    <t>სალომე გელაშვილი</t>
  </si>
  <si>
    <t>11001024440</t>
  </si>
  <si>
    <t>ეკატერინე გაბუნია</t>
  </si>
  <si>
    <t>57001002479</t>
  </si>
  <si>
    <t>ეკატერინე ჩიხლაძე</t>
  </si>
  <si>
    <t>57001020006</t>
  </si>
  <si>
    <t>თეონა გელაშვილი</t>
  </si>
  <si>
    <t>57001055729</t>
  </si>
  <si>
    <t>ნინო სამხარაძე</t>
  </si>
  <si>
    <t>57001027341</t>
  </si>
  <si>
    <t>ლია გოლუბიანი</t>
  </si>
  <si>
    <t>57001010500</t>
  </si>
  <si>
    <t>მერი ხაჩიძე</t>
  </si>
  <si>
    <t>01027072760</t>
  </si>
  <si>
    <t>იზოლდა ქიმერიძე</t>
  </si>
  <si>
    <t>57001032962</t>
  </si>
  <si>
    <t>ელზა ხაჩიძე</t>
  </si>
  <si>
    <t>57001038722</t>
  </si>
  <si>
    <t>ია ხაჩიძე</t>
  </si>
  <si>
    <t>57001000675</t>
  </si>
  <si>
    <t>ნინო ხანიშვილი</t>
  </si>
  <si>
    <t>57001033503</t>
  </si>
  <si>
    <t>ანნა ფედორიშენკო</t>
  </si>
  <si>
    <t>57001048601</t>
  </si>
  <si>
    <t>მერი წიქარიშვილი</t>
  </si>
  <si>
    <t>57001028543</t>
  </si>
  <si>
    <t>ირმა ჯავახიძე</t>
  </si>
  <si>
    <t>57001016726</t>
  </si>
  <si>
    <t>ნათია ბარბაქაძე</t>
  </si>
  <si>
    <t>57001013708</t>
  </si>
  <si>
    <t>ელზა დოფიძე</t>
  </si>
  <si>
    <t>57001016968</t>
  </si>
  <si>
    <t>თეა კოპაძე</t>
  </si>
  <si>
    <t>11001001570</t>
  </si>
  <si>
    <t>ნათია ლომიძე</t>
  </si>
  <si>
    <t>57001042851</t>
  </si>
  <si>
    <t>მურად ბირკაძე</t>
  </si>
  <si>
    <t>01019050664</t>
  </si>
  <si>
    <t>ირმა გელაშვილი</t>
  </si>
  <si>
    <t>57001023997</t>
  </si>
  <si>
    <t>ლეილა მარგიევი</t>
  </si>
  <si>
    <t>57001048478</t>
  </si>
  <si>
    <t>ქეთევან ქურდაძე</t>
  </si>
  <si>
    <t>57001006937</t>
  </si>
  <si>
    <t>მარიკა ჯელაძე</t>
  </si>
  <si>
    <t>57001020195</t>
  </si>
  <si>
    <t>მანანა ჩხეიძე</t>
  </si>
  <si>
    <t>57001048190</t>
  </si>
  <si>
    <t>ლალი მამულაშვილი</t>
  </si>
  <si>
    <t>57001026687</t>
  </si>
  <si>
    <t>ნინო ჯიოშვილი</t>
  </si>
  <si>
    <t>57001051560</t>
  </si>
  <si>
    <t>მარიამ გიგუაშვილი</t>
  </si>
  <si>
    <t>57001035357</t>
  </si>
  <si>
    <t>57001044169</t>
  </si>
  <si>
    <t>ნანული ღვინიაშვილი</t>
  </si>
  <si>
    <t>57001033337</t>
  </si>
  <si>
    <t>57001041478</t>
  </si>
  <si>
    <t>ირინე კანთელაშვილი</t>
  </si>
  <si>
    <t>57001043718</t>
  </si>
  <si>
    <t>ქეთევან ჭანგურიძე</t>
  </si>
  <si>
    <t>57001050036</t>
  </si>
  <si>
    <t>ნათია კიკაძე</t>
  </si>
  <si>
    <t>57001053544</t>
  </si>
  <si>
    <t>შორენა იკაშვილი</t>
  </si>
  <si>
    <t>57001010193</t>
  </si>
  <si>
    <t>ია მეხრიშვილი</t>
  </si>
  <si>
    <t>57001028039</t>
  </si>
  <si>
    <t>გულნაზი ღამბაშიძე</t>
  </si>
  <si>
    <t>57001051385</t>
  </si>
  <si>
    <t>მადონა ქებაძე</t>
  </si>
  <si>
    <t>47001025080</t>
  </si>
  <si>
    <t>მარინე კანთელაშვილი</t>
  </si>
  <si>
    <t>57001043670</t>
  </si>
  <si>
    <t>მანანა მაზიაშვილი</t>
  </si>
  <si>
    <t>57001025596</t>
  </si>
  <si>
    <t>ინგა გელაშვილი</t>
  </si>
  <si>
    <t>57001009187</t>
  </si>
  <si>
    <t>დალი ხაჩიძე</t>
  </si>
  <si>
    <t>57701065730</t>
  </si>
  <si>
    <t>ნოდარ ჭელიძე</t>
  </si>
  <si>
    <t>57001032560</t>
  </si>
  <si>
    <t>ზეინაბ ლომიძე</t>
  </si>
  <si>
    <t>01029012496</t>
  </si>
  <si>
    <t>ლიანა შამათავა</t>
  </si>
  <si>
    <t>39001029278</t>
  </si>
  <si>
    <t>ნანა კობალაძე</t>
  </si>
  <si>
    <t>57001013197</t>
  </si>
  <si>
    <t>თეონა მგელაძე</t>
  </si>
  <si>
    <t>61003008478</t>
  </si>
  <si>
    <t>მარიამი ფაიქიძე</t>
  </si>
  <si>
    <t>60001110624</t>
  </si>
  <si>
    <t>ლამარა კენჭაძე</t>
  </si>
  <si>
    <t>61003003596</t>
  </si>
  <si>
    <t>ლალი ალასანია</t>
  </si>
  <si>
    <t>61001043588</t>
  </si>
  <si>
    <t>ნესტან ტაკიძე</t>
  </si>
  <si>
    <t>61004022470</t>
  </si>
  <si>
    <t>ნანა ვეფხვაძე</t>
  </si>
  <si>
    <t>61003001670</t>
  </si>
  <si>
    <t>რევაზ ფოცხიშვილი</t>
  </si>
  <si>
    <t>61001068375</t>
  </si>
  <si>
    <t>მარიამ მაკარაძე</t>
  </si>
  <si>
    <t>61001074099</t>
  </si>
  <si>
    <t>რუსუდან ზაქარაძე</t>
  </si>
  <si>
    <t>61006057876</t>
  </si>
  <si>
    <t>დიანა ღლონტი</t>
  </si>
  <si>
    <t>61007004911</t>
  </si>
  <si>
    <t>მიხეილ დავითაძე</t>
  </si>
  <si>
    <t>61009027864</t>
  </si>
  <si>
    <t>ნინო ძამისტარიშვილი</t>
  </si>
  <si>
    <t>61001086922</t>
  </si>
  <si>
    <t>ნინო ჯიჯავაძე</t>
  </si>
  <si>
    <t>61004063437</t>
  </si>
  <si>
    <t>ჟანა გვარიშვილი</t>
  </si>
  <si>
    <t>61002008261</t>
  </si>
  <si>
    <t>გოჩა კახიძე</t>
  </si>
  <si>
    <t>61001041867</t>
  </si>
  <si>
    <t>რომან ირემაძე</t>
  </si>
  <si>
    <t>61001076823</t>
  </si>
  <si>
    <t>06.30.2012</t>
  </si>
  <si>
    <t>ესმა მამინაძე</t>
  </si>
  <si>
    <t>61006054976</t>
  </si>
  <si>
    <t>ნონა საითაძე</t>
  </si>
  <si>
    <t>61006066815</t>
  </si>
  <si>
    <t>მაია ნინიძე</t>
  </si>
  <si>
    <t>61006067933</t>
  </si>
  <si>
    <t>07.15.2012</t>
  </si>
  <si>
    <t>ქეთევან თურმანიძე</t>
  </si>
  <si>
    <t>61006067936</t>
  </si>
  <si>
    <t>ლია კახიძე</t>
  </si>
  <si>
    <t>61006049385</t>
  </si>
  <si>
    <t>ელზა ტაკიძე</t>
  </si>
  <si>
    <t>61006078930</t>
  </si>
  <si>
    <t>ნათია კუპრაძე</t>
  </si>
  <si>
    <t>61002012434</t>
  </si>
  <si>
    <t>ნატო პატარაია</t>
  </si>
  <si>
    <t>61003004394</t>
  </si>
  <si>
    <t>ნუკრი ხავშამბა</t>
  </si>
  <si>
    <t>61001042970</t>
  </si>
  <si>
    <t>არმაზ ბახტაძე</t>
  </si>
  <si>
    <t>61002020062</t>
  </si>
  <si>
    <t>მზია შერვაშიძე</t>
  </si>
  <si>
    <t>61001047166</t>
  </si>
  <si>
    <t>იაკობ ზანაქიძე</t>
  </si>
  <si>
    <t>61006065850</t>
  </si>
  <si>
    <t>ირა მელაძე</t>
  </si>
  <si>
    <t>61001081018</t>
  </si>
  <si>
    <t>ლიანა რუსია</t>
  </si>
  <si>
    <t>61001003770</t>
  </si>
  <si>
    <t>ამირან კაკაბაძე</t>
  </si>
  <si>
    <t>61007001953</t>
  </si>
  <si>
    <t>რაინდი ლორთქიფანიძე</t>
  </si>
  <si>
    <t>61008007277</t>
  </si>
  <si>
    <t>ქეთევან გოგოლაშვილი</t>
  </si>
  <si>
    <t>61001046656</t>
  </si>
  <si>
    <t>დარიკო დიასამიძე</t>
  </si>
  <si>
    <t>61007004138</t>
  </si>
  <si>
    <t>ელგუჯა აგირბა</t>
  </si>
  <si>
    <t>61002014507</t>
  </si>
  <si>
    <t>ხათუნა სურმანიძე</t>
  </si>
  <si>
    <t>61002020093</t>
  </si>
  <si>
    <t>თამილა ბერაძე</t>
  </si>
  <si>
    <t>61001008752</t>
  </si>
  <si>
    <t>ქეთევან ხიმშიაშვილი</t>
  </si>
  <si>
    <t>61001069992</t>
  </si>
  <si>
    <t>მადონა პაპიძე</t>
  </si>
  <si>
    <t>38001043973</t>
  </si>
  <si>
    <t>ლიანა დანილინა</t>
  </si>
  <si>
    <t>01004002683</t>
  </si>
  <si>
    <t>მზევინარ ჯიხვაშვილი</t>
  </si>
  <si>
    <t>41001003597</t>
  </si>
  <si>
    <t>დავით ბახტაძე</t>
  </si>
  <si>
    <t>61001019564</t>
  </si>
  <si>
    <t>ხათუნა ხაჯიბა</t>
  </si>
  <si>
    <t>61002017994</t>
  </si>
  <si>
    <t>ნარგიზ ლორთქიფანიძე</t>
  </si>
  <si>
    <t>61001027136</t>
  </si>
  <si>
    <t>მზია მარი</t>
  </si>
  <si>
    <t>61001025370</t>
  </si>
  <si>
    <t>ნინო ღლონტი</t>
  </si>
  <si>
    <t>61001020320</t>
  </si>
  <si>
    <t>იამზე ბარამიძე</t>
  </si>
  <si>
    <t>61001060009</t>
  </si>
  <si>
    <t>თამთა კვესეიშვილი</t>
  </si>
  <si>
    <t>61004059023</t>
  </si>
  <si>
    <t>დიანა კვესეიშვილი</t>
  </si>
  <si>
    <t>61004063933</t>
  </si>
  <si>
    <t>თეონა სიორიძე</t>
  </si>
  <si>
    <t>61001035685</t>
  </si>
  <si>
    <t>ეკატერინე ნიჟარაძე</t>
  </si>
  <si>
    <t>01017012107</t>
  </si>
  <si>
    <t>ინგა ზეინაშვილი</t>
  </si>
  <si>
    <t>61002015525</t>
  </si>
  <si>
    <t>ნელი ზაქრაძე</t>
  </si>
  <si>
    <t>61001033884</t>
  </si>
  <si>
    <t>თინათინ ლომთათიძე</t>
  </si>
  <si>
    <t>61001029301</t>
  </si>
  <si>
    <t>კარინა არაკელიანი</t>
  </si>
  <si>
    <t>61001086856</t>
  </si>
  <si>
    <t>ნიკა გურგენიძე</t>
  </si>
  <si>
    <t>61006066983</t>
  </si>
  <si>
    <t>ირმა ზოიძე</t>
  </si>
  <si>
    <t>61001077361</t>
  </si>
  <si>
    <t>ნარგიზ გუნთაიშვილი</t>
  </si>
  <si>
    <t>61003009581</t>
  </si>
  <si>
    <t>ნათელა  გურგენიძე</t>
  </si>
  <si>
    <t>61002003271</t>
  </si>
  <si>
    <t>61006068418</t>
  </si>
  <si>
    <t>შორენა ქათამაძე</t>
  </si>
  <si>
    <t>61006018106</t>
  </si>
  <si>
    <t>დალი ფირცხალავა</t>
  </si>
  <si>
    <t>61001063672</t>
  </si>
  <si>
    <t>ნინო ნიკოლაიშვილი</t>
  </si>
  <si>
    <t>33001072759</t>
  </si>
  <si>
    <t>ნაირა ხარაბაძე</t>
  </si>
  <si>
    <t>61002006314</t>
  </si>
  <si>
    <t>სოფიო ხოჯავა</t>
  </si>
  <si>
    <t>61001019552</t>
  </si>
  <si>
    <t>დავით ბაციკაძე</t>
  </si>
  <si>
    <t>61001049220</t>
  </si>
  <si>
    <t>მალვინა შუშანიძე</t>
  </si>
  <si>
    <t>61001059932</t>
  </si>
  <si>
    <t>ვერიკო სარიშვილი</t>
  </si>
  <si>
    <t>61001049568</t>
  </si>
  <si>
    <t>ნინო იაკობაძე</t>
  </si>
  <si>
    <t>61001087308</t>
  </si>
  <si>
    <t>რუსუდან მახარაძე</t>
  </si>
  <si>
    <t>61002014673</t>
  </si>
  <si>
    <t>გურანდა ფარტენაძე</t>
  </si>
  <si>
    <t>61006008367</t>
  </si>
  <si>
    <t>ნინო არძენაძე</t>
  </si>
  <si>
    <t>61006034954</t>
  </si>
  <si>
    <t>თამარ ნაკაშიძე</t>
  </si>
  <si>
    <t>61001075108</t>
  </si>
  <si>
    <t>ნათია დუმბაძე</t>
  </si>
  <si>
    <t>61006046473</t>
  </si>
  <si>
    <t>ლელა კაკაბაძე</t>
  </si>
  <si>
    <t>61001081969</t>
  </si>
  <si>
    <t>მარიამ  მელიქსეთიან</t>
  </si>
  <si>
    <t>33001048117</t>
  </si>
  <si>
    <t>ანგელატი ჩიჩუა</t>
  </si>
  <si>
    <t>61002016968</t>
  </si>
  <si>
    <t>შორენა ლორთქიფანიძე</t>
  </si>
  <si>
    <t>61001005814</t>
  </si>
  <si>
    <t>დავით მამარდაშვილი</t>
  </si>
  <si>
    <t>61002017127</t>
  </si>
  <si>
    <t>თალიკო ღლონტი</t>
  </si>
  <si>
    <t>33001074545</t>
  </si>
  <si>
    <t>მამუკა გიორგაძე</t>
  </si>
  <si>
    <t>61001076389</t>
  </si>
  <si>
    <t>ნუნუ შოთაძე</t>
  </si>
  <si>
    <t>61001067977</t>
  </si>
  <si>
    <t>მარიკა დუმბაძე</t>
  </si>
  <si>
    <t>61001041307</t>
  </si>
  <si>
    <t>მარინე დოლაბერიძე</t>
  </si>
  <si>
    <t>61006012578</t>
  </si>
  <si>
    <t>ბადრი ქადიძე</t>
  </si>
  <si>
    <t>61001048801</t>
  </si>
  <si>
    <t>დიანა გოგიძე</t>
  </si>
  <si>
    <t>61002015325</t>
  </si>
  <si>
    <t>ლელი ებრალიძე</t>
  </si>
  <si>
    <t>61001040086</t>
  </si>
  <si>
    <t>ქეთევან ლომინაძე</t>
  </si>
  <si>
    <t>61001023136</t>
  </si>
  <si>
    <t>გიორგი ფუტკარაძე</t>
  </si>
  <si>
    <t>61001070649</t>
  </si>
  <si>
    <t>ნადია გუბელიძე</t>
  </si>
  <si>
    <t>61001056574</t>
  </si>
  <si>
    <t>ლალი ანაკიძე</t>
  </si>
  <si>
    <t>61002017684</t>
  </si>
  <si>
    <t>ოთარ გურგენაძე</t>
  </si>
  <si>
    <t>61001065169</t>
  </si>
  <si>
    <t>ჯაბა პაპიძე</t>
  </si>
  <si>
    <t>61006022034</t>
  </si>
  <si>
    <t>თამარ ტუღუში</t>
  </si>
  <si>
    <t>61001011491</t>
  </si>
  <si>
    <t>ლედი ოქროპილაშვილი</t>
  </si>
  <si>
    <t>61001080857</t>
  </si>
  <si>
    <t>ნანო ღირდალაძე</t>
  </si>
  <si>
    <t>61301088796</t>
  </si>
  <si>
    <t>ნინო კოჩაძე</t>
  </si>
  <si>
    <t>61002016147</t>
  </si>
  <si>
    <t>ნინო კუპრაძე</t>
  </si>
  <si>
    <t>61001018482</t>
  </si>
  <si>
    <t>ანა ქიქავა</t>
  </si>
  <si>
    <t>61001026533</t>
  </si>
  <si>
    <t>გიორგი გორგილაძე</t>
  </si>
  <si>
    <t>61001069251</t>
  </si>
  <si>
    <t>ინეზა ბოლქვაძე</t>
  </si>
  <si>
    <t>61006062962</t>
  </si>
  <si>
    <t>ნანი კვერენჩხილაძე</t>
  </si>
  <si>
    <t>61001076246</t>
  </si>
  <si>
    <t>ნანა დოლიძე</t>
  </si>
  <si>
    <t>61001040309</t>
  </si>
  <si>
    <t>თამარ ქათამაძე</t>
  </si>
  <si>
    <t>61001066931</t>
  </si>
  <si>
    <t>ლარისა მიქაძე</t>
  </si>
  <si>
    <t>02001015791</t>
  </si>
  <si>
    <t>ნიკა ბუაძე</t>
  </si>
  <si>
    <t>61001081617</t>
  </si>
  <si>
    <t>ლარისა იშოევა</t>
  </si>
  <si>
    <t>61001012735</t>
  </si>
  <si>
    <t>სიფიკო გიორგაძე</t>
  </si>
  <si>
    <t>61001033325</t>
  </si>
  <si>
    <t>აკაკი გვიანიძე</t>
  </si>
  <si>
    <t>61001070430</t>
  </si>
  <si>
    <t>დავით მიქელაძე</t>
  </si>
  <si>
    <t>61003009658</t>
  </si>
  <si>
    <t>შოთა სელიმბა</t>
  </si>
  <si>
    <t>61001085905</t>
  </si>
  <si>
    <t>დავით ნიკურაძე</t>
  </si>
  <si>
    <t>61001005014</t>
  </si>
  <si>
    <t>მარინე თურმანიძე</t>
  </si>
  <si>
    <t>61006067084</t>
  </si>
  <si>
    <t>ნარგიზ სურმანიძე</t>
  </si>
  <si>
    <t>61006023747</t>
  </si>
  <si>
    <t>მზევინარ ფუტკარაძე</t>
  </si>
  <si>
    <t>61001020814</t>
  </si>
  <si>
    <t>თამთა კომლაძე</t>
  </si>
  <si>
    <t>61001069374</t>
  </si>
  <si>
    <t>თათია ქურდობაძე</t>
  </si>
  <si>
    <t>61001065478</t>
  </si>
  <si>
    <t>07.30.2012</t>
  </si>
  <si>
    <t xml:space="preserve"> სვეტლანა   ჩაჩავა</t>
  </si>
  <si>
    <t>მარინე ხურცილავა</t>
  </si>
  <si>
    <t>37001017689</t>
  </si>
  <si>
    <t>თამარ ხეჩიკაშვილი</t>
  </si>
  <si>
    <t>24001039728</t>
  </si>
  <si>
    <t>ქსენია ბესთავაშვილი-ხეჩიკაშვილი</t>
  </si>
  <si>
    <t>24001026901</t>
  </si>
  <si>
    <t>ზაირა პატარქალაშვილი</t>
  </si>
  <si>
    <t>24001033983</t>
  </si>
  <si>
    <t>ნინო გზირიშვილი</t>
  </si>
  <si>
    <t>24001014164</t>
  </si>
  <si>
    <t>ნუნუ მერებაშვილი</t>
  </si>
  <si>
    <t>24001013187</t>
  </si>
  <si>
    <t>რუსუდან ზაქარაშვილი</t>
  </si>
  <si>
    <t>24001030300</t>
  </si>
  <si>
    <t>თამარ  მიგრიაული</t>
  </si>
  <si>
    <t>24001025877</t>
  </si>
  <si>
    <t>კობა გზირიშვილი</t>
  </si>
  <si>
    <t>59001003698</t>
  </si>
  <si>
    <t>06.16.2012</t>
  </si>
  <si>
    <t>თამარ ციხელაშვილი</t>
  </si>
  <si>
    <t>01019061201</t>
  </si>
  <si>
    <t>რუსუდან სუხაშვილი</t>
  </si>
  <si>
    <t>24001026641</t>
  </si>
  <si>
    <t>ნინო კაბულაშვილი</t>
  </si>
  <si>
    <t>24001038069</t>
  </si>
  <si>
    <t>თინა გახელაძე</t>
  </si>
  <si>
    <t>24001007088</t>
  </si>
  <si>
    <t>ლერი შუღლიაშვილი</t>
  </si>
  <si>
    <t>24001030143</t>
  </si>
  <si>
    <t>ოლეგი მიდელაშვილი</t>
  </si>
  <si>
    <t>24001039623</t>
  </si>
  <si>
    <t>ანა ნაცვალაშვილი</t>
  </si>
  <si>
    <t>24001038446</t>
  </si>
  <si>
    <t>დალი გზირიშვილი</t>
  </si>
  <si>
    <t>24001025621</t>
  </si>
  <si>
    <t>თამარ ბოგველი</t>
  </si>
  <si>
    <t>24001041142</t>
  </si>
  <si>
    <t>ზურაბ მიდელაშვილი</t>
  </si>
  <si>
    <t>24001002453</t>
  </si>
  <si>
    <t>ელეონორა ჩიტაშვილი</t>
  </si>
  <si>
    <t>24001032379</t>
  </si>
  <si>
    <t>კობა ჩიტაშვილი</t>
  </si>
  <si>
    <t>24001009231</t>
  </si>
  <si>
    <t>ხათუნა ხალიბეგაშვილი</t>
  </si>
  <si>
    <t>24001025372</t>
  </si>
  <si>
    <t>ლალი იობიძე</t>
  </si>
  <si>
    <t>60001122096</t>
  </si>
  <si>
    <t>ნათელა კუსრაევი</t>
  </si>
  <si>
    <t>01019019364</t>
  </si>
  <si>
    <t>ნანული დავითაძე</t>
  </si>
  <si>
    <t>24001002816</t>
  </si>
  <si>
    <t>რატი თათხაშვილი</t>
  </si>
  <si>
    <t>24001042441</t>
  </si>
  <si>
    <t>ეკატერინე ბაინდურაშვილი</t>
  </si>
  <si>
    <t>24001022356</t>
  </si>
  <si>
    <t>არჩილ გახელაძე</t>
  </si>
  <si>
    <t>24001037098</t>
  </si>
  <si>
    <t>მარეხი ყამბეგაშვილი</t>
  </si>
  <si>
    <t>31001038673</t>
  </si>
  <si>
    <t>ლარისა ბათხაძე</t>
  </si>
  <si>
    <t>24001037697</t>
  </si>
  <si>
    <t>ლია ოღაძე</t>
  </si>
  <si>
    <t>24001030145</t>
  </si>
  <si>
    <t>ციალა ქვრივიშვილი</t>
  </si>
  <si>
    <t>24001005152</t>
  </si>
  <si>
    <t>ამირან ტატიაშვილი</t>
  </si>
  <si>
    <t>24001009709</t>
  </si>
  <si>
    <t>მაყვალა კელაპტნიშვილი-ბუთხუზი</t>
  </si>
  <si>
    <t>24001015586</t>
  </si>
  <si>
    <t>თეონა ბაშარული</t>
  </si>
  <si>
    <t>31001016993</t>
  </si>
  <si>
    <t>ბესარიონ ბულბულაშვილი</t>
  </si>
  <si>
    <t>24001032813</t>
  </si>
  <si>
    <t>ანნა აფციაური</t>
  </si>
  <si>
    <t>24001023964</t>
  </si>
  <si>
    <t>გოჩა მაჭარაშვილი</t>
  </si>
  <si>
    <t>24001015614</t>
  </si>
  <si>
    <t>დავით ბულბულაშვილი</t>
  </si>
  <si>
    <t>24001032812</t>
  </si>
  <si>
    <t>ალექსანდრე მერებაშვილი</t>
  </si>
  <si>
    <t>24001003259</t>
  </si>
  <si>
    <t>გიორგი ქოზაშვილი</t>
  </si>
  <si>
    <t>01019070767</t>
  </si>
  <si>
    <t>რევაზ პატარქალაშვილი</t>
  </si>
  <si>
    <t>24001037633</t>
  </si>
  <si>
    <t>ნათია აღაპიშვილი</t>
  </si>
  <si>
    <t>24001043390</t>
  </si>
  <si>
    <t>მარინე ყორღანაშვილი</t>
  </si>
  <si>
    <t>24001034096</t>
  </si>
  <si>
    <t>ნონა ჭრელაშვილი</t>
  </si>
  <si>
    <t>24001043100</t>
  </si>
  <si>
    <t>თამარი კურტანიძე</t>
  </si>
  <si>
    <t>11001010491</t>
  </si>
  <si>
    <t>გიორგი ოზგებიშვილი</t>
  </si>
  <si>
    <t>01001074900</t>
  </si>
  <si>
    <t>ზაური ბიძინაშვილი</t>
  </si>
  <si>
    <t>01025011194</t>
  </si>
  <si>
    <t>დალი გაბრიელაშვილი</t>
  </si>
  <si>
    <t>24001015140</t>
  </si>
  <si>
    <t>ირმა ბაინდურაშვილი</t>
  </si>
  <si>
    <t>24001018577</t>
  </si>
  <si>
    <t>ხათუნა ნავროზაშვილი</t>
  </si>
  <si>
    <t>24001022823</t>
  </si>
  <si>
    <t>შოთა დალაქიშვილი</t>
  </si>
  <si>
    <t>24001009336</t>
  </si>
  <si>
    <t>ანზორ მანძულაშვილი</t>
  </si>
  <si>
    <t>24001030896</t>
  </si>
  <si>
    <t>მანანა მექანარიშვილი</t>
  </si>
  <si>
    <t>24001041227</t>
  </si>
  <si>
    <t>ლია ნაცვლიშვილი</t>
  </si>
  <si>
    <t>24001012008</t>
  </si>
  <si>
    <t>ნინელი ქოქიაშვილი</t>
  </si>
  <si>
    <t>24001022718</t>
  </si>
  <si>
    <t>მაია თაგვიაშვილი</t>
  </si>
  <si>
    <t>24001000588</t>
  </si>
  <si>
    <t>გივი ბაინდურაშვილი</t>
  </si>
  <si>
    <t>24001001532</t>
  </si>
  <si>
    <t>ამირან თათრიშვილი</t>
  </si>
  <si>
    <t>24001011168</t>
  </si>
  <si>
    <t>გიორგი მუსელიანი</t>
  </si>
  <si>
    <t>24001010567</t>
  </si>
  <si>
    <t>ტარიელ ქავთარაძე</t>
  </si>
  <si>
    <t>24001015283</t>
  </si>
  <si>
    <t>გალაქტიონ ტვილდიანი</t>
  </si>
  <si>
    <t>53001016723</t>
  </si>
  <si>
    <t>ლია ლიპარტელიანი</t>
  </si>
  <si>
    <t>24001011438</t>
  </si>
  <si>
    <t>დავით კომლაძე</t>
  </si>
  <si>
    <t>43001043396</t>
  </si>
  <si>
    <t>თეონა ეკალაძე</t>
  </si>
  <si>
    <t>59001069919</t>
  </si>
  <si>
    <t>150</t>
  </si>
  <si>
    <t>მიხეილ თურმანიძე</t>
  </si>
  <si>
    <t>43001030728</t>
  </si>
  <si>
    <t>გიორგი საზანდრიშვილი</t>
  </si>
  <si>
    <t>43001003901</t>
  </si>
  <si>
    <t>ნათელა  მჭედლიშვილი</t>
  </si>
  <si>
    <t>43001031497</t>
  </si>
  <si>
    <t>ნანა მჭედლიშვილი</t>
  </si>
  <si>
    <t>43001017759</t>
  </si>
  <si>
    <t>ლეილა ნადირაშვილი</t>
  </si>
  <si>
    <t>43001030410</t>
  </si>
  <si>
    <t>ნათია გოჩაშვილი</t>
  </si>
  <si>
    <t>43001007631</t>
  </si>
  <si>
    <t>ზურაბ მჭედლიშვილი</t>
  </si>
  <si>
    <t>43001031498</t>
  </si>
  <si>
    <t>ჯულიეტა კოკოზაშვილი</t>
  </si>
  <si>
    <t>43001020647</t>
  </si>
  <si>
    <t>ზოია კოსტუჩენკო</t>
  </si>
  <si>
    <t>43001009859</t>
  </si>
  <si>
    <t>მარიამ მაჭარაშვილი</t>
  </si>
  <si>
    <t>43001007863</t>
  </si>
  <si>
    <t>ჯონი წოწოლაშვილი</t>
  </si>
  <si>
    <t>43001001356</t>
  </si>
  <si>
    <t>მამუკა ბუზიაშვილი</t>
  </si>
  <si>
    <t>43001007250</t>
  </si>
  <si>
    <t>გიორგი ნებულიშვილი</t>
  </si>
  <si>
    <t>43001016683</t>
  </si>
  <si>
    <t>სოსო საზანდრიშვილი</t>
  </si>
  <si>
    <t>43001001942</t>
  </si>
  <si>
    <t>თამუნი შატბერაშვილი</t>
  </si>
  <si>
    <t>43001035115</t>
  </si>
  <si>
    <t>ლევანი კოპაძე</t>
  </si>
  <si>
    <t>57001006599</t>
  </si>
  <si>
    <t>06.24.2013</t>
  </si>
  <si>
    <t>დიმიტრი სვიანაძე</t>
  </si>
  <si>
    <t>43001002841</t>
  </si>
  <si>
    <t>ნანა დვალაშვილი</t>
  </si>
  <si>
    <t>43001040122</t>
  </si>
  <si>
    <t>გიორგი თინიკაშვილი</t>
  </si>
  <si>
    <t>43001003887</t>
  </si>
  <si>
    <t>ტარიელ გოჩაშვილი</t>
  </si>
  <si>
    <t>43001001678</t>
  </si>
  <si>
    <t>რუსუდან მაჭარაშვილი</t>
  </si>
  <si>
    <t>43001004540</t>
  </si>
  <si>
    <t>ციური მარჯანიძე</t>
  </si>
  <si>
    <t>43001037180</t>
  </si>
  <si>
    <t>ნათია სვიანაძე</t>
  </si>
  <si>
    <t>43001006235</t>
  </si>
  <si>
    <t>თეა გელაშვილი</t>
  </si>
  <si>
    <t>43001037029</t>
  </si>
  <si>
    <t>დალი მჭედლიშვილი</t>
  </si>
  <si>
    <t>43001031315</t>
  </si>
  <si>
    <t xml:space="preserve">   გიული დევაძე</t>
  </si>
  <si>
    <t>01001004464</t>
  </si>
  <si>
    <t xml:space="preserve"> ანტონს ურამელი</t>
  </si>
  <si>
    <t>59001005515</t>
  </si>
  <si>
    <t xml:space="preserve"> გიორგი ტატუნაშვილი</t>
  </si>
  <si>
    <t>59001002499</t>
  </si>
  <si>
    <t xml:space="preserve"> ზაქარია ლომსაძე</t>
  </si>
  <si>
    <t>59001098734</t>
  </si>
  <si>
    <t>გულნაზ აბუაშვილი</t>
  </si>
  <si>
    <t>59001067207</t>
  </si>
  <si>
    <t>ციალა ფილიშვილი</t>
  </si>
  <si>
    <t>59001064275</t>
  </si>
  <si>
    <t>ბადრი გელაძე</t>
  </si>
  <si>
    <t>01026004119</t>
  </si>
  <si>
    <t>ივერი ვათიაშვილი</t>
  </si>
  <si>
    <t>59001017577</t>
  </si>
  <si>
    <t>შოთა ხიზანიშვილი</t>
  </si>
  <si>
    <t>59001126822</t>
  </si>
  <si>
    <t>მარინე ვაშაგაშვილი</t>
  </si>
  <si>
    <t>59001031938</t>
  </si>
  <si>
    <t>თამარ როინაშვილი</t>
  </si>
  <si>
    <t>59001094193</t>
  </si>
  <si>
    <t>მარიამ საბაშვილი</t>
  </si>
  <si>
    <t>59001078371</t>
  </si>
  <si>
    <t>ირინე მიდელაშვილი</t>
  </si>
  <si>
    <t>59001060554</t>
  </si>
  <si>
    <t>ნინო გოგოლაძე</t>
  </si>
  <si>
    <t>59001033608</t>
  </si>
  <si>
    <t>59001095475</t>
  </si>
  <si>
    <t>ქეთევან  ბუთხუზი</t>
  </si>
  <si>
    <t>59001031882</t>
  </si>
  <si>
    <t>მარინა გლურჯიძე</t>
  </si>
  <si>
    <t>43001001558</t>
  </si>
  <si>
    <t>შორენა ხაბალაშვილი</t>
  </si>
  <si>
    <t>59001014720</t>
  </si>
  <si>
    <t>ნინო ქარელიშვილი</t>
  </si>
  <si>
    <t>59001033106</t>
  </si>
  <si>
    <t>ვლადიმერ სუჯაშვილი</t>
  </si>
  <si>
    <t>59001115741</t>
  </si>
  <si>
    <t>თამარ  იორამაშვილი</t>
  </si>
  <si>
    <t>59001093052</t>
  </si>
  <si>
    <t>მარი ჯიოშვილი</t>
  </si>
  <si>
    <t>59001125189</t>
  </si>
  <si>
    <t>ფატიმა ლომიძე</t>
  </si>
  <si>
    <t>59001003865</t>
  </si>
  <si>
    <t>ნინო ღაზაძე</t>
  </si>
  <si>
    <t>59001097342</t>
  </si>
  <si>
    <t>დავით მახნიაშვილი</t>
  </si>
  <si>
    <t>59001025067</t>
  </si>
  <si>
    <t>ოლია ჭალიძე</t>
  </si>
  <si>
    <t>59001018377</t>
  </si>
  <si>
    <t>ლედი ჩარექაშვილი</t>
  </si>
  <si>
    <t>59001084473</t>
  </si>
  <si>
    <t>მარიკა მახარაშვილი</t>
  </si>
  <si>
    <t>59001070961</t>
  </si>
  <si>
    <t>გიორგი გიგაშვილი</t>
  </si>
  <si>
    <t>01030006637</t>
  </si>
  <si>
    <t>ვასილ როსტომაშვილი</t>
  </si>
  <si>
    <t>59001093926</t>
  </si>
  <si>
    <t>მზია კოპაძე</t>
  </si>
  <si>
    <t>59001099334</t>
  </si>
  <si>
    <t>გიორგი ბერიანიძე</t>
  </si>
  <si>
    <t>59001107380</t>
  </si>
  <si>
    <t>ნინო გვიმრაძე</t>
  </si>
  <si>
    <t>59001083165</t>
  </si>
  <si>
    <t>ხათუნა კოკაური</t>
  </si>
  <si>
    <t>59001082103</t>
  </si>
  <si>
    <t>მალხაზ ბერკაცაშვილი</t>
  </si>
  <si>
    <t>59001076395</t>
  </si>
  <si>
    <t>ჯილდა ჯომარდაშვილი</t>
  </si>
  <si>
    <t>59001017172</t>
  </si>
  <si>
    <t>ეკა ჩალაური</t>
  </si>
  <si>
    <t>59001088363</t>
  </si>
  <si>
    <t>თამარ თათრიშვილი</t>
  </si>
  <si>
    <t>59001089128</t>
  </si>
  <si>
    <t>მალვინა ქიტიაშვილი</t>
  </si>
  <si>
    <t>43001001753</t>
  </si>
  <si>
    <t>გოჩა ტურაშვილი</t>
  </si>
  <si>
    <t>59001085413</t>
  </si>
  <si>
    <t>არსენ პაპიტაშვილი</t>
  </si>
  <si>
    <t>59001096581</t>
  </si>
  <si>
    <t>მალხაზ ჩხიკვაძე</t>
  </si>
  <si>
    <t>59001007182</t>
  </si>
  <si>
    <t>ირმა ხარიბეგაშვილი</t>
  </si>
  <si>
    <t>59001032429</t>
  </si>
  <si>
    <t>ლიანა ხარიბეგაშვილი</t>
  </si>
  <si>
    <t>59001090593</t>
  </si>
  <si>
    <t>ირმა გოგიაშვილი</t>
  </si>
  <si>
    <t>59001094358</t>
  </si>
  <si>
    <t>ნონა ხარიბეგაშვილი</t>
  </si>
  <si>
    <t>59001036059</t>
  </si>
  <si>
    <t>რუსუდან ჭალიძე</t>
  </si>
  <si>
    <t>59001036033</t>
  </si>
  <si>
    <t>დავით ტერტერაშვილი</t>
  </si>
  <si>
    <t>59001041912</t>
  </si>
  <si>
    <t>ბეგლარ ელიაშვილი</t>
  </si>
  <si>
    <t>59001023146</t>
  </si>
  <si>
    <t>მარიამ მეტრეველი</t>
  </si>
  <si>
    <t>35001116252</t>
  </si>
  <si>
    <t>ზაირა ტერტერაშვილი</t>
  </si>
  <si>
    <t>59001067600</t>
  </si>
  <si>
    <t>იოსებ ელყანაშვილი</t>
  </si>
  <si>
    <t>59001104259</t>
  </si>
  <si>
    <t>ეკატერინე რუსიშვილი</t>
  </si>
  <si>
    <t>59001041987</t>
  </si>
  <si>
    <t>ლია ელიაშვილი</t>
  </si>
  <si>
    <t>59001113565</t>
  </si>
  <si>
    <t>ლიზიკო შავლოხაშვილი</t>
  </si>
  <si>
    <t>01012026229</t>
  </si>
  <si>
    <t>მადლენ კვინიკაძე</t>
  </si>
  <si>
    <t>59001080776</t>
  </si>
  <si>
    <t>ნინო ჩიტიშვილი</t>
  </si>
  <si>
    <t>59001087852</t>
  </si>
  <si>
    <t>ეკატერინე მეტრეველი</t>
  </si>
  <si>
    <t>35001084687</t>
  </si>
  <si>
    <t>მარინე ბაიაძე</t>
  </si>
  <si>
    <t>59001083764</t>
  </si>
  <si>
    <t>ირმა გოგაძე</t>
  </si>
  <si>
    <t>59001084916</t>
  </si>
  <si>
    <t>სოფიო დავითაშვილი</t>
  </si>
  <si>
    <t>59001005318</t>
  </si>
  <si>
    <t>ზაზა დედანაშვილი</t>
  </si>
  <si>
    <t>59002001370</t>
  </si>
  <si>
    <t>თამაზ ჭელიძე</t>
  </si>
  <si>
    <t>59001083638</t>
  </si>
  <si>
    <t>მამუკა გუდაძე</t>
  </si>
  <si>
    <t>59001010932</t>
  </si>
  <si>
    <t>თეონა რეზრიჩენკო</t>
  </si>
  <si>
    <t>59001021898</t>
  </si>
  <si>
    <t>ინგა ტატიური</t>
  </si>
  <si>
    <t>59001067591</t>
  </si>
  <si>
    <t>ნინო მარიამიძე</t>
  </si>
  <si>
    <t>59001047294</t>
  </si>
  <si>
    <t>ანი მარიამიძე</t>
  </si>
  <si>
    <t>59001107852</t>
  </si>
  <si>
    <t>ედემ მახარაშვილი</t>
  </si>
  <si>
    <t>59001047107</t>
  </si>
  <si>
    <t>59001083672</t>
  </si>
  <si>
    <t>დიანა მარიამიძე</t>
  </si>
  <si>
    <t>59003000715</t>
  </si>
  <si>
    <t>გიორგი საათაშვილი</t>
  </si>
  <si>
    <t>59001088391</t>
  </si>
  <si>
    <t>თეიმურაზ გოდელაშვილი</t>
  </si>
  <si>
    <t>59001035447</t>
  </si>
  <si>
    <t>ნონა მიდელაშვილი</t>
  </si>
  <si>
    <t>59001107445</t>
  </si>
  <si>
    <t>გიორგი შიოშვილი</t>
  </si>
  <si>
    <t>59001015373</t>
  </si>
  <si>
    <t>ეკა შიოშვილი</t>
  </si>
  <si>
    <t>59001108983</t>
  </si>
  <si>
    <t>ლეილა ბერუაშვილი</t>
  </si>
  <si>
    <t>59001003205</t>
  </si>
  <si>
    <t>ხათუნა ხათაშვილი</t>
  </si>
  <si>
    <t>59001050806</t>
  </si>
  <si>
    <t>მთვარისა ნარაიძე</t>
  </si>
  <si>
    <t>59001004595</t>
  </si>
  <si>
    <t>ანა ხინჩიკაშვილი</t>
  </si>
  <si>
    <t>59001091836</t>
  </si>
  <si>
    <t>მარინე ხარაიშვილი</t>
  </si>
  <si>
    <t>59001048553</t>
  </si>
  <si>
    <t>მაყვალა ჭიღლაძე</t>
  </si>
  <si>
    <t>59001000837</t>
  </si>
  <si>
    <t>ინგა მიქელაძე</t>
  </si>
  <si>
    <t>59001038207</t>
  </si>
  <si>
    <t>59001085825</t>
  </si>
  <si>
    <t>ნონა ოსიტაშვილი</t>
  </si>
  <si>
    <t>59001025102</t>
  </si>
  <si>
    <t>მარინე ფადიური</t>
  </si>
  <si>
    <t>59001009994</t>
  </si>
  <si>
    <t>ტარიელ მიდელაშვილი</t>
  </si>
  <si>
    <t>01011029605</t>
  </si>
  <si>
    <t>მაია მიდელაშვილი</t>
  </si>
  <si>
    <t>24001011788</t>
  </si>
  <si>
    <t>მაია ბაბუციძე</t>
  </si>
  <si>
    <t>59004002511</t>
  </si>
  <si>
    <t>თამილა დათაშვილი</t>
  </si>
  <si>
    <t>59004000974</t>
  </si>
  <si>
    <t>ნათია მელაძე</t>
  </si>
  <si>
    <t>59001072744</t>
  </si>
  <si>
    <t>მზევინარი ხათაშვილი</t>
  </si>
  <si>
    <t>59001047806</t>
  </si>
  <si>
    <t>ანა სულთანიშვილი</t>
  </si>
  <si>
    <t>59001006723</t>
  </si>
  <si>
    <t>ირაკლი მაჩიტიძე</t>
  </si>
  <si>
    <t>21001040473</t>
  </si>
  <si>
    <t>ნაზიბროლა ნიკუჭაძე</t>
  </si>
  <si>
    <t>01025001904</t>
  </si>
  <si>
    <t>შორენა ჭიღლაძე</t>
  </si>
  <si>
    <t>59001000839</t>
  </si>
  <si>
    <t>ქეთევან ბიბილაშვილი</t>
  </si>
  <si>
    <t>59001028646</t>
  </si>
  <si>
    <t>შორენა მარტიაშვილი</t>
  </si>
  <si>
    <t>59001033655</t>
  </si>
  <si>
    <t>ხათუნა ესიაშვილი</t>
  </si>
  <si>
    <t>59001015578</t>
  </si>
  <si>
    <t>მაკა გამგებელი</t>
  </si>
  <si>
    <t>59001105733</t>
  </si>
  <si>
    <t>მაია კრაწაშვილი</t>
  </si>
  <si>
    <t>59001080777</t>
  </si>
  <si>
    <t>დავით ბზიშვილი</t>
  </si>
  <si>
    <t>59001103494</t>
  </si>
  <si>
    <t>ვასილ გუნდიშვილი</t>
  </si>
  <si>
    <t>59001016336</t>
  </si>
  <si>
    <t>მარიამ შარიქაძე</t>
  </si>
  <si>
    <t>59001043471</t>
  </si>
  <si>
    <t>მზია ოქრუაშვილი</t>
  </si>
  <si>
    <t>59001072221</t>
  </si>
  <si>
    <t>ირმა კარელიძე</t>
  </si>
  <si>
    <t>59001056000</t>
  </si>
  <si>
    <t>ნანა კაცაძე</t>
  </si>
  <si>
    <t>59001077283</t>
  </si>
  <si>
    <t>ნონა ფიდაშვილი</t>
  </si>
  <si>
    <t>59001084824</t>
  </si>
  <si>
    <t>ნინო ჩიტუნაშვილი</t>
  </si>
  <si>
    <t>59001006817</t>
  </si>
  <si>
    <t>ქეთევან  სოსანიძე</t>
  </si>
  <si>
    <t>59001006532</t>
  </si>
  <si>
    <t>გიორგი ბუთხუზი</t>
  </si>
  <si>
    <t>59001021140</t>
  </si>
  <si>
    <t>შმაგი ხუბულური</t>
  </si>
  <si>
    <t>59001085034</t>
  </si>
  <si>
    <t>ზურაბ აწკარუნაშილი</t>
  </si>
  <si>
    <t>59001084192</t>
  </si>
  <si>
    <t>ზურაბ ტიელიძე</t>
  </si>
  <si>
    <t>59001044781</t>
  </si>
  <si>
    <t>ჟანა სიმონიშვილი</t>
  </si>
  <si>
    <t>59001084608</t>
  </si>
  <si>
    <t>მზია გიუნაშვილი</t>
  </si>
  <si>
    <t>43001027617</t>
  </si>
  <si>
    <t>ემზარ ჭონიშვილი</t>
  </si>
  <si>
    <t>59001025924</t>
  </si>
  <si>
    <t>ილია ძამაშვილი</t>
  </si>
  <si>
    <t>59001024846</t>
  </si>
  <si>
    <t>ირაკლი ბალახაძე</t>
  </si>
  <si>
    <t>59001035933</t>
  </si>
  <si>
    <t>ნანი მასურაშვილი</t>
  </si>
  <si>
    <t>59001038307</t>
  </si>
  <si>
    <t>რუსუდან ოქროშიაშვილი</t>
  </si>
  <si>
    <t>59001097039</t>
  </si>
  <si>
    <t>სოფიო გარიბოვი</t>
  </si>
  <si>
    <t>59001012406</t>
  </si>
  <si>
    <t>თამარ პავლიაშვილი</t>
  </si>
  <si>
    <t>59001089476</t>
  </si>
  <si>
    <t>ნინო ხუბულური</t>
  </si>
  <si>
    <t>59001013156</t>
  </si>
  <si>
    <t>შორენა სიმონიშვილი</t>
  </si>
  <si>
    <t>59001084610</t>
  </si>
  <si>
    <t>ნათია ბიჩენოვი</t>
  </si>
  <si>
    <t>59001035329</t>
  </si>
  <si>
    <t>ეკა გულიშვილი</t>
  </si>
  <si>
    <t>50001002191</t>
  </si>
  <si>
    <t>ილია ბასილაძე</t>
  </si>
  <si>
    <t>59001086336</t>
  </si>
  <si>
    <t>მაია ეგაძე</t>
  </si>
  <si>
    <t>59001123729</t>
  </si>
  <si>
    <t>ციცინო ბეშკენაშვილი</t>
  </si>
  <si>
    <t>59001066945</t>
  </si>
  <si>
    <t>გიორგი გოხელაშვილი</t>
  </si>
  <si>
    <t>59001078871</t>
  </si>
  <si>
    <t>ციური მარიამიძე</t>
  </si>
  <si>
    <t>59001085626</t>
  </si>
  <si>
    <t>მაია მაზანაშვილი</t>
  </si>
  <si>
    <t>59001006120</t>
  </si>
  <si>
    <t>ნინო საბაშვილი</t>
  </si>
  <si>
    <t>59001009756</t>
  </si>
  <si>
    <t>მანანა სხირტლაძე</t>
  </si>
  <si>
    <t>59001036289</t>
  </si>
  <si>
    <t>მანანა საათაშვილი</t>
  </si>
  <si>
    <t>59001038738</t>
  </si>
  <si>
    <t>თეა სვანიძე</t>
  </si>
  <si>
    <t>18001004319</t>
  </si>
  <si>
    <t>შორენა წკრიალაშვილი</t>
  </si>
  <si>
    <t>59001038239</t>
  </si>
  <si>
    <t>ნინო თანიაშვილი</t>
  </si>
  <si>
    <t>59001029237</t>
  </si>
  <si>
    <t>მარინა ახალკაცი</t>
  </si>
  <si>
    <t>59001055333</t>
  </si>
  <si>
    <t>ბაკურ კაიშაური</t>
  </si>
  <si>
    <t>59001004075</t>
  </si>
  <si>
    <t>ჟანა უხურგუნაშვილი</t>
  </si>
  <si>
    <t>59001033710</t>
  </si>
  <si>
    <t>ლამარა ნიკუჭაძე</t>
  </si>
  <si>
    <t>59001002277</t>
  </si>
  <si>
    <t>მერაბ აბუაშვილი</t>
  </si>
  <si>
    <t>59001000427</t>
  </si>
  <si>
    <t>ჯონი ჯავახი</t>
  </si>
  <si>
    <t>59001099934</t>
  </si>
  <si>
    <t>მარეხი შავლოხაშვილი</t>
  </si>
  <si>
    <t>59001077462</t>
  </si>
  <si>
    <t>ეკატერინე თენაძე</t>
  </si>
  <si>
    <t>01019030768</t>
  </si>
  <si>
    <t>გელა მახარაშვილი</t>
  </si>
  <si>
    <t>59001083958</t>
  </si>
  <si>
    <t>ნონა მინდიაშვილი</t>
  </si>
  <si>
    <t>59001018003</t>
  </si>
  <si>
    <t>მანანა ტიელიძე</t>
  </si>
  <si>
    <t>59001107243</t>
  </si>
  <si>
    <t>ეთერ ფისუაშვილი</t>
  </si>
  <si>
    <t>59001033174</t>
  </si>
  <si>
    <t>ზურაბ ფისუაშვილი</t>
  </si>
  <si>
    <t>59001033149</t>
  </si>
  <si>
    <t>ფიქრია ყოჩიაშვილი</t>
  </si>
  <si>
    <t>14001016045</t>
  </si>
  <si>
    <t>ეკა კვინიკაძე-სამხარაძე</t>
  </si>
  <si>
    <t>24001035973</t>
  </si>
  <si>
    <t>გიორგი ქვრივიშვილი</t>
  </si>
  <si>
    <t>24001041826</t>
  </si>
  <si>
    <t>ლელა გიგოლაშვილი</t>
  </si>
  <si>
    <t>24001005499</t>
  </si>
  <si>
    <t>გალინა დალაქიშვილი-დრიაევი</t>
  </si>
  <si>
    <t>24001028078</t>
  </si>
  <si>
    <t>სოფიკო კვალიაშვილი</t>
  </si>
  <si>
    <t>01008055588</t>
  </si>
  <si>
    <t>ანა დარსალია</t>
  </si>
  <si>
    <t>01008058739</t>
  </si>
  <si>
    <t>ირინე კაპანაძე</t>
  </si>
  <si>
    <t>01008030936</t>
  </si>
  <si>
    <t>ნათია ნიკოლაიშვილი</t>
  </si>
  <si>
    <t>01017024989</t>
  </si>
  <si>
    <t>ელენე მამალაძე</t>
  </si>
  <si>
    <t>01024002306</t>
  </si>
  <si>
    <t>მარინე ქუტაშვილი</t>
  </si>
  <si>
    <t>01017008199</t>
  </si>
  <si>
    <t>გიული ახალკაცი</t>
  </si>
  <si>
    <t>59001029739</t>
  </si>
  <si>
    <t>ლალი მჭედლიძე</t>
  </si>
  <si>
    <t>57001043227</t>
  </si>
  <si>
    <t>მარიამ მელიქიძე</t>
  </si>
  <si>
    <t>01016008496</t>
  </si>
  <si>
    <t>გვანცა წურწუმია</t>
  </si>
  <si>
    <t>01017053478</t>
  </si>
  <si>
    <t>სულიკო გუდაძე</t>
  </si>
  <si>
    <t>01015023834</t>
  </si>
  <si>
    <t>გოჩა ბურდიაშვილი</t>
  </si>
  <si>
    <t>45001009122</t>
  </si>
  <si>
    <t>მზია ვაჩაძე</t>
  </si>
  <si>
    <t>01015004178</t>
  </si>
  <si>
    <t>დალი ვეფხვაძე</t>
  </si>
  <si>
    <t>01016000751</t>
  </si>
  <si>
    <t>მარიამ ბაჩილავა</t>
  </si>
  <si>
    <t>01017055428</t>
  </si>
  <si>
    <t>ნანა ვარდიაშვილი</t>
  </si>
  <si>
    <t>01016003590</t>
  </si>
  <si>
    <t>თეკლე შიობრიშვილი</t>
  </si>
  <si>
    <t>01017052213</t>
  </si>
  <si>
    <t>ინგა დავითაძე</t>
  </si>
  <si>
    <t>62006025991</t>
  </si>
  <si>
    <t>ჯუმბერ ჭანიშვილი</t>
  </si>
  <si>
    <t>01010013113</t>
  </si>
  <si>
    <t>გიორგი მდინარაძე</t>
  </si>
  <si>
    <t>01009009190</t>
  </si>
  <si>
    <t>ეთერ მამისაშვილი</t>
  </si>
  <si>
    <t>01010008658</t>
  </si>
  <si>
    <t>ნესტან ნუცუბიძე</t>
  </si>
  <si>
    <t>01017039045</t>
  </si>
  <si>
    <t>ნორა  გიორგაძე</t>
  </si>
  <si>
    <t>31001045701</t>
  </si>
  <si>
    <t>ვიოლეტა ცინცაძე</t>
  </si>
  <si>
    <t>01024066312</t>
  </si>
  <si>
    <t>შორენა რობაქიძე</t>
  </si>
  <si>
    <t>ნია ოდიაშვილი</t>
  </si>
  <si>
    <t>ელიზბარ ცერცვაძე</t>
  </si>
  <si>
    <t>მარინე კარელიძე</t>
  </si>
  <si>
    <t>რობიზონ ბერიანიძე</t>
  </si>
  <si>
    <t>ნატალია რაზმაძე</t>
  </si>
  <si>
    <t>ეკა ილურიძე</t>
  </si>
  <si>
    <t>შორენა მჭედლიძე</t>
  </si>
  <si>
    <t>შორენა გოგოლაძე</t>
  </si>
  <si>
    <t>თამუნა გათიაშვილი</t>
  </si>
  <si>
    <t>მარგარიტა ხეთაგური</t>
  </si>
  <si>
    <t>იზოლდა აზალაძე</t>
  </si>
  <si>
    <t>ალექსანდრე ჩაჩანიძე</t>
  </si>
  <si>
    <t>01017008152</t>
  </si>
  <si>
    <t>მილენა სევასტიანოვა</t>
  </si>
  <si>
    <t>01018002153</t>
  </si>
  <si>
    <t>ნინო ჩეკურიშვილი</t>
  </si>
  <si>
    <t>01017026515</t>
  </si>
  <si>
    <t>ციცინო ხვისტანი</t>
  </si>
  <si>
    <t>01017017544</t>
  </si>
  <si>
    <t>ნინო კოხრეიძე</t>
  </si>
  <si>
    <t>37001011070</t>
  </si>
  <si>
    <t>თამაზ დემეტრაშვილი</t>
  </si>
  <si>
    <t>12003000742</t>
  </si>
  <si>
    <t>თამარი სიხარულიეძე</t>
  </si>
  <si>
    <t>01017021995</t>
  </si>
  <si>
    <t>ნიკოლოზ კვანტრიშვილი</t>
  </si>
  <si>
    <t>18001009481</t>
  </si>
  <si>
    <t>თამაზ ლომოური</t>
  </si>
  <si>
    <t>59001026842</t>
  </si>
  <si>
    <t>ლალი კალატოზიშვილი</t>
  </si>
  <si>
    <t>59001021217</t>
  </si>
  <si>
    <t>გიორგი ოქროპირიძე</t>
  </si>
  <si>
    <t>59001079193</t>
  </si>
  <si>
    <t>მზია მოსიაშვილი</t>
  </si>
  <si>
    <t>59002003774</t>
  </si>
  <si>
    <t>გიორგი მარტიაშვილი</t>
  </si>
  <si>
    <t>59001090535</t>
  </si>
  <si>
    <t>ზაზა წკრიალაშვილი</t>
  </si>
  <si>
    <t>59001073544</t>
  </si>
  <si>
    <t>ნონა მელაძე</t>
  </si>
  <si>
    <t>59001083531</t>
  </si>
  <si>
    <t>ივანე შიოშვილი</t>
  </si>
  <si>
    <t>59001105682</t>
  </si>
  <si>
    <t>ნათია დოლიძე</t>
  </si>
  <si>
    <t>59001097888</t>
  </si>
  <si>
    <t>ციცინო ჯავახიშვილი</t>
  </si>
  <si>
    <t>01001051208</t>
  </si>
  <si>
    <t>თინა თევზაძე</t>
  </si>
  <si>
    <t>01012031020</t>
  </si>
  <si>
    <t>მარინე ზანგალაძე</t>
  </si>
  <si>
    <t>59004002836</t>
  </si>
  <si>
    <t>ლაშა ქველიძე</t>
  </si>
  <si>
    <t>59201129927</t>
  </si>
  <si>
    <t>მაყვალა მექანარიშვილი</t>
  </si>
  <si>
    <t>24001042299</t>
  </si>
  <si>
    <t>მერაბი ბლუაშვილი</t>
  </si>
  <si>
    <t>35001052056</t>
  </si>
  <si>
    <t>ნონა ბახტაძე</t>
  </si>
  <si>
    <t>24001005502</t>
  </si>
  <si>
    <t>მარიკა მიდელაშვილი</t>
  </si>
  <si>
    <t>24001010983</t>
  </si>
  <si>
    <t>თამარ ედიშერაშვილი</t>
  </si>
  <si>
    <t>24001001077</t>
  </si>
  <si>
    <t>ვახტანგ ჩუხრუკიძე</t>
  </si>
  <si>
    <t>59001023654</t>
  </si>
  <si>
    <t>ნინო ილარიონი</t>
  </si>
  <si>
    <t>24001012788</t>
  </si>
  <si>
    <t>მანია ხორგუაშვილი</t>
  </si>
  <si>
    <t>24001039013</t>
  </si>
  <si>
    <t>ლია მილაძე</t>
  </si>
  <si>
    <t>24001037714</t>
  </si>
  <si>
    <t>შორენა როხვაძე</t>
  </si>
  <si>
    <t>17001002225</t>
  </si>
  <si>
    <t>ნათია დავითური</t>
  </si>
  <si>
    <t>24001008223</t>
  </si>
  <si>
    <t>ნანი ივანაშვილი</t>
  </si>
  <si>
    <t>57001043556</t>
  </si>
  <si>
    <t>ნუგზარ ღვალაძე</t>
  </si>
  <si>
    <t>57001049603</t>
  </si>
  <si>
    <t>ნორა ღვალაძე</t>
  </si>
  <si>
    <t>57001024540</t>
  </si>
  <si>
    <t>მედე ლომიძე</t>
  </si>
  <si>
    <t>62003006017</t>
  </si>
  <si>
    <t>ნათელა ღამბარაშვილი</t>
  </si>
  <si>
    <t>57001010227</t>
  </si>
  <si>
    <t>მარგალიტა ბლიაძე</t>
  </si>
  <si>
    <t>57001039728</t>
  </si>
  <si>
    <t>ზაზა გოგიჩაშვილი</t>
  </si>
  <si>
    <t>43001029288</t>
  </si>
  <si>
    <t>მირზა ვხოვრებაშვილი</t>
  </si>
  <si>
    <t>43001031606</t>
  </si>
  <si>
    <t>ილია გოჩიაშვილი</t>
  </si>
  <si>
    <t>43001026672</t>
  </si>
  <si>
    <t>როსტომ ლურსმანაშვილი</t>
  </si>
  <si>
    <t>43001007395</t>
  </si>
  <si>
    <t>ცისმარი ტოროშელიძე</t>
  </si>
  <si>
    <t>43001019606</t>
  </si>
  <si>
    <t>ლევა ფეიქრიშვილი</t>
  </si>
  <si>
    <t>43001000104</t>
  </si>
  <si>
    <t>ანგელინა ოზაძე</t>
  </si>
  <si>
    <t>43001024191</t>
  </si>
  <si>
    <t>.01024003746</t>
  </si>
  <si>
    <t>08.31.2012</t>
  </si>
  <si>
    <t>თურქული კომპანია "YILMAZ TEXTIL ABDULLAH YILMAZ"</t>
  </si>
  <si>
    <t>რუსუდან აბულაძე</t>
  </si>
  <si>
    <t>61009007940</t>
  </si>
  <si>
    <t>ზაქრო ჭაღალიძე</t>
  </si>
  <si>
    <t>მალხაზ მგელაძე</t>
  </si>
  <si>
    <t>გია ქათამაძე</t>
  </si>
  <si>
    <t>ვაზგენ მელტონიანი</t>
  </si>
  <si>
    <t>მევლუდი ვაშაყმაძე</t>
  </si>
  <si>
    <t>ავთანდილი ნადირაძე</t>
  </si>
  <si>
    <t>03001001108</t>
  </si>
  <si>
    <t>დიმიტრი ვანაძე</t>
  </si>
  <si>
    <t>ტარიელ ბერიძე</t>
  </si>
  <si>
    <t>03001004898</t>
  </si>
  <si>
    <t>ოთარ მიქელაძე</t>
  </si>
  <si>
    <t>დარინა ბოლქვაძე</t>
  </si>
  <si>
    <t>52001021759</t>
  </si>
  <si>
    <t>ბეჟან ხოზრევანიძე</t>
  </si>
  <si>
    <t>03001001957</t>
  </si>
  <si>
    <t>ვანაძე როლანდი</t>
  </si>
  <si>
    <t>52001023178</t>
  </si>
  <si>
    <t>მამუკა სიდიანი</t>
  </si>
  <si>
    <t>62004001901</t>
  </si>
  <si>
    <t>ლაშა აფრასიძე</t>
  </si>
  <si>
    <t>62004026856</t>
  </si>
  <si>
    <t>ბადრი საგინაძე</t>
  </si>
  <si>
    <t>22001019081</t>
  </si>
  <si>
    <t>ანა ჭალიძე</t>
  </si>
  <si>
    <t>52001014665</t>
  </si>
  <si>
    <t>ზურაბ ბაგრატიონი</t>
  </si>
  <si>
    <t>61009002197</t>
  </si>
  <si>
    <t>დარიკო ქარცივაძე</t>
  </si>
  <si>
    <t>61010003557</t>
  </si>
  <si>
    <t>ნანი მახარაძე</t>
  </si>
  <si>
    <t>61010007684</t>
  </si>
  <si>
    <t>თემური გელაძე</t>
  </si>
  <si>
    <t>52001021741</t>
  </si>
  <si>
    <t>ასლან ბოლქვაძე</t>
  </si>
  <si>
    <t>61009014980</t>
  </si>
  <si>
    <t>მურად ბოლქვაძე</t>
  </si>
  <si>
    <t>61009023429</t>
  </si>
  <si>
    <t>გიორგი აფრასიძე</t>
  </si>
  <si>
    <t>62004025802</t>
  </si>
  <si>
    <t>გიორგი ხუციშვილი</t>
  </si>
  <si>
    <t>45001027882</t>
  </si>
  <si>
    <t>რევაზ მაკარაძე</t>
  </si>
  <si>
    <t>52001018901</t>
  </si>
  <si>
    <t>გოჩა მაკარაძე</t>
  </si>
  <si>
    <t>61006047876</t>
  </si>
  <si>
    <t>თემური მგელაძე</t>
  </si>
  <si>
    <t>52001021055</t>
  </si>
  <si>
    <t>ლევან ბოლქვაძე</t>
  </si>
  <si>
    <t>61009012046</t>
  </si>
  <si>
    <t>თემური მარკოიძე</t>
  </si>
  <si>
    <t>52001014956</t>
  </si>
  <si>
    <t>ჯივანი სარუხანიანი</t>
  </si>
  <si>
    <t>52001012773</t>
  </si>
  <si>
    <t>61004045780</t>
  </si>
  <si>
    <t>ჟუჟუნა ტყეშელაშვილი</t>
  </si>
  <si>
    <t>52001014889</t>
  </si>
  <si>
    <t>ზურაბი აიკობაძე</t>
  </si>
  <si>
    <t>03001004406</t>
  </si>
  <si>
    <t>ნოდარ ბერიძე</t>
  </si>
  <si>
    <t>03001019178</t>
  </si>
  <si>
    <t>თემური ბერიძე</t>
  </si>
  <si>
    <t>61009006585</t>
  </si>
  <si>
    <t>კლიმენტი განციან</t>
  </si>
  <si>
    <t>52001015039</t>
  </si>
  <si>
    <t>ჯუმბერ მგელაძე</t>
  </si>
  <si>
    <t>52001020069</t>
  </si>
  <si>
    <t>თამარი შავაძე</t>
  </si>
  <si>
    <t>52001019571</t>
  </si>
  <si>
    <t>მზიური შავაძე</t>
  </si>
  <si>
    <t>52001020713</t>
  </si>
  <si>
    <t>ნოდარ მიქელაძე</t>
  </si>
  <si>
    <t>61009003172</t>
  </si>
  <si>
    <t>თენგიზ შავაძე</t>
  </si>
  <si>
    <t>52001015452</t>
  </si>
  <si>
    <t>ზურაბი ანთაძე</t>
  </si>
  <si>
    <t>61009014817</t>
  </si>
  <si>
    <t>კამო ბიდჟოიან</t>
  </si>
  <si>
    <t>52001012951</t>
  </si>
  <si>
    <t>სამველ ვართანიან</t>
  </si>
  <si>
    <t>52001012066</t>
  </si>
  <si>
    <t>აგასიმ ნაზარეტიან</t>
  </si>
  <si>
    <t>52001012306</t>
  </si>
  <si>
    <t>ოთარ აბულაძე</t>
  </si>
  <si>
    <t>61009006770</t>
  </si>
  <si>
    <t>ვარტიშაკ მელტონიან</t>
  </si>
  <si>
    <t>52001020645</t>
  </si>
  <si>
    <t>რუდიკ ავაკიან</t>
  </si>
  <si>
    <t>52001012126</t>
  </si>
  <si>
    <t>ბადრი ხარზევანიძე</t>
  </si>
  <si>
    <t>52650000768</t>
  </si>
  <si>
    <t>თამაზ გორგაძე</t>
  </si>
  <si>
    <t>61009018729</t>
  </si>
  <si>
    <t>მიხეილ ბერიძე</t>
  </si>
  <si>
    <t>32001010374</t>
  </si>
  <si>
    <t>მალხაზ ნაკაიძე</t>
  </si>
  <si>
    <t>61009000827</t>
  </si>
  <si>
    <t>ბეჟან მიქელაძე</t>
  </si>
  <si>
    <t>61009003448</t>
  </si>
  <si>
    <t>მამუკა შავაძე</t>
  </si>
  <si>
    <t>52001018483</t>
  </si>
  <si>
    <t>სულიკო შავაძე</t>
  </si>
  <si>
    <t>61009006864</t>
  </si>
  <si>
    <t>არჩილ შავაძე</t>
  </si>
  <si>
    <t>03001003062</t>
  </si>
  <si>
    <t>ნოდარ ბოლქვაძე</t>
  </si>
  <si>
    <t>61009026203</t>
  </si>
  <si>
    <t>ზურაბ მარკოიძე</t>
  </si>
  <si>
    <t>52001014387</t>
  </si>
  <si>
    <t>ხუსეინ გობაძე</t>
  </si>
  <si>
    <t>61009006332</t>
  </si>
  <si>
    <t>ნუგზარ ქათამაძე</t>
  </si>
  <si>
    <t>33001005645</t>
  </si>
  <si>
    <t>ტიგრან ვაირადიან</t>
  </si>
  <si>
    <t>52001025637</t>
  </si>
  <si>
    <t>ავთანდილ ნადირაძე</t>
  </si>
  <si>
    <t>52001018870</t>
  </si>
  <si>
    <t>ცირა ქავთარაძე</t>
  </si>
  <si>
    <t xml:space="preserve"> საკასო ხარჯი</t>
  </si>
  <si>
    <t>01.08.2012-20.10.2012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</si>
</sst>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;@"/>
  </numFmts>
  <fonts count="30" x14ac:knownFonts="1">
    <font>
      <sz val="10"/>
      <name val="Arial"/>
      <charset val="1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theme="1"/>
      <name val="Sylfaen"/>
      <family val="1"/>
    </font>
    <font>
      <b/>
      <vertAlign val="superscript"/>
      <sz val="10"/>
      <color theme="1"/>
      <name val="Sylfaen"/>
      <family val="1"/>
    </font>
    <font>
      <sz val="10"/>
      <color theme="0"/>
      <name val="Sylfaen"/>
      <family val="1"/>
    </font>
    <font>
      <sz val="9"/>
      <name val="Sylfaen"/>
      <family val="1"/>
    </font>
    <font>
      <sz val="10"/>
      <name val="AcadNusx"/>
    </font>
    <font>
      <b/>
      <sz val="10"/>
      <color rgb="FFFF0000"/>
      <name val="Sylfaen"/>
      <family val="1"/>
    </font>
    <font>
      <sz val="9"/>
      <color theme="1"/>
      <name val="Arial Unicode MS"/>
      <family val="2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2">
    <xf numFmtId="0" fontId="0" fillId="0" borderId="0"/>
    <xf numFmtId="0" fontId="7" fillId="0" borderId="0"/>
    <xf numFmtId="0" fontId="9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7" fillId="0" borderId="0"/>
    <xf numFmtId="0" fontId="1" fillId="0" borderId="0"/>
    <xf numFmtId="0" fontId="2" fillId="0" borderId="0"/>
  </cellStyleXfs>
  <cellXfs count="505">
    <xf numFmtId="0" fontId="0" fillId="0" borderId="0" xfId="0"/>
    <xf numFmtId="0" fontId="13" fillId="0" borderId="0" xfId="0" applyFont="1" applyProtection="1"/>
    <xf numFmtId="0" fontId="13" fillId="0" borderId="0" xfId="0" applyFont="1" applyProtection="1">
      <protection locked="0"/>
    </xf>
    <xf numFmtId="0" fontId="13" fillId="0" borderId="0" xfId="1" applyFont="1" applyAlignment="1" applyProtection="1">
      <alignment horizontal="center" vertical="center"/>
      <protection locked="0"/>
    </xf>
    <xf numFmtId="3" fontId="18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3" fillId="0" borderId="0" xfId="0" applyFont="1" applyAlignment="1" applyProtection="1">
      <alignment horizontal="center" vertical="center"/>
      <protection locked="0"/>
    </xf>
    <xf numFmtId="0" fontId="13" fillId="0" borderId="0" xfId="1" applyFont="1" applyProtection="1">
      <protection locked="0"/>
    </xf>
    <xf numFmtId="0" fontId="18" fillId="0" borderId="0" xfId="1" applyFont="1" applyAlignment="1" applyProtection="1">
      <alignment horizontal="center" vertical="center"/>
      <protection locked="0"/>
    </xf>
    <xf numFmtId="0" fontId="19" fillId="0" borderId="0" xfId="1" applyFont="1" applyAlignment="1" applyProtection="1">
      <alignment horizontal="center" vertical="center" wrapText="1"/>
      <protection locked="0"/>
    </xf>
    <xf numFmtId="0" fontId="13" fillId="0" borderId="0" xfId="1" applyFont="1" applyAlignment="1" applyProtection="1">
      <alignment horizontal="center" vertical="center" wrapText="1"/>
      <protection locked="0"/>
    </xf>
    <xf numFmtId="0" fontId="13" fillId="0" borderId="0" xfId="0" applyFont="1" applyAlignment="1" applyProtection="1">
      <alignment horizontal="right"/>
      <protection locked="0"/>
    </xf>
    <xf numFmtId="0" fontId="13" fillId="0" borderId="0" xfId="0" applyFont="1" applyBorder="1" applyProtection="1">
      <protection locked="0"/>
    </xf>
    <xf numFmtId="0" fontId="18" fillId="2" borderId="1" xfId="1" applyFont="1" applyFill="1" applyBorder="1" applyAlignment="1" applyProtection="1">
      <alignment horizontal="left" vertical="center" wrapText="1"/>
    </xf>
    <xf numFmtId="0" fontId="18" fillId="2" borderId="1" xfId="1" applyFont="1" applyFill="1" applyBorder="1" applyAlignment="1" applyProtection="1">
      <alignment horizontal="left" vertical="center" wrapText="1" indent="1"/>
    </xf>
    <xf numFmtId="0" fontId="13" fillId="2" borderId="1" xfId="1" applyFont="1" applyFill="1" applyBorder="1" applyAlignment="1" applyProtection="1">
      <alignment horizontal="left" vertical="center" wrapText="1" indent="1"/>
    </xf>
    <xf numFmtId="0" fontId="13" fillId="2" borderId="1" xfId="1" applyFont="1" applyFill="1" applyBorder="1" applyAlignment="1" applyProtection="1">
      <alignment horizontal="left" vertical="center" wrapText="1" indent="2"/>
    </xf>
    <xf numFmtId="0" fontId="13" fillId="2" borderId="1" xfId="1" applyFont="1" applyFill="1" applyBorder="1" applyAlignment="1" applyProtection="1">
      <alignment horizontal="left" vertical="center" wrapText="1" indent="3"/>
    </xf>
    <xf numFmtId="0" fontId="13" fillId="2" borderId="1" xfId="1" applyFont="1" applyFill="1" applyBorder="1" applyAlignment="1" applyProtection="1">
      <alignment horizontal="left" vertical="center" wrapText="1" indent="4"/>
    </xf>
    <xf numFmtId="0" fontId="13" fillId="0" borderId="0" xfId="3" applyFont="1" applyAlignment="1" applyProtection="1">
      <alignment horizontal="center" vertical="center"/>
      <protection locked="0"/>
    </xf>
    <xf numFmtId="0" fontId="14" fillId="0" borderId="0" xfId="3" applyFont="1" applyAlignment="1" applyProtection="1">
      <alignment horizontal="center" vertical="center"/>
      <protection locked="0"/>
    </xf>
    <xf numFmtId="0" fontId="13" fillId="0" borderId="0" xfId="3" applyFont="1" applyProtection="1">
      <protection locked="0"/>
    </xf>
    <xf numFmtId="0" fontId="0" fillId="0" borderId="0" xfId="0" applyProtection="1">
      <protection locked="0"/>
    </xf>
    <xf numFmtId="0" fontId="15" fillId="0" borderId="0" xfId="4" applyFont="1" applyAlignment="1" applyProtection="1">
      <alignment vertical="center" wrapText="1"/>
      <protection locked="0"/>
    </xf>
    <xf numFmtId="0" fontId="16" fillId="0" borderId="0" xfId="4" applyFont="1" applyProtection="1">
      <protection locked="0"/>
    </xf>
    <xf numFmtId="0" fontId="15" fillId="0" borderId="1" xfId="4" applyFont="1" applyBorder="1" applyAlignment="1" applyProtection="1">
      <alignment vertical="center" wrapText="1"/>
      <protection locked="0"/>
    </xf>
    <xf numFmtId="0" fontId="13" fillId="0" borderId="0" xfId="0" applyFont="1" applyFill="1" applyProtection="1">
      <protection locked="0"/>
    </xf>
    <xf numFmtId="0" fontId="21" fillId="0" borderId="6" xfId="2" applyFont="1" applyFill="1" applyBorder="1" applyAlignment="1" applyProtection="1">
      <alignment horizontal="right" vertical="top" wrapText="1"/>
      <protection locked="0"/>
    </xf>
    <xf numFmtId="0" fontId="13" fillId="0" borderId="0" xfId="0" applyFont="1" applyFill="1" applyBorder="1" applyAlignment="1" applyProtection="1">
      <alignment horizontal="left" wrapText="1"/>
      <protection locked="0"/>
    </xf>
    <xf numFmtId="0" fontId="13" fillId="0" borderId="0" xfId="0" applyFont="1" applyFill="1" applyBorder="1" applyAlignment="1" applyProtection="1">
      <alignment horizontal="left"/>
      <protection locked="0"/>
    </xf>
    <xf numFmtId="0" fontId="18" fillId="0" borderId="0" xfId="0" applyFont="1" applyFill="1" applyBorder="1" applyAlignment="1" applyProtection="1">
      <alignment horizontal="left" indent="1"/>
      <protection locked="0"/>
    </xf>
    <xf numFmtId="0" fontId="18" fillId="0" borderId="0" xfId="0" applyFont="1" applyFill="1" applyBorder="1" applyAlignment="1" applyProtection="1">
      <alignment horizontal="left" vertical="center" indent="1"/>
      <protection locked="0"/>
    </xf>
    <xf numFmtId="0" fontId="13" fillId="0" borderId="0" xfId="0" applyFont="1" applyFill="1" applyBorder="1" applyAlignment="1" applyProtection="1">
      <alignment horizontal="left" vertical="center"/>
      <protection locked="0"/>
    </xf>
    <xf numFmtId="4" fontId="13" fillId="0" borderId="1" xfId="2" applyNumberFormat="1" applyFont="1" applyFill="1" applyBorder="1" applyAlignment="1" applyProtection="1">
      <alignment horizontal="right" vertical="center"/>
      <protection locked="0"/>
    </xf>
    <xf numFmtId="0" fontId="18" fillId="0" borderId="0" xfId="0" applyFont="1" applyAlignment="1" applyProtection="1">
      <alignment horizontal="left"/>
      <protection locked="0"/>
    </xf>
    <xf numFmtId="0" fontId="18" fillId="0" borderId="1" xfId="2" applyFont="1" applyFill="1" applyBorder="1" applyAlignment="1" applyProtection="1">
      <alignment horizontal="left" vertical="top" indent="1"/>
    </xf>
    <xf numFmtId="0" fontId="13" fillId="0" borderId="1" xfId="2" applyFont="1" applyFill="1" applyBorder="1" applyAlignment="1" applyProtection="1">
      <alignment horizontal="left" vertical="center" wrapText="1" indent="2"/>
    </xf>
    <xf numFmtId="0" fontId="18" fillId="2" borderId="5" xfId="1" applyFont="1" applyFill="1" applyBorder="1" applyAlignment="1" applyProtection="1">
      <alignment horizontal="left" vertical="center" wrapText="1"/>
    </xf>
    <xf numFmtId="0" fontId="13" fillId="0" borderId="5" xfId="3" applyFont="1" applyBorder="1" applyAlignment="1" applyProtection="1">
      <alignment horizontal="left" vertical="center" indent="1"/>
    </xf>
    <xf numFmtId="0" fontId="18" fillId="0" borderId="0" xfId="0" applyFont="1" applyFill="1" applyBorder="1" applyAlignment="1" applyProtection="1">
      <alignment horizontal="center" wrapText="1"/>
    </xf>
    <xf numFmtId="0" fontId="18" fillId="0" borderId="0" xfId="0" applyFont="1" applyAlignment="1" applyProtection="1">
      <alignment horizontal="center" vertical="center" wrapText="1"/>
    </xf>
    <xf numFmtId="0" fontId="18" fillId="0" borderId="1" xfId="0" applyFont="1" applyFill="1" applyBorder="1" applyAlignment="1" applyProtection="1">
      <alignment horizontal="left"/>
    </xf>
    <xf numFmtId="0" fontId="18" fillId="0" borderId="1" xfId="0" applyFont="1" applyBorder="1" applyAlignment="1" applyProtection="1">
      <alignment horizontal="center" vertical="center" wrapText="1"/>
    </xf>
    <xf numFmtId="0" fontId="18" fillId="0" borderId="1" xfId="0" applyFont="1" applyFill="1" applyBorder="1" applyAlignment="1" applyProtection="1">
      <alignment horizontal="left" indent="1"/>
    </xf>
    <xf numFmtId="0" fontId="13" fillId="0" borderId="1" xfId="0" applyFont="1" applyBorder="1" applyAlignment="1" applyProtection="1">
      <alignment wrapText="1"/>
    </xf>
    <xf numFmtId="0" fontId="18" fillId="0" borderId="1" xfId="0" applyFont="1" applyFill="1" applyBorder="1" applyAlignment="1" applyProtection="1">
      <alignment horizontal="left" vertical="center"/>
    </xf>
    <xf numFmtId="0" fontId="13" fillId="0" borderId="1" xfId="0" applyFont="1" applyFill="1" applyBorder="1" applyAlignment="1" applyProtection="1">
      <alignment horizontal="left" wrapText="1"/>
    </xf>
    <xf numFmtId="0" fontId="13" fillId="0" borderId="1" xfId="0" applyFont="1" applyFill="1" applyBorder="1" applyAlignment="1" applyProtection="1">
      <alignment horizontal="left" vertical="center"/>
    </xf>
    <xf numFmtId="0" fontId="18" fillId="0" borderId="1" xfId="0" applyFont="1" applyFill="1" applyBorder="1" applyAlignment="1" applyProtection="1">
      <alignment horizontal="left" vertical="center" indent="1"/>
    </xf>
    <xf numFmtId="0" fontId="13" fillId="0" borderId="0" xfId="0" applyFont="1" applyFill="1" applyProtection="1"/>
    <xf numFmtId="0" fontId="17" fillId="0" borderId="1" xfId="4" applyFont="1" applyBorder="1" applyAlignment="1" applyProtection="1">
      <alignment vertical="center" wrapText="1"/>
    </xf>
    <xf numFmtId="0" fontId="15" fillId="0" borderId="1" xfId="4" applyFont="1" applyBorder="1" applyAlignment="1" applyProtection="1">
      <alignment vertical="center" wrapText="1"/>
    </xf>
    <xf numFmtId="15" fontId="0" fillId="0" borderId="0" xfId="0" applyNumberFormat="1"/>
    <xf numFmtId="0" fontId="15" fillId="0" borderId="0" xfId="4" applyFont="1" applyBorder="1" applyAlignment="1" applyProtection="1">
      <alignment vertical="center"/>
    </xf>
    <xf numFmtId="0" fontId="0" fillId="0" borderId="0" xfId="0" applyBorder="1" applyProtection="1">
      <protection locked="0"/>
    </xf>
    <xf numFmtId="0" fontId="16" fillId="0" borderId="0" xfId="4" applyFont="1" applyBorder="1" applyProtection="1">
      <protection locked="0"/>
    </xf>
    <xf numFmtId="0" fontId="12" fillId="0" borderId="0" xfId="0" applyFont="1"/>
    <xf numFmtId="0" fontId="13" fillId="0" borderId="0" xfId="1" applyFont="1" applyBorder="1" applyAlignment="1" applyProtection="1">
      <alignment vertical="center"/>
      <protection locked="0"/>
    </xf>
    <xf numFmtId="0" fontId="15" fillId="0" borderId="1" xfId="4" applyFont="1" applyBorder="1" applyAlignment="1" applyProtection="1">
      <alignment horizontal="center" vertical="center" wrapText="1"/>
      <protection locked="0"/>
    </xf>
    <xf numFmtId="3" fontId="13" fillId="0" borderId="0" xfId="1" applyNumberFormat="1" applyFont="1" applyAlignment="1" applyProtection="1">
      <alignment horizontal="center" vertical="center" wrapText="1"/>
      <protection locked="0"/>
    </xf>
    <xf numFmtId="0" fontId="18" fillId="0" borderId="0" xfId="0" applyFont="1" applyProtection="1">
      <protection locked="0"/>
    </xf>
    <xf numFmtId="0" fontId="13" fillId="0" borderId="3" xfId="0" applyFont="1" applyBorder="1" applyProtection="1">
      <protection locked="0"/>
    </xf>
    <xf numFmtId="0" fontId="18" fillId="0" borderId="0" xfId="0" applyFont="1" applyAlignment="1" applyProtection="1">
      <alignment horizontal="center"/>
      <protection locked="0"/>
    </xf>
    <xf numFmtId="0" fontId="0" fillId="0" borderId="0" xfId="0" applyBorder="1"/>
    <xf numFmtId="0" fontId="0" fillId="0" borderId="3" xfId="0" applyBorder="1"/>
    <xf numFmtId="0" fontId="18" fillId="5" borderId="0" xfId="0" applyFont="1" applyFill="1" applyProtection="1"/>
    <xf numFmtId="0" fontId="13" fillId="5" borderId="0" xfId="1" applyFont="1" applyFill="1" applyBorder="1" applyAlignment="1" applyProtection="1">
      <alignment horizontal="center" vertical="center"/>
    </xf>
    <xf numFmtId="0" fontId="13" fillId="5" borderId="0" xfId="0" applyFont="1" applyFill="1" applyProtection="1"/>
    <xf numFmtId="0" fontId="13" fillId="5" borderId="0" xfId="0" applyFont="1" applyFill="1" applyBorder="1" applyProtection="1"/>
    <xf numFmtId="0" fontId="13" fillId="5" borderId="0" xfId="1" applyFont="1" applyFill="1" applyAlignment="1" applyProtection="1">
      <alignment vertical="center"/>
    </xf>
    <xf numFmtId="3" fontId="18" fillId="5" borderId="1" xfId="1" applyNumberFormat="1" applyFont="1" applyFill="1" applyBorder="1" applyAlignment="1" applyProtection="1">
      <alignment horizontal="center" vertical="center" wrapText="1"/>
    </xf>
    <xf numFmtId="0" fontId="13" fillId="2" borderId="0" xfId="0" applyFont="1" applyFill="1" applyBorder="1" applyProtection="1"/>
    <xf numFmtId="0" fontId="13" fillId="2" borderId="0" xfId="0" applyFont="1" applyFill="1" applyProtection="1"/>
    <xf numFmtId="3" fontId="18" fillId="5" borderId="1" xfId="1" applyNumberFormat="1" applyFont="1" applyFill="1" applyBorder="1" applyAlignment="1" applyProtection="1">
      <alignment horizontal="right" vertical="center"/>
    </xf>
    <xf numFmtId="3" fontId="18" fillId="5" borderId="1" xfId="0" applyNumberFormat="1" applyFont="1" applyFill="1" applyBorder="1" applyProtection="1"/>
    <xf numFmtId="0" fontId="18" fillId="0" borderId="1" xfId="1" applyFont="1" applyFill="1" applyBorder="1" applyAlignment="1" applyProtection="1">
      <alignment horizontal="left" vertical="center" wrapText="1" indent="1"/>
    </xf>
    <xf numFmtId="0" fontId="13" fillId="0" borderId="1" xfId="1" applyFont="1" applyFill="1" applyBorder="1" applyAlignment="1" applyProtection="1">
      <alignment horizontal="left" vertical="center" wrapText="1" indent="2"/>
    </xf>
    <xf numFmtId="3" fontId="18" fillId="6" borderId="1" xfId="1" applyNumberFormat="1" applyFont="1" applyFill="1" applyBorder="1" applyAlignment="1" applyProtection="1">
      <alignment horizontal="left" vertical="center" wrapText="1"/>
    </xf>
    <xf numFmtId="3" fontId="18" fillId="6" borderId="1" xfId="1" applyNumberFormat="1" applyFont="1" applyFill="1" applyBorder="1" applyAlignment="1" applyProtection="1">
      <alignment horizontal="center" vertical="center" wrapText="1"/>
    </xf>
    <xf numFmtId="0" fontId="13" fillId="6" borderId="0" xfId="1" applyFont="1" applyFill="1" applyProtection="1">
      <protection locked="0"/>
    </xf>
    <xf numFmtId="0" fontId="13" fillId="6" borderId="0" xfId="0" applyFont="1" applyFill="1" applyAlignment="1" applyProtection="1">
      <alignment horizontal="center" vertical="center"/>
      <protection locked="0"/>
    </xf>
    <xf numFmtId="0" fontId="19" fillId="6" borderId="0" xfId="1" applyFont="1" applyFill="1" applyAlignment="1" applyProtection="1">
      <alignment horizontal="center" vertical="center" wrapText="1"/>
      <protection locked="0"/>
    </xf>
    <xf numFmtId="0" fontId="13" fillId="6" borderId="0" xfId="1" applyFont="1" applyFill="1" applyAlignment="1" applyProtection="1">
      <alignment horizontal="center" vertical="center" wrapText="1"/>
      <protection locked="0"/>
    </xf>
    <xf numFmtId="0" fontId="13" fillId="6" borderId="0" xfId="1" applyFont="1" applyFill="1" applyAlignment="1" applyProtection="1">
      <alignment horizontal="center" vertical="center"/>
      <protection locked="0"/>
    </xf>
    <xf numFmtId="0" fontId="13" fillId="6" borderId="0" xfId="0" applyFont="1" applyFill="1" applyProtection="1">
      <protection locked="0"/>
    </xf>
    <xf numFmtId="0" fontId="13" fillId="0" borderId="1" xfId="1" applyFont="1" applyFill="1" applyBorder="1" applyAlignment="1" applyProtection="1">
      <alignment horizontal="left" vertical="center" wrapText="1" indent="3"/>
    </xf>
    <xf numFmtId="0" fontId="13" fillId="0" borderId="1" xfId="1" applyFont="1" applyFill="1" applyBorder="1" applyAlignment="1" applyProtection="1">
      <alignment horizontal="left" vertical="center" wrapText="1" indent="1"/>
    </xf>
    <xf numFmtId="0" fontId="18" fillId="0" borderId="1" xfId="0" applyFont="1" applyFill="1" applyBorder="1" applyProtection="1">
      <protection locked="0"/>
    </xf>
    <xf numFmtId="0" fontId="13" fillId="5" borderId="0" xfId="1" applyFont="1" applyFill="1" applyAlignment="1" applyProtection="1">
      <alignment horizontal="center" vertical="center"/>
    </xf>
    <xf numFmtId="0" fontId="7" fillId="5" borderId="0" xfId="0" applyFont="1" applyFill="1"/>
    <xf numFmtId="0" fontId="13" fillId="5" borderId="0" xfId="1" applyFont="1" applyFill="1" applyAlignment="1" applyProtection="1">
      <alignment horizontal="left" vertical="center"/>
    </xf>
    <xf numFmtId="0" fontId="0" fillId="5" borderId="0" xfId="0" applyFill="1" applyBorder="1"/>
    <xf numFmtId="0" fontId="13" fillId="5" borderId="0" xfId="1" applyFont="1" applyFill="1" applyBorder="1" applyAlignment="1" applyProtection="1">
      <alignment horizontal="right" vertical="center"/>
    </xf>
    <xf numFmtId="0" fontId="13" fillId="5" borderId="0" xfId="1" applyFont="1" applyFill="1" applyBorder="1" applyAlignment="1" applyProtection="1">
      <alignment horizontal="left" vertical="center"/>
    </xf>
    <xf numFmtId="0" fontId="13" fillId="5" borderId="0" xfId="0" applyFont="1" applyFill="1" applyBorder="1" applyProtection="1">
      <protection locked="0"/>
    </xf>
    <xf numFmtId="0" fontId="13" fillId="5" borderId="0" xfId="0" applyFont="1" applyFill="1" applyProtection="1">
      <protection locked="0"/>
    </xf>
    <xf numFmtId="3" fontId="18" fillId="5" borderId="1" xfId="1" applyNumberFormat="1" applyFont="1" applyFill="1" applyBorder="1" applyAlignment="1" applyProtection="1">
      <alignment horizontal="left" vertical="center" wrapText="1"/>
    </xf>
    <xf numFmtId="0" fontId="13" fillId="5" borderId="0" xfId="0" applyFont="1" applyFill="1" applyAlignment="1" applyProtection="1">
      <alignment horizontal="center" vertical="center"/>
      <protection locked="0"/>
    </xf>
    <xf numFmtId="0" fontId="13" fillId="0" borderId="0" xfId="0" applyFont="1" applyFill="1" applyAlignment="1" applyProtection="1">
      <alignment horizontal="center" vertical="center"/>
      <protection locked="0"/>
    </xf>
    <xf numFmtId="0" fontId="0" fillId="0" borderId="0" xfId="0" applyFill="1"/>
    <xf numFmtId="0" fontId="13" fillId="0" borderId="0" xfId="0" applyFont="1" applyFill="1" applyBorder="1" applyProtection="1">
      <protection locked="0"/>
    </xf>
    <xf numFmtId="0" fontId="14" fillId="5" borderId="0" xfId="3" applyFont="1" applyFill="1" applyAlignment="1" applyProtection="1">
      <alignment horizontal="center" vertical="center" wrapText="1"/>
    </xf>
    <xf numFmtId="0" fontId="13" fillId="5" borderId="0" xfId="3" applyFont="1" applyFill="1" applyAlignment="1" applyProtection="1">
      <alignment horizontal="center" vertical="center"/>
      <protection locked="0"/>
    </xf>
    <xf numFmtId="0" fontId="13" fillId="5" borderId="0" xfId="3" applyFont="1" applyFill="1" applyProtection="1"/>
    <xf numFmtId="0" fontId="13" fillId="5" borderId="3" xfId="0" applyFont="1" applyFill="1" applyBorder="1" applyAlignment="1" applyProtection="1">
      <alignment horizontal="left"/>
    </xf>
    <xf numFmtId="0" fontId="13" fillId="5" borderId="0" xfId="0" applyFont="1" applyFill="1" applyBorder="1" applyAlignment="1" applyProtection="1">
      <alignment horizontal="left"/>
    </xf>
    <xf numFmtId="0" fontId="18" fillId="0" borderId="0" xfId="0" applyFont="1" applyFill="1" applyBorder="1" applyAlignment="1" applyProtection="1">
      <alignment horizontal="left"/>
    </xf>
    <xf numFmtId="0" fontId="13" fillId="0" borderId="0" xfId="0" applyFont="1" applyFill="1" applyBorder="1" applyProtection="1"/>
    <xf numFmtId="0" fontId="13" fillId="5" borderId="0" xfId="0" applyFont="1" applyFill="1" applyBorder="1" applyAlignment="1" applyProtection="1">
      <alignment horizontal="left" wrapText="1"/>
    </xf>
    <xf numFmtId="0" fontId="13" fillId="5" borderId="3" xfId="0" applyFont="1" applyFill="1" applyBorder="1" applyAlignment="1" applyProtection="1">
      <alignment horizontal="left" wrapText="1"/>
    </xf>
    <xf numFmtId="0" fontId="13" fillId="5" borderId="3" xfId="0" applyFont="1" applyFill="1" applyBorder="1" applyProtection="1"/>
    <xf numFmtId="0" fontId="18" fillId="5" borderId="3" xfId="0" applyFont="1" applyFill="1" applyBorder="1" applyAlignment="1" applyProtection="1">
      <alignment horizontal="center" vertical="center" wrapText="1"/>
    </xf>
    <xf numFmtId="0" fontId="13" fillId="5" borderId="0" xfId="0" applyFont="1" applyFill="1" applyAlignment="1" applyProtection="1">
      <alignment horizontal="center" vertical="center"/>
    </xf>
    <xf numFmtId="0" fontId="13" fillId="5" borderId="3" xfId="1" applyFont="1" applyFill="1" applyBorder="1" applyAlignment="1" applyProtection="1">
      <alignment horizontal="left" vertical="center"/>
    </xf>
    <xf numFmtId="0" fontId="20" fillId="5" borderId="8" xfId="2" applyFont="1" applyFill="1" applyBorder="1" applyAlignment="1" applyProtection="1">
      <alignment horizontal="center" vertical="top" wrapText="1"/>
    </xf>
    <xf numFmtId="0" fontId="20" fillId="5" borderId="21" xfId="2" applyFont="1" applyFill="1" applyBorder="1" applyAlignment="1" applyProtection="1">
      <alignment horizontal="center" vertical="top" wrapText="1"/>
    </xf>
    <xf numFmtId="1" fontId="20" fillId="5" borderId="21" xfId="2" applyNumberFormat="1" applyFont="1" applyFill="1" applyBorder="1" applyAlignment="1" applyProtection="1">
      <alignment horizontal="center" vertical="top" wrapText="1"/>
    </xf>
    <xf numFmtId="1" fontId="20" fillId="5" borderId="8" xfId="2" applyNumberFormat="1" applyFont="1" applyFill="1" applyBorder="1" applyAlignment="1" applyProtection="1">
      <alignment horizontal="center" vertical="top" wrapText="1"/>
    </xf>
    <xf numFmtId="0" fontId="13" fillId="0" borderId="0" xfId="0" applyFont="1" applyFill="1" applyAlignment="1" applyProtection="1">
      <alignment horizontal="center" vertical="center"/>
    </xf>
    <xf numFmtId="0" fontId="15" fillId="5" borderId="1" xfId="4" applyFont="1" applyFill="1" applyBorder="1" applyAlignment="1" applyProtection="1">
      <alignment vertical="center" wrapText="1"/>
    </xf>
    <xf numFmtId="0" fontId="17" fillId="5" borderId="5" xfId="4" applyFont="1" applyFill="1" applyBorder="1" applyAlignment="1" applyProtection="1">
      <alignment horizontal="center" vertical="center" wrapText="1"/>
    </xf>
    <xf numFmtId="0" fontId="17" fillId="5" borderId="4" xfId="4" applyFont="1" applyFill="1" applyBorder="1" applyAlignment="1" applyProtection="1">
      <alignment horizontal="center" vertical="center" wrapText="1"/>
    </xf>
    <xf numFmtId="0" fontId="17" fillId="5" borderId="1" xfId="4" applyFont="1" applyFill="1" applyBorder="1" applyAlignment="1" applyProtection="1">
      <alignment horizontal="center" vertical="center" wrapText="1"/>
    </xf>
    <xf numFmtId="0" fontId="12" fillId="5" borderId="0" xfId="0" applyFont="1" applyFill="1" applyProtection="1"/>
    <xf numFmtId="0" fontId="0" fillId="5" borderId="0" xfId="0" applyFill="1" applyProtection="1"/>
    <xf numFmtId="14" fontId="13" fillId="5" borderId="0" xfId="1" applyNumberFormat="1" applyFont="1" applyFill="1" applyBorder="1" applyAlignment="1" applyProtection="1">
      <alignment vertical="center"/>
    </xf>
    <xf numFmtId="0" fontId="13" fillId="5" borderId="0" xfId="1" applyFont="1" applyFill="1" applyBorder="1" applyAlignment="1" applyProtection="1">
      <alignment vertical="center"/>
    </xf>
    <xf numFmtId="14" fontId="13" fillId="5" borderId="0" xfId="1" applyNumberFormat="1" applyFont="1" applyFill="1" applyBorder="1" applyAlignment="1" applyProtection="1">
      <alignment horizontal="center" vertical="center"/>
    </xf>
    <xf numFmtId="0" fontId="8" fillId="5" borderId="0" xfId="1" applyFont="1" applyFill="1" applyAlignment="1" applyProtection="1">
      <alignment horizontal="left" vertical="center"/>
    </xf>
    <xf numFmtId="0" fontId="7" fillId="5" borderId="0" xfId="0" applyFont="1" applyFill="1" applyProtection="1"/>
    <xf numFmtId="0" fontId="0" fillId="5" borderId="0" xfId="0" applyFill="1" applyProtection="1">
      <protection locked="0"/>
    </xf>
    <xf numFmtId="0" fontId="16" fillId="5" borderId="0" xfId="4" applyFont="1" applyFill="1" applyProtection="1">
      <protection locked="0"/>
    </xf>
    <xf numFmtId="0" fontId="0" fillId="5" borderId="0" xfId="0" applyFill="1" applyBorder="1" applyProtection="1">
      <protection locked="0"/>
    </xf>
    <xf numFmtId="0" fontId="0" fillId="5" borderId="0" xfId="0" applyFill="1" applyBorder="1" applyProtection="1"/>
    <xf numFmtId="0" fontId="0" fillId="0" borderId="0" xfId="0" applyFill="1" applyBorder="1" applyProtection="1"/>
    <xf numFmtId="0" fontId="0" fillId="0" borderId="0" xfId="0" applyFill="1" applyProtection="1"/>
    <xf numFmtId="0" fontId="17" fillId="5" borderId="5" xfId="4" applyFont="1" applyFill="1" applyBorder="1" applyAlignment="1" applyProtection="1">
      <alignment horizontal="left" vertical="center" wrapText="1"/>
    </xf>
    <xf numFmtId="0" fontId="13" fillId="5" borderId="0" xfId="1" applyFont="1" applyFill="1" applyBorder="1" applyAlignment="1" applyProtection="1">
      <alignment vertical="center"/>
      <protection locked="0"/>
    </xf>
    <xf numFmtId="0" fontId="16" fillId="5" borderId="0" xfId="4" applyFont="1" applyFill="1" applyBorder="1" applyProtection="1">
      <protection locked="0"/>
    </xf>
    <xf numFmtId="0" fontId="13" fillId="5" borderId="0" xfId="3" applyFont="1" applyFill="1" applyProtection="1">
      <protection locked="0"/>
    </xf>
    <xf numFmtId="0" fontId="13" fillId="5" borderId="0" xfId="1" applyFont="1" applyFill="1" applyProtection="1">
      <protection locked="0"/>
    </xf>
    <xf numFmtId="0" fontId="19" fillId="5" borderId="0" xfId="1" applyFont="1" applyFill="1" applyAlignment="1" applyProtection="1">
      <alignment horizontal="center" vertical="center" wrapText="1"/>
      <protection locked="0"/>
    </xf>
    <xf numFmtId="0" fontId="15" fillId="5" borderId="1" xfId="4" applyFont="1" applyFill="1" applyBorder="1" applyAlignment="1" applyProtection="1">
      <alignment horizontal="center" vertical="center" wrapText="1"/>
    </xf>
    <xf numFmtId="14" fontId="23" fillId="0" borderId="2" xfId="5" applyNumberFormat="1" applyFont="1" applyBorder="1" applyAlignment="1" applyProtection="1">
      <alignment wrapText="1"/>
      <protection locked="0"/>
    </xf>
    <xf numFmtId="14" fontId="18" fillId="0" borderId="0" xfId="0" applyNumberFormat="1" applyFont="1" applyFill="1" applyBorder="1" applyAlignment="1" applyProtection="1">
      <alignment horizontal="center" vertical="center" wrapText="1"/>
    </xf>
    <xf numFmtId="1" fontId="20" fillId="0" borderId="2" xfId="2" applyNumberFormat="1" applyFont="1" applyFill="1" applyBorder="1" applyAlignment="1" applyProtection="1">
      <alignment horizontal="left" vertical="top" wrapText="1"/>
      <protection locked="0"/>
    </xf>
    <xf numFmtId="1" fontId="20" fillId="0" borderId="22" xfId="2" applyNumberFormat="1" applyFont="1" applyFill="1" applyBorder="1" applyAlignment="1" applyProtection="1">
      <alignment horizontal="left" vertical="top" wrapText="1"/>
      <protection locked="0"/>
    </xf>
    <xf numFmtId="0" fontId="22" fillId="5" borderId="1" xfId="2" applyFont="1" applyFill="1" applyBorder="1" applyAlignment="1" applyProtection="1">
      <alignment horizontal="center" vertical="top" wrapText="1"/>
    </xf>
    <xf numFmtId="1" fontId="22" fillId="5" borderId="1" xfId="2" applyNumberFormat="1" applyFont="1" applyFill="1" applyBorder="1" applyAlignment="1" applyProtection="1">
      <alignment horizontal="center" vertical="top" wrapText="1"/>
    </xf>
    <xf numFmtId="0" fontId="13" fillId="5" borderId="0" xfId="1" applyFont="1" applyFill="1" applyAlignment="1" applyProtection="1">
      <alignment horizontal="center" vertical="center"/>
    </xf>
    <xf numFmtId="0" fontId="13" fillId="5" borderId="0" xfId="1" applyFont="1" applyFill="1" applyBorder="1" applyAlignment="1" applyProtection="1">
      <alignment horizontal="center" vertical="center"/>
    </xf>
    <xf numFmtId="0" fontId="13" fillId="5" borderId="0" xfId="1" applyFont="1" applyFill="1" applyAlignment="1" applyProtection="1">
      <alignment horizontal="center" vertical="center"/>
    </xf>
    <xf numFmtId="0" fontId="13" fillId="5" borderId="0" xfId="1" applyFont="1" applyFill="1" applyBorder="1" applyAlignment="1" applyProtection="1">
      <alignment horizontal="center" vertical="center"/>
    </xf>
    <xf numFmtId="0" fontId="13" fillId="5" borderId="0" xfId="1" applyFont="1" applyFill="1" applyBorder="1" applyAlignment="1" applyProtection="1">
      <alignment horizontal="center" vertical="center"/>
      <protection locked="0"/>
    </xf>
    <xf numFmtId="0" fontId="13" fillId="2" borderId="0" xfId="0" applyFont="1" applyFill="1" applyProtection="1">
      <protection locked="0"/>
    </xf>
    <xf numFmtId="0" fontId="0" fillId="2" borderId="0" xfId="0" applyFill="1"/>
    <xf numFmtId="0" fontId="18" fillId="2" borderId="0" xfId="0" applyFont="1" applyFill="1" applyAlignment="1" applyProtection="1">
      <alignment horizontal="center"/>
      <protection locked="0"/>
    </xf>
    <xf numFmtId="0" fontId="13" fillId="2" borderId="0" xfId="0" applyFont="1" applyFill="1" applyAlignment="1" applyProtection="1">
      <alignment horizontal="center" vertical="center"/>
      <protection locked="0"/>
    </xf>
    <xf numFmtId="0" fontId="13" fillId="2" borderId="3" xfId="0" applyFont="1" applyFill="1" applyBorder="1" applyProtection="1">
      <protection locked="0"/>
    </xf>
    <xf numFmtId="0" fontId="0" fillId="2" borderId="0" xfId="0" applyFill="1" applyBorder="1"/>
    <xf numFmtId="0" fontId="18" fillId="2" borderId="0" xfId="0" applyFont="1" applyFill="1" applyProtection="1">
      <protection locked="0"/>
    </xf>
    <xf numFmtId="0" fontId="13" fillId="2" borderId="0" xfId="0" applyFont="1" applyFill="1" applyBorder="1" applyProtection="1">
      <protection locked="0"/>
    </xf>
    <xf numFmtId="0" fontId="12" fillId="2" borderId="0" xfId="0" applyFont="1" applyFill="1"/>
    <xf numFmtId="0" fontId="12" fillId="5" borderId="0" xfId="3" applyFont="1" applyFill="1" applyProtection="1"/>
    <xf numFmtId="0" fontId="7" fillId="5" borderId="0" xfId="3" applyFill="1" applyProtection="1"/>
    <xf numFmtId="0" fontId="7" fillId="5" borderId="0" xfId="3" applyFill="1" applyBorder="1" applyProtection="1"/>
    <xf numFmtId="0" fontId="7" fillId="0" borderId="0" xfId="3" applyProtection="1">
      <protection locked="0"/>
    </xf>
    <xf numFmtId="0" fontId="7" fillId="5" borderId="0" xfId="3" applyFill="1" applyProtection="1">
      <protection locked="0"/>
    </xf>
    <xf numFmtId="0" fontId="7" fillId="5" borderId="0" xfId="3" applyFill="1" applyBorder="1" applyProtection="1">
      <protection locked="0"/>
    </xf>
    <xf numFmtId="0" fontId="7" fillId="0" borderId="0" xfId="3" applyFill="1" applyProtection="1"/>
    <xf numFmtId="0" fontId="7" fillId="0" borderId="0" xfId="3" applyFill="1" applyBorder="1" applyProtection="1"/>
    <xf numFmtId="0" fontId="7" fillId="5" borderId="3" xfId="3" applyFill="1" applyBorder="1" applyProtection="1"/>
    <xf numFmtId="0" fontId="12" fillId="5" borderId="1" xfId="3" applyFont="1" applyFill="1" applyBorder="1" applyAlignment="1" applyProtection="1">
      <alignment horizontal="center" vertical="center"/>
    </xf>
    <xf numFmtId="0" fontId="12" fillId="5" borderId="1" xfId="3" applyFont="1" applyFill="1" applyBorder="1" applyAlignment="1" applyProtection="1">
      <alignment horizontal="center" vertical="center" wrapText="1"/>
    </xf>
    <xf numFmtId="0" fontId="12" fillId="5" borderId="2" xfId="3" applyFont="1" applyFill="1" applyBorder="1" applyAlignment="1" applyProtection="1">
      <alignment horizontal="center" vertical="center" wrapText="1"/>
    </xf>
    <xf numFmtId="0" fontId="7" fillId="0" borderId="1" xfId="3" applyBorder="1" applyProtection="1">
      <protection locked="0"/>
    </xf>
    <xf numFmtId="14" fontId="7" fillId="0" borderId="1" xfId="3" applyNumberFormat="1" applyBorder="1" applyProtection="1">
      <protection locked="0"/>
    </xf>
    <xf numFmtId="0" fontId="18" fillId="0" borderId="0" xfId="3" applyFont="1" applyProtection="1">
      <protection locked="0"/>
    </xf>
    <xf numFmtId="0" fontId="13" fillId="0" borderId="0" xfId="3" applyFont="1" applyBorder="1" applyProtection="1">
      <protection locked="0"/>
    </xf>
    <xf numFmtId="0" fontId="13" fillId="0" borderId="3" xfId="3" applyFont="1" applyBorder="1" applyProtection="1">
      <protection locked="0"/>
    </xf>
    <xf numFmtId="0" fontId="18" fillId="0" borderId="0" xfId="3" applyFont="1" applyAlignment="1" applyProtection="1">
      <alignment horizontal="left"/>
      <protection locked="0"/>
    </xf>
    <xf numFmtId="0" fontId="13" fillId="0" borderId="0" xfId="3" applyFont="1" applyAlignment="1" applyProtection="1">
      <alignment horizontal="left"/>
      <protection locked="0"/>
    </xf>
    <xf numFmtId="0" fontId="7" fillId="0" borderId="0" xfId="3"/>
    <xf numFmtId="0" fontId="7" fillId="0" borderId="0" xfId="3" applyBorder="1" applyProtection="1">
      <protection locked="0"/>
    </xf>
    <xf numFmtId="0" fontId="7" fillId="0" borderId="1" xfId="3" applyBorder="1" applyAlignment="1" applyProtection="1">
      <alignment horizontal="center"/>
      <protection locked="0"/>
    </xf>
    <xf numFmtId="0" fontId="13" fillId="0" borderId="0" xfId="0" applyFont="1" applyAlignment="1" applyProtection="1">
      <alignment horizontal="left"/>
      <protection locked="0"/>
    </xf>
    <xf numFmtId="0" fontId="13" fillId="0" borderId="5" xfId="2" applyFont="1" applyFill="1" applyBorder="1" applyAlignment="1" applyProtection="1">
      <alignment horizontal="left" vertical="center" wrapText="1" indent="2"/>
    </xf>
    <xf numFmtId="0" fontId="13" fillId="5" borderId="0" xfId="1" applyFont="1" applyFill="1" applyAlignment="1" applyProtection="1">
      <alignment horizontal="center" vertical="center"/>
    </xf>
    <xf numFmtId="0" fontId="13" fillId="5" borderId="0" xfId="1" applyFont="1" applyFill="1" applyBorder="1" applyAlignment="1" applyProtection="1">
      <alignment horizontal="center" vertical="center"/>
    </xf>
    <xf numFmtId="0" fontId="15" fillId="0" borderId="2" xfId="4" applyFont="1" applyBorder="1" applyAlignment="1" applyProtection="1">
      <alignment vertical="center" wrapText="1"/>
      <protection locked="0"/>
    </xf>
    <xf numFmtId="0" fontId="13" fillId="5" borderId="0" xfId="1" applyFont="1" applyFill="1" applyAlignment="1" applyProtection="1">
      <alignment horizontal="center" vertical="center"/>
    </xf>
    <xf numFmtId="0" fontId="18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0" fontId="0" fillId="2" borderId="0" xfId="0" applyFill="1" applyProtection="1">
      <protection locked="0"/>
    </xf>
    <xf numFmtId="0" fontId="16" fillId="2" borderId="0" xfId="4" applyFont="1" applyFill="1" applyProtection="1">
      <protection locked="0"/>
    </xf>
    <xf numFmtId="0" fontId="13" fillId="5" borderId="0" xfId="1" applyFont="1" applyFill="1" applyBorder="1" applyAlignment="1" applyProtection="1">
      <alignment horizontal="center" vertical="center"/>
    </xf>
    <xf numFmtId="0" fontId="18" fillId="2" borderId="0" xfId="0" applyFont="1" applyFill="1" applyAlignment="1" applyProtection="1">
      <alignment horizontal="left"/>
      <protection locked="0"/>
    </xf>
    <xf numFmtId="0" fontId="13" fillId="2" borderId="0" xfId="0" applyFont="1" applyFill="1" applyAlignment="1" applyProtection="1">
      <alignment horizontal="left"/>
      <protection locked="0"/>
    </xf>
    <xf numFmtId="0" fontId="7" fillId="2" borderId="0" xfId="0" applyFont="1" applyFill="1"/>
    <xf numFmtId="0" fontId="0" fillId="2" borderId="3" xfId="0" applyFill="1" applyBorder="1"/>
    <xf numFmtId="0" fontId="12" fillId="5" borderId="2" xfId="3" applyFont="1" applyFill="1" applyBorder="1" applyAlignment="1" applyProtection="1">
      <alignment horizontal="center" vertical="center"/>
    </xf>
    <xf numFmtId="0" fontId="18" fillId="5" borderId="0" xfId="0" applyFont="1" applyFill="1" applyBorder="1" applyAlignment="1" applyProtection="1">
      <alignment horizontal="center"/>
      <protection locked="0"/>
    </xf>
    <xf numFmtId="0" fontId="13" fillId="5" borderId="0" xfId="0" applyFont="1" applyFill="1" applyBorder="1" applyAlignment="1" applyProtection="1">
      <alignment horizontal="center" vertical="center"/>
      <protection locked="0"/>
    </xf>
    <xf numFmtId="0" fontId="18" fillId="5" borderId="0" xfId="0" applyFont="1" applyFill="1" applyBorder="1" applyProtection="1">
      <protection locked="0"/>
    </xf>
    <xf numFmtId="0" fontId="12" fillId="5" borderId="0" xfId="0" applyFont="1" applyFill="1" applyBorder="1"/>
    <xf numFmtId="0" fontId="25" fillId="5" borderId="0" xfId="0" applyFont="1" applyFill="1" applyBorder="1" applyProtection="1"/>
    <xf numFmtId="0" fontId="25" fillId="5" borderId="0" xfId="0" applyFont="1" applyFill="1" applyBorder="1" applyAlignment="1" applyProtection="1">
      <alignment horizontal="center" vertical="center"/>
    </xf>
    <xf numFmtId="0" fontId="13" fillId="5" borderId="0" xfId="1" applyFont="1" applyFill="1" applyAlignment="1" applyProtection="1">
      <alignment horizontal="center" vertical="center"/>
    </xf>
    <xf numFmtId="0" fontId="13" fillId="5" borderId="0" xfId="1" applyFont="1" applyFill="1" applyBorder="1" applyAlignment="1" applyProtection="1">
      <alignment horizontal="center" vertical="center"/>
    </xf>
    <xf numFmtId="0" fontId="18" fillId="0" borderId="1" xfId="1" applyFont="1" applyFill="1" applyBorder="1" applyAlignment="1" applyProtection="1">
      <alignment horizontal="left" vertical="center" wrapText="1"/>
    </xf>
    <xf numFmtId="0" fontId="18" fillId="6" borderId="0" xfId="1" applyFont="1" applyFill="1" applyAlignment="1" applyProtection="1">
      <alignment horizontal="center" vertical="center"/>
      <protection locked="0"/>
    </xf>
    <xf numFmtId="3" fontId="13" fillId="6" borderId="0" xfId="1" applyNumberFormat="1" applyFont="1" applyFill="1" applyAlignment="1" applyProtection="1">
      <alignment horizontal="center" vertical="center"/>
      <protection locked="0"/>
    </xf>
    <xf numFmtId="3" fontId="13" fillId="0" borderId="0" xfId="1" applyNumberFormat="1" applyFont="1" applyAlignment="1" applyProtection="1">
      <alignment horizontal="center" vertical="center"/>
      <protection locked="0"/>
    </xf>
    <xf numFmtId="0" fontId="26" fillId="6" borderId="0" xfId="0" applyFont="1" applyFill="1" applyAlignment="1" applyProtection="1">
      <alignment vertical="center"/>
      <protection locked="0"/>
    </xf>
    <xf numFmtId="0" fontId="26" fillId="0" borderId="0" xfId="0" applyFont="1" applyAlignment="1" applyProtection="1">
      <alignment vertical="center"/>
      <protection locked="0"/>
    </xf>
    <xf numFmtId="0" fontId="13" fillId="0" borderId="1" xfId="1" applyFont="1" applyFill="1" applyBorder="1" applyAlignment="1" applyProtection="1">
      <alignment horizontal="left" vertical="center" wrapText="1" indent="4"/>
    </xf>
    <xf numFmtId="0" fontId="13" fillId="0" borderId="5" xfId="0" applyFont="1" applyFill="1" applyBorder="1" applyAlignment="1" applyProtection="1">
      <alignment horizontal="left" vertical="center" indent="1"/>
    </xf>
    <xf numFmtId="0" fontId="13" fillId="5" borderId="0" xfId="1" applyFont="1" applyFill="1" applyAlignment="1" applyProtection="1">
      <alignment wrapText="1"/>
    </xf>
    <xf numFmtId="0" fontId="13" fillId="5" borderId="0" xfId="0" applyFont="1" applyFill="1" applyBorder="1" applyAlignment="1" applyProtection="1">
      <alignment wrapText="1"/>
    </xf>
    <xf numFmtId="0" fontId="13" fillId="0" borderId="0" xfId="0" applyFont="1" applyFill="1" applyBorder="1" applyAlignment="1" applyProtection="1">
      <alignment wrapText="1"/>
      <protection locked="0"/>
    </xf>
    <xf numFmtId="0" fontId="0" fillId="0" borderId="0" xfId="0" applyAlignment="1" applyProtection="1">
      <alignment wrapText="1"/>
      <protection locked="0"/>
    </xf>
    <xf numFmtId="0" fontId="13" fillId="0" borderId="0" xfId="0" applyFont="1" applyAlignment="1" applyProtection="1">
      <alignment wrapText="1"/>
      <protection locked="0"/>
    </xf>
    <xf numFmtId="0" fontId="13" fillId="0" borderId="0" xfId="3" applyFont="1" applyAlignment="1" applyProtection="1">
      <alignment wrapText="1"/>
      <protection locked="0"/>
    </xf>
    <xf numFmtId="0" fontId="18" fillId="0" borderId="0" xfId="0" applyFont="1" applyAlignment="1" applyProtection="1">
      <alignment wrapText="1"/>
      <protection locked="0"/>
    </xf>
    <xf numFmtId="0" fontId="12" fillId="0" borderId="0" xfId="0" applyFont="1" applyAlignment="1">
      <alignment wrapText="1"/>
    </xf>
    <xf numFmtId="0" fontId="0" fillId="0" borderId="0" xfId="0" applyAlignment="1">
      <alignment wrapText="1"/>
    </xf>
    <xf numFmtId="0" fontId="13" fillId="0" borderId="0" xfId="0" applyFont="1"/>
    <xf numFmtId="0" fontId="13" fillId="0" borderId="1" xfId="0" applyFont="1" applyFill="1" applyBorder="1" applyAlignment="1" applyProtection="1">
      <alignment horizontal="left" vertical="center" wrapText="1" indent="2"/>
    </xf>
    <xf numFmtId="0" fontId="27" fillId="5" borderId="0" xfId="1" applyFont="1" applyFill="1" applyAlignment="1" applyProtection="1">
      <alignment horizontal="right" vertical="center"/>
    </xf>
    <xf numFmtId="0" fontId="7" fillId="5" borderId="0" xfId="3" applyFill="1" applyBorder="1" applyAlignment="1" applyProtection="1">
      <alignment horizontal="left"/>
      <protection locked="0"/>
    </xf>
    <xf numFmtId="0" fontId="7" fillId="5" borderId="27" xfId="3" applyFill="1" applyBorder="1" applyProtection="1"/>
    <xf numFmtId="0" fontId="7" fillId="5" borderId="1" xfId="3" applyFont="1" applyFill="1" applyBorder="1" applyAlignment="1" applyProtection="1">
      <alignment horizontal="center" vertical="center"/>
    </xf>
    <xf numFmtId="0" fontId="7" fillId="5" borderId="1" xfId="3" applyFill="1" applyBorder="1" applyAlignment="1" applyProtection="1">
      <alignment horizontal="center" vertical="center" wrapText="1"/>
    </xf>
    <xf numFmtId="0" fontId="7" fillId="5" borderId="2" xfId="3" applyFill="1" applyBorder="1" applyAlignment="1" applyProtection="1">
      <alignment horizontal="center" vertical="center" wrapText="1"/>
    </xf>
    <xf numFmtId="0" fontId="7" fillId="5" borderId="1" xfId="3" applyFont="1" applyFill="1" applyBorder="1" applyAlignment="1" applyProtection="1">
      <alignment horizontal="center" vertical="center" wrapText="1"/>
    </xf>
    <xf numFmtId="0" fontId="7" fillId="5" borderId="2" xfId="3" applyFont="1" applyFill="1" applyBorder="1" applyAlignment="1" applyProtection="1">
      <alignment horizontal="center" vertical="center" wrapText="1"/>
    </xf>
    <xf numFmtId="0" fontId="23" fillId="0" borderId="1" xfId="7" applyFont="1" applyBorder="1" applyAlignment="1" applyProtection="1">
      <alignment wrapText="1"/>
      <protection locked="0"/>
    </xf>
    <xf numFmtId="14" fontId="7" fillId="5" borderId="1" xfId="3" applyNumberFormat="1" applyFill="1" applyBorder="1" applyProtection="1"/>
    <xf numFmtId="0" fontId="7" fillId="0" borderId="1" xfId="3" applyBorder="1" applyAlignment="1" applyProtection="1">
      <alignment horizontal="left" vertical="center"/>
      <protection locked="0"/>
    </xf>
    <xf numFmtId="0" fontId="13" fillId="0" borderId="1" xfId="0" applyFont="1" applyFill="1" applyBorder="1" applyAlignment="1" applyProtection="1">
      <alignment horizontal="left" vertical="center" wrapText="1" indent="1"/>
    </xf>
    <xf numFmtId="0" fontId="18" fillId="2" borderId="1" xfId="1" applyFont="1" applyFill="1" applyBorder="1" applyAlignment="1" applyProtection="1">
      <alignment vertical="center" wrapText="1"/>
    </xf>
    <xf numFmtId="0" fontId="18" fillId="0" borderId="5" xfId="1" applyFont="1" applyFill="1" applyBorder="1" applyAlignment="1" applyProtection="1">
      <alignment horizontal="left" vertical="center" wrapText="1"/>
    </xf>
    <xf numFmtId="0" fontId="13" fillId="5" borderId="3" xfId="0" applyFont="1" applyFill="1" applyBorder="1" applyProtection="1">
      <protection locked="0"/>
    </xf>
    <xf numFmtId="0" fontId="0" fillId="5" borderId="3" xfId="0" applyFill="1" applyBorder="1"/>
    <xf numFmtId="0" fontId="23" fillId="0" borderId="2" xfId="8" applyFont="1" applyFill="1" applyBorder="1" applyAlignment="1" applyProtection="1">
      <alignment wrapText="1"/>
      <protection locked="0"/>
    </xf>
    <xf numFmtId="14" fontId="23" fillId="0" borderId="2" xfId="8" applyNumberFormat="1" applyFont="1" applyFill="1" applyBorder="1" applyAlignment="1" applyProtection="1">
      <alignment wrapText="1"/>
      <protection locked="0"/>
    </xf>
    <xf numFmtId="0" fontId="23" fillId="0" borderId="1" xfId="8" applyFont="1" applyBorder="1" applyAlignment="1" applyProtection="1">
      <alignment wrapText="1"/>
      <protection locked="0"/>
    </xf>
    <xf numFmtId="1" fontId="20" fillId="0" borderId="1" xfId="2" applyNumberFormat="1" applyFont="1" applyFill="1" applyBorder="1" applyAlignment="1" applyProtection="1">
      <alignment horizontal="left" vertical="top" wrapText="1"/>
      <protection locked="0"/>
    </xf>
    <xf numFmtId="1" fontId="20" fillId="0" borderId="20" xfId="2" applyNumberFormat="1" applyFont="1" applyFill="1" applyBorder="1" applyAlignment="1" applyProtection="1">
      <alignment horizontal="left" vertical="top" wrapText="1"/>
      <protection locked="0"/>
    </xf>
    <xf numFmtId="14" fontId="23" fillId="0" borderId="2" xfId="8" applyNumberFormat="1" applyFont="1" applyBorder="1" applyAlignment="1" applyProtection="1">
      <alignment wrapText="1"/>
      <protection locked="0"/>
    </xf>
    <xf numFmtId="0" fontId="21" fillId="0" borderId="6" xfId="2" applyFont="1" applyFill="1" applyBorder="1" applyAlignment="1" applyProtection="1">
      <alignment horizontal="center" vertical="top" wrapText="1"/>
      <protection locked="0"/>
    </xf>
    <xf numFmtId="0" fontId="13" fillId="5" borderId="0" xfId="1" applyFont="1" applyFill="1" applyBorder="1" applyAlignment="1" applyProtection="1">
      <alignment horizontal="center" vertical="center"/>
    </xf>
    <xf numFmtId="4" fontId="18" fillId="5" borderId="1" xfId="1" applyNumberFormat="1" applyFont="1" applyFill="1" applyBorder="1" applyAlignment="1" applyProtection="1">
      <alignment horizontal="right" vertical="center"/>
    </xf>
    <xf numFmtId="4" fontId="15" fillId="5" borderId="1" xfId="4" applyNumberFormat="1" applyFont="1" applyFill="1" applyBorder="1" applyAlignment="1" applyProtection="1">
      <alignment vertical="center" wrapText="1"/>
    </xf>
    <xf numFmtId="4" fontId="15" fillId="0" borderId="1" xfId="4" applyNumberFormat="1" applyFont="1" applyBorder="1" applyAlignment="1" applyProtection="1">
      <alignment vertical="center" wrapText="1"/>
      <protection locked="0"/>
    </xf>
    <xf numFmtId="1" fontId="18" fillId="5" borderId="1" xfId="1" applyNumberFormat="1" applyFont="1" applyFill="1" applyBorder="1" applyAlignment="1" applyProtection="1">
      <alignment horizontal="right" vertical="center"/>
    </xf>
    <xf numFmtId="1" fontId="15" fillId="0" borderId="1" xfId="4" applyNumberFormat="1" applyFont="1" applyBorder="1" applyAlignment="1" applyProtection="1">
      <alignment vertical="center" wrapText="1"/>
      <protection locked="0"/>
    </xf>
    <xf numFmtId="1" fontId="18" fillId="5" borderId="1" xfId="1" applyNumberFormat="1" applyFont="1" applyFill="1" applyBorder="1" applyAlignment="1" applyProtection="1">
      <alignment horizontal="center" vertical="center"/>
    </xf>
    <xf numFmtId="1" fontId="15" fillId="5" borderId="1" xfId="4" applyNumberFormat="1" applyFont="1" applyFill="1" applyBorder="1" applyAlignment="1" applyProtection="1">
      <alignment horizontal="center" vertical="center" wrapText="1"/>
    </xf>
    <xf numFmtId="1" fontId="15" fillId="0" borderId="1" xfId="4" applyNumberFormat="1" applyFont="1" applyBorder="1" applyAlignment="1" applyProtection="1">
      <alignment horizontal="center" vertical="center" wrapText="1"/>
      <protection locked="0"/>
    </xf>
    <xf numFmtId="4" fontId="13" fillId="5" borderId="1" xfId="1" applyNumberFormat="1" applyFont="1" applyFill="1" applyBorder="1" applyAlignment="1" applyProtection="1">
      <alignment horizontal="right" vertical="center" wrapText="1"/>
    </xf>
    <xf numFmtId="4" fontId="18" fillId="2" borderId="1" xfId="1" applyNumberFormat="1" applyFont="1" applyFill="1" applyBorder="1" applyAlignment="1" applyProtection="1">
      <alignment horizontal="right" vertical="center" wrapText="1"/>
      <protection locked="0"/>
    </xf>
    <xf numFmtId="4" fontId="18" fillId="5" borderId="1" xfId="1" applyNumberFormat="1" applyFont="1" applyFill="1" applyBorder="1" applyAlignment="1" applyProtection="1">
      <alignment horizontal="right" vertical="center" wrapText="1"/>
    </xf>
    <xf numFmtId="4" fontId="18" fillId="2" borderId="1" xfId="1" applyNumberFormat="1" applyFont="1" applyFill="1" applyBorder="1" applyAlignment="1" applyProtection="1">
      <alignment horizontal="right" vertical="center"/>
      <protection locked="0"/>
    </xf>
    <xf numFmtId="4" fontId="13" fillId="0" borderId="1" xfId="2" applyNumberFormat="1" applyFont="1" applyFill="1" applyBorder="1" applyAlignment="1" applyProtection="1">
      <alignment horizontal="right" vertical="top"/>
      <protection locked="0"/>
    </xf>
    <xf numFmtId="4" fontId="18" fillId="5" borderId="1" xfId="0" applyNumberFormat="1" applyFont="1" applyFill="1" applyBorder="1" applyAlignment="1" applyProtection="1">
      <alignment horizontal="right"/>
    </xf>
    <xf numFmtId="4" fontId="13" fillId="5" borderId="1" xfId="0" applyNumberFormat="1" applyFont="1" applyFill="1" applyBorder="1" applyAlignment="1" applyProtection="1">
      <alignment horizontal="right"/>
    </xf>
    <xf numFmtId="4" fontId="13" fillId="0" borderId="4" xfId="0" applyNumberFormat="1" applyFont="1" applyBorder="1" applyAlignment="1" applyProtection="1">
      <alignment horizontal="right"/>
      <protection locked="0"/>
    </xf>
    <xf numFmtId="4" fontId="13" fillId="5" borderId="2" xfId="0" applyNumberFormat="1" applyFont="1" applyFill="1" applyBorder="1" applyAlignment="1" applyProtection="1">
      <alignment horizontal="right"/>
    </xf>
    <xf numFmtId="4" fontId="13" fillId="0" borderId="1" xfId="0" applyNumberFormat="1" applyFont="1" applyBorder="1" applyAlignment="1" applyProtection="1">
      <alignment horizontal="right"/>
      <protection locked="0"/>
    </xf>
    <xf numFmtId="4" fontId="13" fillId="0" borderId="1" xfId="0" applyNumberFormat="1" applyFont="1" applyFill="1" applyBorder="1" applyAlignment="1" applyProtection="1">
      <alignment horizontal="right"/>
    </xf>
    <xf numFmtId="4" fontId="28" fillId="2" borderId="0" xfId="0" applyNumberFormat="1" applyFont="1" applyFill="1" applyProtection="1"/>
    <xf numFmtId="4" fontId="18" fillId="0" borderId="1" xfId="1" applyNumberFormat="1" applyFont="1" applyFill="1" applyBorder="1" applyAlignment="1" applyProtection="1">
      <alignment horizontal="right" vertical="center" wrapText="1"/>
      <protection locked="0"/>
    </xf>
    <xf numFmtId="4" fontId="18" fillId="0" borderId="1" xfId="1" applyNumberFormat="1" applyFont="1" applyFill="1" applyBorder="1" applyAlignment="1" applyProtection="1">
      <alignment horizontal="right" vertical="center"/>
      <protection locked="0"/>
    </xf>
    <xf numFmtId="4" fontId="13" fillId="0" borderId="0" xfId="0" applyNumberFormat="1" applyFont="1" applyProtection="1">
      <protection locked="0"/>
    </xf>
    <xf numFmtId="4" fontId="18" fillId="2" borderId="1" xfId="1" applyNumberFormat="1" applyFont="1" applyFill="1" applyBorder="1" applyAlignment="1" applyProtection="1">
      <alignment horizontal="center" vertical="center" wrapText="1"/>
      <protection locked="0"/>
    </xf>
    <xf numFmtId="4" fontId="18" fillId="5" borderId="1" xfId="0" applyNumberFormat="1" applyFont="1" applyFill="1" applyBorder="1" applyProtection="1"/>
    <xf numFmtId="4" fontId="18" fillId="5" borderId="1" xfId="0" applyNumberFormat="1" applyFont="1" applyFill="1" applyBorder="1" applyAlignment="1" applyProtection="1">
      <alignment horizontal="right" vertical="center" wrapText="1"/>
    </xf>
    <xf numFmtId="4" fontId="13" fillId="0" borderId="1" xfId="0" applyNumberFormat="1" applyFont="1" applyBorder="1" applyProtection="1">
      <protection locked="0"/>
    </xf>
    <xf numFmtId="4" fontId="13" fillId="0" borderId="1" xfId="0" applyNumberFormat="1" applyFont="1" applyFill="1" applyBorder="1" applyProtection="1">
      <protection locked="0"/>
    </xf>
    <xf numFmtId="4" fontId="15" fillId="0" borderId="1" xfId="4" applyNumberFormat="1" applyFont="1" applyFill="1" applyBorder="1" applyAlignment="1" applyProtection="1">
      <alignment vertical="center" wrapText="1"/>
      <protection locked="0"/>
    </xf>
    <xf numFmtId="0" fontId="15" fillId="5" borderId="0" xfId="8" applyFont="1" applyFill="1" applyProtection="1"/>
    <xf numFmtId="0" fontId="15" fillId="5" borderId="0" xfId="8" applyFont="1" applyFill="1" applyAlignment="1" applyProtection="1">
      <alignment horizontal="left"/>
    </xf>
    <xf numFmtId="0" fontId="15" fillId="5" borderId="0" xfId="8" applyFont="1" applyFill="1" applyProtection="1">
      <protection locked="0"/>
    </xf>
    <xf numFmtId="0" fontId="13" fillId="5" borderId="0" xfId="0" applyFont="1" applyFill="1"/>
    <xf numFmtId="0" fontId="15" fillId="5" borderId="0" xfId="8" applyFont="1" applyFill="1" applyBorder="1" applyProtection="1">
      <protection locked="0"/>
    </xf>
    <xf numFmtId="0" fontId="15" fillId="5" borderId="0" xfId="8" applyFont="1" applyFill="1" applyBorder="1" applyAlignment="1" applyProtection="1">
      <alignment horizontal="right"/>
    </xf>
    <xf numFmtId="0" fontId="15" fillId="0" borderId="0" xfId="8" applyFont="1" applyProtection="1">
      <protection locked="0"/>
    </xf>
    <xf numFmtId="14" fontId="15" fillId="0" borderId="0" xfId="8" applyNumberFormat="1" applyFont="1" applyBorder="1" applyProtection="1">
      <protection locked="0"/>
    </xf>
    <xf numFmtId="0" fontId="17" fillId="5" borderId="0" xfId="8" applyFont="1" applyFill="1" applyBorder="1" applyAlignment="1" applyProtection="1">
      <alignment horizontal="right"/>
    </xf>
    <xf numFmtId="164" fontId="15" fillId="5" borderId="0" xfId="8" applyNumberFormat="1" applyFont="1" applyFill="1" applyBorder="1" applyAlignment="1" applyProtection="1">
      <alignment horizontal="left"/>
    </xf>
    <xf numFmtId="14" fontId="15" fillId="5" borderId="0" xfId="8" applyNumberFormat="1" applyFont="1" applyFill="1" applyBorder="1" applyProtection="1"/>
    <xf numFmtId="0" fontId="13" fillId="5" borderId="0" xfId="0" applyFont="1" applyFill="1" applyBorder="1"/>
    <xf numFmtId="0" fontId="13" fillId="5" borderId="0" xfId="0" applyFont="1" applyFill="1" applyBorder="1" applyAlignment="1">
      <alignment horizontal="left"/>
    </xf>
    <xf numFmtId="14" fontId="17" fillId="5" borderId="0" xfId="8" applyNumberFormat="1" applyFont="1" applyFill="1" applyBorder="1" applyProtection="1"/>
    <xf numFmtId="49" fontId="15" fillId="5" borderId="0" xfId="8" applyNumberFormat="1" applyFont="1" applyFill="1" applyProtection="1">
      <protection locked="0"/>
    </xf>
    <xf numFmtId="0" fontId="17" fillId="5" borderId="0" xfId="8" applyFont="1" applyFill="1" applyBorder="1" applyAlignment="1" applyProtection="1">
      <alignment horizontal="right"/>
      <protection locked="0"/>
    </xf>
    <xf numFmtId="164" fontId="15" fillId="5" borderId="0" xfId="8" applyNumberFormat="1" applyFont="1" applyFill="1" applyBorder="1" applyAlignment="1" applyProtection="1">
      <alignment horizontal="left"/>
      <protection locked="0"/>
    </xf>
    <xf numFmtId="0" fontId="17" fillId="5" borderId="0" xfId="8" applyFont="1" applyFill="1" applyProtection="1"/>
    <xf numFmtId="0" fontId="15" fillId="5" borderId="0" xfId="8" applyFont="1" applyFill="1" applyBorder="1" applyAlignment="1" applyProtection="1"/>
    <xf numFmtId="0" fontId="17" fillId="5" borderId="12" xfId="8" applyFont="1" applyFill="1" applyBorder="1" applyAlignment="1" applyProtection="1">
      <alignment horizontal="center" vertical="top" wrapText="1"/>
    </xf>
    <xf numFmtId="0" fontId="17" fillId="5" borderId="13" xfId="8" applyFont="1" applyFill="1" applyBorder="1" applyAlignment="1" applyProtection="1">
      <alignment horizontal="center" vertical="top" wrapText="1"/>
    </xf>
    <xf numFmtId="0" fontId="17" fillId="5" borderId="14" xfId="8" applyFont="1" applyFill="1" applyBorder="1" applyAlignment="1" applyProtection="1">
      <alignment horizontal="left" wrapText="1"/>
    </xf>
    <xf numFmtId="0" fontId="17" fillId="3" borderId="12" xfId="8" applyFont="1" applyFill="1" applyBorder="1" applyAlignment="1" applyProtection="1">
      <alignment horizontal="center" vertical="top" wrapText="1"/>
    </xf>
    <xf numFmtId="0" fontId="17" fillId="3" borderId="13" xfId="8" applyFont="1" applyFill="1" applyBorder="1" applyAlignment="1" applyProtection="1">
      <alignment horizontal="center" vertical="top" wrapText="1"/>
    </xf>
    <xf numFmtId="49" fontId="17" fillId="3" borderId="13" xfId="8" applyNumberFormat="1" applyFont="1" applyFill="1" applyBorder="1" applyAlignment="1" applyProtection="1">
      <alignment horizontal="center" vertical="top" wrapText="1"/>
    </xf>
    <xf numFmtId="0" fontId="17" fillId="3" borderId="16" xfId="8" applyFont="1" applyFill="1" applyBorder="1" applyAlignment="1" applyProtection="1">
      <alignment horizontal="center" vertical="top" wrapText="1"/>
    </xf>
    <xf numFmtId="0" fontId="17" fillId="3" borderId="15" xfId="8" applyFont="1" applyFill="1" applyBorder="1" applyAlignment="1" applyProtection="1">
      <alignment horizontal="center" vertical="top" wrapText="1"/>
    </xf>
    <xf numFmtId="0" fontId="17" fillId="4" borderId="12" xfId="8" applyFont="1" applyFill="1" applyBorder="1" applyAlignment="1" applyProtection="1">
      <alignment horizontal="center" vertical="top" wrapText="1"/>
    </xf>
    <xf numFmtId="0" fontId="17" fillId="4" borderId="13" xfId="8" applyFont="1" applyFill="1" applyBorder="1" applyAlignment="1" applyProtection="1">
      <alignment horizontal="center" vertical="top" wrapText="1"/>
    </xf>
    <xf numFmtId="0" fontId="17" fillId="5" borderId="15" xfId="8" applyFont="1" applyFill="1" applyBorder="1" applyAlignment="1" applyProtection="1">
      <alignment horizontal="center" vertical="top" wrapText="1"/>
    </xf>
    <xf numFmtId="0" fontId="17" fillId="0" borderId="0" xfId="8" applyFont="1" applyAlignment="1" applyProtection="1">
      <alignment horizontal="center" vertical="top" wrapText="1"/>
      <protection locked="0"/>
    </xf>
    <xf numFmtId="0" fontId="17" fillId="5" borderId="29" xfId="8" applyFont="1" applyFill="1" applyBorder="1" applyAlignment="1" applyProtection="1">
      <alignment horizontal="center" vertical="center"/>
    </xf>
    <xf numFmtId="0" fontId="17" fillId="5" borderId="30" xfId="8" applyFont="1" applyFill="1" applyBorder="1" applyAlignment="1" applyProtection="1">
      <alignment horizontal="center"/>
    </xf>
    <xf numFmtId="0" fontId="17" fillId="5" borderId="31" xfId="8" applyFont="1" applyFill="1" applyBorder="1" applyAlignment="1" applyProtection="1">
      <alignment horizontal="left"/>
    </xf>
    <xf numFmtId="0" fontId="17" fillId="5" borderId="29" xfId="8" applyFont="1" applyFill="1" applyBorder="1" applyAlignment="1" applyProtection="1">
      <alignment horizontal="center"/>
    </xf>
    <xf numFmtId="0" fontId="17" fillId="5" borderId="30" xfId="8" applyNumberFormat="1" applyFont="1" applyFill="1" applyBorder="1" applyAlignment="1" applyProtection="1">
      <alignment horizontal="center"/>
    </xf>
    <xf numFmtId="0" fontId="17" fillId="5" borderId="32" xfId="8" applyFont="1" applyFill="1" applyBorder="1" applyAlignment="1" applyProtection="1">
      <alignment horizontal="center"/>
    </xf>
    <xf numFmtId="0" fontId="17" fillId="5" borderId="33" xfId="8" applyFont="1" applyFill="1" applyBorder="1" applyAlignment="1" applyProtection="1">
      <alignment horizontal="center"/>
    </xf>
    <xf numFmtId="0" fontId="17" fillId="5" borderId="15" xfId="8" applyFont="1" applyFill="1" applyBorder="1" applyAlignment="1" applyProtection="1">
      <alignment horizontal="center"/>
    </xf>
    <xf numFmtId="0" fontId="15" fillId="0" borderId="0" xfId="8" applyFont="1" applyAlignment="1" applyProtection="1">
      <alignment horizontal="center"/>
      <protection locked="0"/>
    </xf>
    <xf numFmtId="0" fontId="15" fillId="0" borderId="1" xfId="8" applyFont="1" applyBorder="1" applyAlignment="1" applyProtection="1">
      <alignment horizontal="center"/>
      <protection locked="0"/>
    </xf>
    <xf numFmtId="14" fontId="13" fillId="0" borderId="1" xfId="0" applyNumberFormat="1" applyFont="1" applyBorder="1" applyProtection="1">
      <protection locked="0"/>
    </xf>
    <xf numFmtId="0" fontId="15" fillId="0" borderId="1" xfId="8" applyFont="1" applyBorder="1" applyAlignment="1" applyProtection="1">
      <alignment wrapText="1"/>
      <protection locked="0"/>
    </xf>
    <xf numFmtId="0" fontId="13" fillId="0" borderId="1" xfId="0" applyFont="1" applyBorder="1" applyAlignment="1" applyProtection="1">
      <alignment horizontal="left"/>
      <protection locked="0"/>
    </xf>
    <xf numFmtId="0" fontId="13" fillId="0" borderId="1" xfId="0" applyFont="1" applyBorder="1" applyAlignment="1" applyProtection="1">
      <alignment wrapText="1"/>
      <protection locked="0"/>
    </xf>
    <xf numFmtId="49" fontId="13" fillId="0" borderId="1" xfId="0" applyNumberFormat="1" applyFont="1" applyBorder="1" applyProtection="1">
      <protection locked="0"/>
    </xf>
    <xf numFmtId="0" fontId="15" fillId="4" borderId="1" xfId="8" applyFont="1" applyFill="1" applyBorder="1" applyAlignment="1" applyProtection="1">
      <alignment wrapText="1"/>
      <protection locked="0"/>
    </xf>
    <xf numFmtId="0" fontId="15" fillId="4" borderId="1" xfId="8" applyFont="1" applyFill="1" applyBorder="1" applyProtection="1">
      <protection locked="0"/>
    </xf>
    <xf numFmtId="0" fontId="15" fillId="0" borderId="17" xfId="8" applyFont="1" applyBorder="1" applyAlignment="1" applyProtection="1">
      <alignment wrapText="1"/>
      <protection locked="0"/>
    </xf>
    <xf numFmtId="0" fontId="15" fillId="0" borderId="18" xfId="8" applyFont="1" applyBorder="1" applyAlignment="1" applyProtection="1">
      <alignment wrapText="1"/>
      <protection locked="0"/>
    </xf>
    <xf numFmtId="49" fontId="13" fillId="0" borderId="1" xfId="0" applyNumberFormat="1" applyFont="1" applyBorder="1"/>
    <xf numFmtId="0" fontId="15" fillId="0" borderId="34" xfId="8" applyFont="1" applyBorder="1" applyAlignment="1" applyProtection="1">
      <alignment wrapText="1"/>
      <protection locked="0"/>
    </xf>
    <xf numFmtId="49" fontId="15" fillId="0" borderId="1" xfId="0" applyNumberFormat="1" applyFont="1" applyBorder="1" applyAlignment="1">
      <alignment horizontal="left" wrapText="1"/>
    </xf>
    <xf numFmtId="0" fontId="13" fillId="0" borderId="1" xfId="9" applyFont="1" applyBorder="1" applyAlignment="1" applyProtection="1">
      <alignment horizontal="center"/>
      <protection locked="0"/>
    </xf>
    <xf numFmtId="0" fontId="13" fillId="0" borderId="1" xfId="9" applyFont="1" applyBorder="1" applyAlignment="1" applyProtection="1">
      <alignment horizontal="left"/>
      <protection locked="0"/>
    </xf>
    <xf numFmtId="49" fontId="15" fillId="0" borderId="1" xfId="9" applyNumberFormat="1" applyFont="1" applyBorder="1" applyAlignment="1">
      <alignment horizontal="left" wrapText="1"/>
    </xf>
    <xf numFmtId="14" fontId="13" fillId="0" borderId="1" xfId="9" applyNumberFormat="1" applyFont="1" applyBorder="1" applyAlignment="1" applyProtection="1">
      <alignment horizontal="center"/>
      <protection locked="0"/>
    </xf>
    <xf numFmtId="0" fontId="15" fillId="0" borderId="1" xfId="10" applyFont="1" applyBorder="1" applyAlignment="1">
      <alignment horizontal="left"/>
    </xf>
    <xf numFmtId="49" fontId="29" fillId="0" borderId="1" xfId="0" applyNumberFormat="1" applyFont="1" applyBorder="1" applyAlignment="1">
      <alignment horizontal="left" wrapText="1"/>
    </xf>
    <xf numFmtId="14" fontId="0" fillId="0" borderId="1" xfId="0" applyNumberFormat="1" applyBorder="1" applyAlignment="1" applyProtection="1">
      <alignment horizontal="left"/>
      <protection locked="0"/>
    </xf>
    <xf numFmtId="0" fontId="0" fillId="0" borderId="1" xfId="0" applyBorder="1" applyAlignment="1" applyProtection="1">
      <alignment horizontal="left"/>
      <protection locked="0"/>
    </xf>
    <xf numFmtId="0" fontId="0" fillId="0" borderId="1" xfId="0" applyBorder="1" applyAlignment="1" applyProtection="1">
      <protection locked="0"/>
    </xf>
    <xf numFmtId="49" fontId="0" fillId="0" borderId="1" xfId="0" applyNumberFormat="1" applyBorder="1" applyAlignment="1" applyProtection="1">
      <protection locked="0"/>
    </xf>
    <xf numFmtId="49" fontId="15" fillId="0" borderId="1" xfId="8" applyNumberFormat="1" applyFont="1" applyBorder="1" applyProtection="1">
      <protection locked="0"/>
    </xf>
    <xf numFmtId="0" fontId="0" fillId="4" borderId="1" xfId="0" applyFill="1" applyBorder="1" applyAlignment="1" applyProtection="1">
      <alignment wrapText="1"/>
      <protection locked="0"/>
    </xf>
    <xf numFmtId="0" fontId="0" fillId="0" borderId="1" xfId="0" applyBorder="1" applyProtection="1">
      <protection locked="0"/>
    </xf>
    <xf numFmtId="49" fontId="0" fillId="0" borderId="1" xfId="0" applyNumberFormat="1" applyBorder="1" applyAlignment="1" applyProtection="1">
      <alignment horizontal="left"/>
      <protection locked="0"/>
    </xf>
    <xf numFmtId="14" fontId="15" fillId="0" borderId="1" xfId="8" applyNumberFormat="1" applyFont="1" applyBorder="1" applyAlignment="1" applyProtection="1">
      <alignment wrapText="1"/>
      <protection locked="0"/>
    </xf>
    <xf numFmtId="0" fontId="15" fillId="0" borderId="1" xfId="8" applyFont="1" applyBorder="1" applyAlignment="1" applyProtection="1">
      <alignment horizontal="left"/>
      <protection locked="0"/>
    </xf>
    <xf numFmtId="0" fontId="15" fillId="0" borderId="19" xfId="8" applyFont="1" applyBorder="1" applyAlignment="1" applyProtection="1">
      <alignment wrapText="1"/>
      <protection locked="0"/>
    </xf>
    <xf numFmtId="0" fontId="15" fillId="0" borderId="0" xfId="8" applyFont="1" applyProtection="1"/>
    <xf numFmtId="0" fontId="15" fillId="0" borderId="0" xfId="8" applyFont="1" applyAlignment="1" applyProtection="1">
      <alignment horizontal="left"/>
      <protection locked="0"/>
    </xf>
    <xf numFmtId="49" fontId="15" fillId="0" borderId="0" xfId="8" applyNumberFormat="1" applyFont="1" applyProtection="1">
      <protection locked="0"/>
    </xf>
    <xf numFmtId="0" fontId="13" fillId="0" borderId="3" xfId="0" applyFont="1" applyBorder="1"/>
    <xf numFmtId="0" fontId="13" fillId="0" borderId="0" xfId="0" applyFont="1" applyBorder="1"/>
    <xf numFmtId="0" fontId="18" fillId="0" borderId="0" xfId="0" applyFont="1"/>
    <xf numFmtId="0" fontId="13" fillId="0" borderId="0" xfId="0" applyFont="1" applyAlignment="1">
      <alignment horizontal="left"/>
    </xf>
    <xf numFmtId="0" fontId="15" fillId="2" borderId="1" xfId="4" applyFont="1" applyFill="1" applyBorder="1" applyAlignment="1" applyProtection="1">
      <alignment horizontal="center" vertical="center" wrapText="1"/>
      <protection locked="0"/>
    </xf>
    <xf numFmtId="0" fontId="15" fillId="0" borderId="1" xfId="11" applyFont="1" applyBorder="1" applyAlignment="1" applyProtection="1">
      <alignment vertical="center" wrapText="1"/>
      <protection locked="0"/>
    </xf>
    <xf numFmtId="49" fontId="15" fillId="0" borderId="1" xfId="11" applyNumberFormat="1" applyFont="1" applyBorder="1" applyAlignment="1" applyProtection="1">
      <alignment horizontal="left" vertical="center" wrapText="1"/>
      <protection locked="0"/>
    </xf>
    <xf numFmtId="49" fontId="7" fillId="0" borderId="1" xfId="0" applyNumberFormat="1" applyFont="1" applyBorder="1" applyAlignment="1">
      <alignment horizontal="left"/>
    </xf>
    <xf numFmtId="0" fontId="15" fillId="0" borderId="1" xfId="11" applyFont="1" applyBorder="1" applyAlignment="1" applyProtection="1">
      <alignment horizontal="center" vertical="center" wrapText="1"/>
      <protection locked="0"/>
    </xf>
    <xf numFmtId="0" fontId="15" fillId="2" borderId="1" xfId="11" applyFont="1" applyFill="1" applyBorder="1" applyAlignment="1" applyProtection="1">
      <alignment vertical="center" wrapText="1"/>
      <protection locked="0"/>
    </xf>
    <xf numFmtId="0" fontId="7" fillId="0" borderId="1" xfId="0" applyFont="1" applyBorder="1" applyAlignment="1">
      <alignment vertical="center"/>
    </xf>
    <xf numFmtId="0" fontId="15" fillId="0" borderId="1" xfId="11" applyFont="1" applyBorder="1" applyAlignment="1" applyProtection="1">
      <alignment horizontal="left" vertical="center" wrapText="1"/>
      <protection locked="0"/>
    </xf>
    <xf numFmtId="0" fontId="15" fillId="0" borderId="1" xfId="11" applyFont="1" applyBorder="1" applyAlignment="1" applyProtection="1">
      <alignment horizontal="right" vertical="center" wrapText="1"/>
      <protection locked="0"/>
    </xf>
    <xf numFmtId="0" fontId="15" fillId="0" borderId="1" xfId="4" applyFont="1" applyFill="1" applyBorder="1" applyAlignment="1" applyProtection="1">
      <alignment horizontal="center" vertical="center" wrapText="1"/>
      <protection locked="0"/>
    </xf>
    <xf numFmtId="0" fontId="15" fillId="0" borderId="1" xfId="4" applyFont="1" applyFill="1" applyBorder="1" applyAlignment="1" applyProtection="1">
      <alignment vertical="center" wrapText="1"/>
      <protection locked="0"/>
    </xf>
    <xf numFmtId="0" fontId="15" fillId="0" borderId="1" xfId="11" applyFont="1" applyFill="1" applyBorder="1" applyAlignment="1" applyProtection="1">
      <alignment vertical="center" wrapText="1"/>
      <protection locked="0"/>
    </xf>
    <xf numFmtId="0" fontId="15" fillId="0" borderId="1" xfId="4" applyFont="1" applyFill="1" applyBorder="1" applyAlignment="1" applyProtection="1">
      <alignment horizontal="left" vertical="center" wrapText="1"/>
      <protection locked="0"/>
    </xf>
    <xf numFmtId="0" fontId="15" fillId="0" borderId="2" xfId="4" applyFont="1" applyFill="1" applyBorder="1" applyAlignment="1" applyProtection="1">
      <alignment vertical="center" wrapText="1"/>
      <protection locked="0"/>
    </xf>
    <xf numFmtId="49" fontId="15" fillId="0" borderId="1" xfId="11" applyNumberFormat="1" applyFont="1" applyFill="1" applyBorder="1" applyAlignment="1" applyProtection="1">
      <alignment horizontal="left" vertical="center" wrapText="1"/>
      <protection locked="0"/>
    </xf>
    <xf numFmtId="49" fontId="15" fillId="0" borderId="1" xfId="4" applyNumberFormat="1" applyFont="1" applyFill="1" applyBorder="1" applyAlignment="1" applyProtection="1">
      <alignment vertical="center" wrapText="1"/>
      <protection locked="0"/>
    </xf>
    <xf numFmtId="0" fontId="15" fillId="0" borderId="2" xfId="4" applyFont="1" applyFill="1" applyBorder="1" applyAlignment="1" applyProtection="1">
      <alignment horizontal="left" vertical="center" wrapText="1"/>
      <protection locked="0"/>
    </xf>
    <xf numFmtId="0" fontId="17" fillId="5" borderId="5" xfId="11" applyFont="1" applyFill="1" applyBorder="1" applyAlignment="1" applyProtection="1">
      <alignment horizontal="left" vertical="center" wrapText="1"/>
    </xf>
    <xf numFmtId="0" fontId="17" fillId="5" borderId="1" xfId="11" applyFont="1" applyFill="1" applyBorder="1" applyAlignment="1" applyProtection="1">
      <alignment horizontal="center" vertical="center" wrapText="1"/>
    </xf>
    <xf numFmtId="0" fontId="17" fillId="5" borderId="5" xfId="11" applyFont="1" applyFill="1" applyBorder="1" applyAlignment="1" applyProtection="1">
      <alignment horizontal="center" vertical="center" wrapText="1"/>
    </xf>
    <xf numFmtId="0" fontId="15" fillId="0" borderId="2" xfId="11" applyFont="1" applyBorder="1" applyAlignment="1" applyProtection="1">
      <alignment vertical="center" wrapText="1"/>
      <protection locked="0"/>
    </xf>
    <xf numFmtId="49" fontId="15" fillId="0" borderId="1" xfId="11" applyNumberFormat="1" applyFont="1" applyBorder="1" applyAlignment="1" applyProtection="1">
      <alignment vertical="center" wrapText="1"/>
      <protection locked="0"/>
    </xf>
    <xf numFmtId="0" fontId="16" fillId="2" borderId="0" xfId="11" applyFont="1" applyFill="1" applyProtection="1">
      <protection locked="0"/>
    </xf>
    <xf numFmtId="4" fontId="22" fillId="0" borderId="1" xfId="2" applyNumberFormat="1" applyFont="1" applyFill="1" applyBorder="1" applyAlignment="1" applyProtection="1">
      <alignment horizontal="center" vertical="top" wrapText="1"/>
      <protection locked="0"/>
    </xf>
    <xf numFmtId="0" fontId="13" fillId="5" borderId="0" xfId="1" applyFont="1" applyFill="1" applyAlignment="1" applyProtection="1">
      <alignment horizontal="right" vertical="center"/>
    </xf>
    <xf numFmtId="0" fontId="13" fillId="8" borderId="0" xfId="0" applyFont="1" applyFill="1" applyProtection="1">
      <protection locked="0"/>
    </xf>
    <xf numFmtId="0" fontId="13" fillId="5" borderId="0" xfId="0" applyFont="1" applyFill="1" applyAlignment="1" applyProtection="1">
      <alignment horizontal="center"/>
    </xf>
    <xf numFmtId="0" fontId="18" fillId="2" borderId="0" xfId="0" applyFont="1" applyFill="1" applyBorder="1" applyAlignment="1" applyProtection="1">
      <alignment horizontal="center"/>
    </xf>
    <xf numFmtId="0" fontId="13" fillId="0" borderId="1" xfId="1" applyFont="1" applyFill="1" applyBorder="1" applyAlignment="1" applyProtection="1">
      <alignment vertical="center" wrapText="1"/>
    </xf>
    <xf numFmtId="0" fontId="13" fillId="2" borderId="0" xfId="0" applyFont="1" applyFill="1" applyAlignment="1" applyProtection="1">
      <alignment horizontal="center"/>
      <protection locked="0"/>
    </xf>
    <xf numFmtId="14" fontId="15" fillId="0" borderId="1" xfId="11" applyNumberFormat="1" applyFont="1" applyFill="1" applyBorder="1" applyAlignment="1" applyProtection="1">
      <alignment horizontal="center" vertical="center" wrapText="1"/>
      <protection locked="0"/>
    </xf>
    <xf numFmtId="14" fontId="7" fillId="0" borderId="1" xfId="3" applyNumberFormat="1" applyBorder="1" applyAlignment="1" applyProtection="1">
      <alignment horizontal="center"/>
      <protection locked="0"/>
    </xf>
    <xf numFmtId="0" fontId="0" fillId="2" borderId="0" xfId="0" applyFill="1" applyAlignment="1">
      <alignment horizontal="center"/>
    </xf>
    <xf numFmtId="49" fontId="15" fillId="0" borderId="1" xfId="11" applyNumberFormat="1" applyFont="1" applyFill="1" applyBorder="1" applyAlignment="1" applyProtection="1">
      <alignment horizontal="center" vertical="center" wrapText="1"/>
      <protection locked="0"/>
    </xf>
    <xf numFmtId="49" fontId="15" fillId="0" borderId="1" xfId="11" applyNumberFormat="1" applyFont="1" applyBorder="1" applyAlignment="1" applyProtection="1">
      <alignment horizontal="center" vertical="center" wrapText="1"/>
      <protection locked="0"/>
    </xf>
    <xf numFmtId="49" fontId="13" fillId="0" borderId="1" xfId="1" applyNumberFormat="1" applyFont="1" applyFill="1" applyBorder="1" applyAlignment="1" applyProtection="1">
      <alignment horizontal="center" vertical="center" wrapText="1"/>
    </xf>
    <xf numFmtId="14" fontId="7" fillId="0" borderId="1" xfId="3" applyNumberFormat="1" applyFill="1" applyBorder="1" applyAlignment="1" applyProtection="1">
      <alignment horizontal="center"/>
      <protection locked="0"/>
    </xf>
    <xf numFmtId="4" fontId="19" fillId="0" borderId="0" xfId="1" applyNumberFormat="1" applyFont="1" applyAlignment="1" applyProtection="1">
      <alignment horizontal="center" vertical="center" wrapText="1"/>
      <protection locked="0"/>
    </xf>
    <xf numFmtId="4" fontId="18" fillId="0" borderId="0" xfId="1" applyNumberFormat="1" applyFont="1" applyAlignment="1" applyProtection="1">
      <alignment horizontal="center" vertical="center"/>
      <protection locked="0"/>
    </xf>
    <xf numFmtId="14" fontId="13" fillId="0" borderId="1" xfId="3" applyNumberFormat="1" applyFont="1" applyBorder="1" applyAlignment="1" applyProtection="1">
      <alignment horizontal="center" vertical="center"/>
      <protection locked="0"/>
    </xf>
    <xf numFmtId="0" fontId="20" fillId="2" borderId="1" xfId="2" applyFont="1" applyFill="1" applyBorder="1" applyAlignment="1" applyProtection="1">
      <alignment horizontal="left" vertical="center" wrapText="1"/>
      <protection locked="0"/>
    </xf>
    <xf numFmtId="0" fontId="13" fillId="9" borderId="1" xfId="1" applyFont="1" applyFill="1" applyBorder="1" applyAlignment="1" applyProtection="1">
      <alignment vertical="center" wrapText="1"/>
    </xf>
    <xf numFmtId="0" fontId="13" fillId="2" borderId="0" xfId="0" applyFont="1" applyFill="1"/>
    <xf numFmtId="14" fontId="13" fillId="9" borderId="1" xfId="3" applyNumberFormat="1" applyFont="1" applyFill="1" applyBorder="1" applyAlignment="1" applyProtection="1">
      <alignment horizontal="center" vertical="center"/>
      <protection locked="0"/>
    </xf>
    <xf numFmtId="0" fontId="20" fillId="9" borderId="1" xfId="2" applyFont="1" applyFill="1" applyBorder="1" applyAlignment="1" applyProtection="1">
      <alignment horizontal="left" vertical="center" wrapText="1"/>
      <protection locked="0"/>
    </xf>
    <xf numFmtId="0" fontId="13" fillId="10" borderId="0" xfId="0" applyFont="1" applyFill="1" applyProtection="1">
      <protection locked="0"/>
    </xf>
    <xf numFmtId="0" fontId="13" fillId="2" borderId="1" xfId="1" applyFont="1" applyFill="1" applyBorder="1" applyAlignment="1" applyProtection="1">
      <alignment vertical="center" wrapText="1"/>
    </xf>
    <xf numFmtId="0" fontId="15" fillId="2" borderId="1" xfId="1" applyFont="1" applyFill="1" applyBorder="1" applyAlignment="1" applyProtection="1">
      <alignment vertical="center" wrapText="1"/>
    </xf>
    <xf numFmtId="0" fontId="15" fillId="9" borderId="1" xfId="1" applyFont="1" applyFill="1" applyBorder="1" applyAlignment="1" applyProtection="1">
      <alignment vertical="center" wrapText="1"/>
    </xf>
    <xf numFmtId="0" fontId="15" fillId="9" borderId="1" xfId="0" applyFont="1" applyFill="1" applyBorder="1" applyAlignment="1">
      <alignment vertical="center" wrapText="1"/>
    </xf>
    <xf numFmtId="49" fontId="15" fillId="9" borderId="1" xfId="0" applyNumberFormat="1" applyFont="1" applyFill="1" applyBorder="1" applyAlignment="1"/>
    <xf numFmtId="0" fontId="13" fillId="7" borderId="0" xfId="0" applyFont="1" applyFill="1" applyProtection="1">
      <protection locked="0"/>
    </xf>
    <xf numFmtId="49" fontId="13" fillId="9" borderId="1" xfId="0" applyNumberFormat="1" applyFont="1" applyFill="1" applyBorder="1" applyAlignment="1"/>
    <xf numFmtId="0" fontId="13" fillId="11" borderId="0" xfId="0" applyFont="1" applyFill="1" applyProtection="1">
      <protection locked="0"/>
    </xf>
    <xf numFmtId="49" fontId="13" fillId="9" borderId="1" xfId="1" applyNumberFormat="1" applyFont="1" applyFill="1" applyBorder="1" applyAlignment="1" applyProtection="1">
      <alignment horizontal="center" vertical="center" wrapText="1"/>
    </xf>
    <xf numFmtId="49" fontId="13" fillId="2" borderId="1" xfId="1" applyNumberFormat="1" applyFont="1" applyFill="1" applyBorder="1" applyAlignment="1" applyProtection="1">
      <alignment horizontal="center" vertical="center" wrapText="1"/>
    </xf>
    <xf numFmtId="49" fontId="15" fillId="2" borderId="1" xfId="1" applyNumberFormat="1" applyFont="1" applyFill="1" applyBorder="1" applyAlignment="1" applyProtection="1">
      <alignment horizontal="center" vertical="center" wrapText="1"/>
    </xf>
    <xf numFmtId="49" fontId="15" fillId="9" borderId="1" xfId="1" applyNumberFormat="1" applyFont="1" applyFill="1" applyBorder="1" applyAlignment="1" applyProtection="1">
      <alignment horizontal="center" vertical="center" wrapText="1"/>
    </xf>
    <xf numFmtId="0" fontId="15" fillId="9" borderId="1" xfId="0" applyFont="1" applyFill="1" applyBorder="1" applyAlignment="1">
      <alignment horizontal="center" vertical="center" wrapText="1"/>
    </xf>
    <xf numFmtId="49" fontId="15" fillId="9" borderId="1" xfId="0" applyNumberFormat="1" applyFont="1" applyFill="1" applyBorder="1" applyAlignment="1">
      <alignment horizontal="center"/>
    </xf>
    <xf numFmtId="49" fontId="13" fillId="9" borderId="1" xfId="0" applyNumberFormat="1" applyFont="1" applyFill="1" applyBorder="1" applyAlignment="1">
      <alignment horizontal="center"/>
    </xf>
    <xf numFmtId="49" fontId="15" fillId="6" borderId="1" xfId="0" applyNumberFormat="1" applyFont="1" applyFill="1" applyBorder="1" applyAlignment="1">
      <alignment horizontal="right" wrapText="1"/>
    </xf>
    <xf numFmtId="49" fontId="20" fillId="6" borderId="1" xfId="2" applyNumberFormat="1" applyFont="1" applyFill="1" applyBorder="1" applyAlignment="1" applyProtection="1">
      <alignment horizontal="right" vertical="top" wrapText="1"/>
      <protection locked="0"/>
    </xf>
    <xf numFmtId="49" fontId="13" fillId="6" borderId="1" xfId="0" applyNumberFormat="1" applyFont="1" applyFill="1" applyBorder="1" applyAlignment="1">
      <alignment horizontal="right" wrapText="1"/>
    </xf>
    <xf numFmtId="49" fontId="15" fillId="6" borderId="1" xfId="0" applyNumberFormat="1" applyFont="1" applyFill="1" applyBorder="1" applyAlignment="1">
      <alignment horizontal="right"/>
    </xf>
    <xf numFmtId="4" fontId="15" fillId="6" borderId="1" xfId="0" applyNumberFormat="1" applyFont="1" applyFill="1" applyBorder="1" applyAlignment="1">
      <alignment horizontal="right"/>
    </xf>
    <xf numFmtId="4" fontId="20" fillId="6" borderId="1" xfId="2" applyNumberFormat="1" applyFont="1" applyFill="1" applyBorder="1" applyAlignment="1" applyProtection="1">
      <alignment horizontal="right" vertical="top" wrapText="1"/>
      <protection locked="0"/>
    </xf>
    <xf numFmtId="49" fontId="13" fillId="6" borderId="1" xfId="1" applyNumberFormat="1" applyFont="1" applyFill="1" applyBorder="1" applyAlignment="1" applyProtection="1">
      <alignment horizontal="right" vertical="center" wrapText="1"/>
      <protection locked="0"/>
    </xf>
    <xf numFmtId="49" fontId="15" fillId="6" borderId="1" xfId="1" applyNumberFormat="1" applyFont="1" applyFill="1" applyBorder="1" applyAlignment="1" applyProtection="1">
      <alignment horizontal="right" vertical="center" wrapText="1"/>
      <protection locked="0"/>
    </xf>
    <xf numFmtId="49" fontId="13" fillId="6" borderId="1" xfId="0" applyNumberFormat="1" applyFont="1" applyFill="1" applyBorder="1" applyAlignment="1">
      <alignment horizontal="right"/>
    </xf>
    <xf numFmtId="14" fontId="13" fillId="0" borderId="0" xfId="1" applyNumberFormat="1" applyFont="1" applyFill="1" applyBorder="1" applyAlignment="1" applyProtection="1">
      <alignment horizontal="center" vertical="center"/>
    </xf>
    <xf numFmtId="0" fontId="0" fillId="0" borderId="1" xfId="0" applyBorder="1" applyAlignment="1">
      <alignment horizontal="right"/>
    </xf>
    <xf numFmtId="4" fontId="13" fillId="5" borderId="1" xfId="0" applyNumberFormat="1" applyFont="1" applyFill="1" applyBorder="1" applyProtection="1"/>
    <xf numFmtId="4" fontId="13" fillId="5" borderId="1" xfId="0" applyNumberFormat="1" applyFont="1" applyFill="1" applyBorder="1" applyProtection="1">
      <protection locked="0"/>
    </xf>
    <xf numFmtId="4" fontId="18" fillId="0" borderId="1" xfId="1" applyNumberFormat="1" applyFont="1" applyFill="1" applyBorder="1" applyAlignment="1" applyProtection="1">
      <alignment horizontal="right" vertical="center" wrapText="1"/>
    </xf>
    <xf numFmtId="4" fontId="13" fillId="0" borderId="1" xfId="1" applyNumberFormat="1" applyFont="1" applyFill="1" applyBorder="1" applyAlignment="1" applyProtection="1">
      <alignment horizontal="right" vertical="center" wrapText="1"/>
    </xf>
    <xf numFmtId="4" fontId="13" fillId="0" borderId="1" xfId="1" applyNumberFormat="1" applyFont="1" applyFill="1" applyBorder="1" applyAlignment="1" applyProtection="1">
      <alignment horizontal="right" vertical="center" wrapText="1"/>
      <protection locked="0"/>
    </xf>
    <xf numFmtId="4" fontId="13" fillId="0" borderId="1" xfId="2" applyNumberFormat="1" applyFont="1" applyFill="1" applyBorder="1" applyAlignment="1" applyProtection="1">
      <alignment horizontal="right" vertical="top" wrapText="1"/>
      <protection locked="0"/>
    </xf>
    <xf numFmtId="4" fontId="13" fillId="0" borderId="1" xfId="2" applyNumberFormat="1" applyFont="1" applyFill="1" applyBorder="1" applyAlignment="1" applyProtection="1">
      <alignment horizontal="right" vertical="top" wrapText="1"/>
    </xf>
    <xf numFmtId="4" fontId="13" fillId="0" borderId="1" xfId="2" applyNumberFormat="1" applyFont="1" applyFill="1" applyBorder="1" applyAlignment="1" applyProtection="1">
      <alignment horizontal="right" vertical="center" wrapText="1"/>
      <protection locked="0"/>
    </xf>
    <xf numFmtId="4" fontId="13" fillId="0" borderId="28" xfId="1" applyNumberFormat="1" applyFont="1" applyFill="1" applyBorder="1" applyAlignment="1" applyProtection="1">
      <alignment horizontal="right" vertical="center" wrapText="1"/>
    </xf>
    <xf numFmtId="4" fontId="13" fillId="0" borderId="26" xfId="1" applyNumberFormat="1" applyFont="1" applyFill="1" applyBorder="1" applyAlignment="1" applyProtection="1">
      <alignment horizontal="right" vertical="center" wrapText="1"/>
    </xf>
    <xf numFmtId="4" fontId="18" fillId="0" borderId="2" xfId="0" applyNumberFormat="1" applyFont="1" applyFill="1" applyBorder="1" applyAlignment="1" applyProtection="1">
      <alignment wrapText="1"/>
    </xf>
    <xf numFmtId="4" fontId="13" fillId="0" borderId="1" xfId="0" applyNumberFormat="1" applyFont="1" applyFill="1" applyBorder="1" applyAlignment="1" applyProtection="1">
      <alignment wrapText="1"/>
      <protection locked="0"/>
    </xf>
    <xf numFmtId="4" fontId="28" fillId="0" borderId="0" xfId="0" applyNumberFormat="1" applyFont="1" applyProtection="1">
      <protection locked="0"/>
    </xf>
    <xf numFmtId="4" fontId="18" fillId="0" borderId="1" xfId="1" applyNumberFormat="1" applyFont="1" applyFill="1" applyBorder="1" applyAlignment="1" applyProtection="1">
      <alignment horizontal="center" vertical="center" wrapText="1"/>
      <protection locked="0"/>
    </xf>
    <xf numFmtId="49" fontId="13" fillId="0" borderId="1" xfId="1" applyNumberFormat="1" applyFont="1" applyFill="1" applyBorder="1" applyAlignment="1" applyProtection="1">
      <alignment vertical="center" wrapText="1"/>
    </xf>
    <xf numFmtId="0" fontId="13" fillId="5" borderId="0" xfId="1" applyFont="1" applyFill="1" applyAlignment="1" applyProtection="1">
      <alignment horizontal="center" vertical="center"/>
    </xf>
    <xf numFmtId="0" fontId="13" fillId="5" borderId="0" xfId="1" applyFont="1" applyFill="1" applyBorder="1" applyAlignment="1" applyProtection="1">
      <alignment horizontal="center" vertical="center"/>
    </xf>
    <xf numFmtId="0" fontId="13" fillId="5" borderId="0" xfId="1" applyFont="1" applyFill="1" applyAlignment="1" applyProtection="1">
      <alignment horizontal="right" vertical="center"/>
    </xf>
    <xf numFmtId="0" fontId="20" fillId="0" borderId="1" xfId="2" applyFont="1" applyFill="1" applyBorder="1" applyAlignment="1" applyProtection="1">
      <alignment horizontal="center" vertical="top" wrapText="1"/>
      <protection locked="0"/>
    </xf>
    <xf numFmtId="0" fontId="20" fillId="0" borderId="1" xfId="2" applyFont="1" applyFill="1" applyBorder="1" applyAlignment="1" applyProtection="1">
      <alignment horizontal="left" vertical="top" wrapText="1"/>
      <protection locked="0"/>
    </xf>
    <xf numFmtId="4" fontId="20" fillId="0" borderId="1" xfId="2" applyNumberFormat="1" applyFont="1" applyFill="1" applyBorder="1" applyAlignment="1" applyProtection="1">
      <alignment horizontal="right" vertical="top" wrapText="1"/>
      <protection locked="0"/>
    </xf>
    <xf numFmtId="1" fontId="20" fillId="0" borderId="1" xfId="2" applyNumberFormat="1" applyFont="1" applyFill="1" applyBorder="1" applyAlignment="1" applyProtection="1">
      <alignment horizontal="center" vertical="top" wrapText="1"/>
      <protection locked="0"/>
    </xf>
    <xf numFmtId="0" fontId="20" fillId="0" borderId="1" xfId="2" applyFont="1" applyFill="1" applyBorder="1" applyAlignment="1" applyProtection="1">
      <alignment horizontal="right" vertical="top" wrapText="1"/>
      <protection locked="0"/>
    </xf>
    <xf numFmtId="1" fontId="20" fillId="9" borderId="1" xfId="2" applyNumberFormat="1" applyFont="1" applyFill="1" applyBorder="1" applyAlignment="1" applyProtection="1">
      <alignment vertical="top" wrapText="1"/>
      <protection locked="0"/>
    </xf>
    <xf numFmtId="1" fontId="20" fillId="9" borderId="1" xfId="2" applyNumberFormat="1" applyFont="1" applyFill="1" applyBorder="1" applyAlignment="1" applyProtection="1">
      <alignment horizontal="center" vertical="top" wrapText="1"/>
      <protection locked="0"/>
    </xf>
    <xf numFmtId="49" fontId="20" fillId="9" borderId="1" xfId="2" applyNumberFormat="1" applyFont="1" applyFill="1" applyBorder="1" applyAlignment="1" applyProtection="1">
      <alignment horizontal="center" vertical="top" wrapText="1"/>
      <protection locked="0"/>
    </xf>
    <xf numFmtId="1" fontId="20" fillId="0" borderId="1" xfId="2" applyNumberFormat="1" applyFont="1" applyFill="1" applyBorder="1" applyAlignment="1" applyProtection="1">
      <alignment vertical="top" wrapText="1"/>
      <protection locked="0"/>
    </xf>
    <xf numFmtId="0" fontId="22" fillId="5" borderId="6" xfId="2" applyFont="1" applyFill="1" applyBorder="1" applyAlignment="1" applyProtection="1">
      <alignment horizontal="center" vertical="center" wrapText="1"/>
    </xf>
    <xf numFmtId="1" fontId="22" fillId="5" borderId="6" xfId="2" applyNumberFormat="1" applyFont="1" applyFill="1" applyBorder="1" applyAlignment="1" applyProtection="1">
      <alignment horizontal="center" vertical="center" wrapText="1"/>
    </xf>
    <xf numFmtId="0" fontId="22" fillId="0" borderId="6" xfId="2" applyFont="1" applyFill="1" applyBorder="1" applyAlignment="1" applyProtection="1">
      <alignment horizontal="center" vertical="center"/>
    </xf>
    <xf numFmtId="0" fontId="20" fillId="0" borderId="6" xfId="2" applyFont="1" applyFill="1" applyBorder="1" applyAlignment="1" applyProtection="1">
      <alignment horizontal="center" vertical="center" wrapText="1"/>
      <protection locked="0"/>
    </xf>
    <xf numFmtId="0" fontId="20" fillId="0" borderId="0" xfId="2" applyFont="1" applyFill="1" applyBorder="1" applyAlignment="1" applyProtection="1">
      <alignment horizontal="center" vertical="center" wrapText="1"/>
      <protection locked="0"/>
    </xf>
    <xf numFmtId="14" fontId="23" fillId="0" borderId="2" xfId="5" applyNumberFormat="1" applyFont="1" applyBorder="1" applyAlignment="1" applyProtection="1">
      <alignment horizontal="center" vertical="center" wrapText="1"/>
      <protection locked="0"/>
    </xf>
    <xf numFmtId="0" fontId="20" fillId="0" borderId="7" xfId="2" applyFont="1" applyFill="1" applyBorder="1" applyAlignment="1" applyProtection="1">
      <alignment horizontal="center" vertical="center" wrapText="1"/>
      <protection locked="0"/>
    </xf>
    <xf numFmtId="14" fontId="23" fillId="0" borderId="2" xfId="5" applyNumberFormat="1" applyFont="1" applyFill="1" applyBorder="1" applyAlignment="1" applyProtection="1">
      <alignment horizontal="center" vertical="center" wrapText="1"/>
      <protection locked="0"/>
    </xf>
    <xf numFmtId="0" fontId="20" fillId="6" borderId="6" xfId="2" applyFont="1" applyFill="1" applyBorder="1" applyAlignment="1" applyProtection="1">
      <alignment horizontal="center" vertical="center" wrapText="1"/>
      <protection locked="0"/>
    </xf>
    <xf numFmtId="14" fontId="23" fillId="6" borderId="2" xfId="5" applyNumberFormat="1" applyFont="1" applyFill="1" applyBorder="1" applyAlignment="1" applyProtection="1">
      <alignment horizontal="center" vertical="center" wrapText="1"/>
      <protection locked="0"/>
    </xf>
    <xf numFmtId="0" fontId="20" fillId="6" borderId="7" xfId="2" applyFont="1" applyFill="1" applyBorder="1" applyAlignment="1" applyProtection="1">
      <alignment horizontal="center" vertical="center" wrapText="1"/>
      <protection locked="0"/>
    </xf>
    <xf numFmtId="0" fontId="22" fillId="5" borderId="23" xfId="2" applyFont="1" applyFill="1" applyBorder="1" applyAlignment="1" applyProtection="1">
      <alignment horizontal="center" vertical="center"/>
      <protection locked="0"/>
    </xf>
    <xf numFmtId="0" fontId="20" fillId="5" borderId="23" xfId="2" applyFont="1" applyFill="1" applyBorder="1" applyAlignment="1" applyProtection="1">
      <alignment horizontal="center" vertical="center" wrapText="1"/>
      <protection locked="0"/>
    </xf>
    <xf numFmtId="0" fontId="20" fillId="5" borderId="24" xfId="2" applyFont="1" applyFill="1" applyBorder="1" applyAlignment="1" applyProtection="1">
      <alignment horizontal="center" vertical="center" wrapText="1"/>
      <protection locked="0"/>
    </xf>
    <xf numFmtId="0" fontId="18" fillId="2" borderId="0" xfId="0" applyFont="1" applyFill="1" applyAlignment="1" applyProtection="1">
      <alignment horizontal="center" vertical="center"/>
      <protection locked="0"/>
    </xf>
    <xf numFmtId="0" fontId="13" fillId="2" borderId="3" xfId="0" applyFont="1" applyFill="1" applyBorder="1" applyAlignment="1" applyProtection="1">
      <alignment horizontal="center" vertical="center"/>
      <protection locked="0"/>
    </xf>
    <xf numFmtId="0" fontId="0" fillId="2" borderId="0" xfId="0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1" fontId="20" fillId="0" borderId="0" xfId="2" applyNumberFormat="1" applyFont="1" applyFill="1" applyBorder="1" applyAlignment="1" applyProtection="1">
      <alignment horizontal="center" vertical="center" wrapText="1"/>
      <protection locked="0"/>
    </xf>
    <xf numFmtId="4" fontId="20" fillId="0" borderId="6" xfId="2" applyNumberFormat="1" applyFont="1" applyFill="1" applyBorder="1" applyAlignment="1" applyProtection="1">
      <alignment horizontal="center" vertical="center" wrapText="1"/>
      <protection locked="0"/>
    </xf>
    <xf numFmtId="4" fontId="20" fillId="0" borderId="7" xfId="2" applyNumberFormat="1" applyFont="1" applyFill="1" applyBorder="1" applyAlignment="1" applyProtection="1">
      <alignment horizontal="center" vertical="center" wrapText="1"/>
      <protection locked="0"/>
    </xf>
    <xf numFmtId="4" fontId="20" fillId="6" borderId="7" xfId="2" applyNumberFormat="1" applyFont="1" applyFill="1" applyBorder="1" applyAlignment="1" applyProtection="1">
      <alignment horizontal="center" vertical="center" wrapText="1"/>
      <protection locked="0"/>
    </xf>
    <xf numFmtId="1" fontId="20" fillId="5" borderId="24" xfId="2" applyNumberFormat="1" applyFont="1" applyFill="1" applyBorder="1" applyAlignment="1" applyProtection="1">
      <alignment horizontal="center" vertical="center" wrapText="1"/>
      <protection locked="0"/>
    </xf>
    <xf numFmtId="1" fontId="20" fillId="0" borderId="6" xfId="2" applyNumberFormat="1" applyFont="1" applyFill="1" applyBorder="1" applyAlignment="1" applyProtection="1">
      <alignment horizontal="center" vertical="center" wrapText="1"/>
      <protection locked="0"/>
    </xf>
    <xf numFmtId="4" fontId="21" fillId="0" borderId="6" xfId="2" applyNumberFormat="1" applyFont="1" applyFill="1" applyBorder="1" applyAlignment="1" applyProtection="1">
      <alignment horizontal="center" vertical="center" wrapText="1"/>
      <protection locked="0"/>
    </xf>
    <xf numFmtId="1" fontId="20" fillId="0" borderId="7" xfId="2" applyNumberFormat="1" applyFont="1" applyFill="1" applyBorder="1" applyAlignment="1" applyProtection="1">
      <alignment horizontal="center" vertical="center" wrapText="1"/>
      <protection locked="0"/>
    </xf>
    <xf numFmtId="1" fontId="20" fillId="6" borderId="6" xfId="2" applyNumberFormat="1" applyFont="1" applyFill="1" applyBorder="1" applyAlignment="1" applyProtection="1">
      <alignment horizontal="center" vertical="center" wrapText="1"/>
      <protection locked="0"/>
    </xf>
    <xf numFmtId="1" fontId="20" fillId="6" borderId="7" xfId="2" applyNumberFormat="1" applyFont="1" applyFill="1" applyBorder="1" applyAlignment="1" applyProtection="1">
      <alignment horizontal="center" vertical="center" wrapText="1"/>
      <protection locked="0"/>
    </xf>
    <xf numFmtId="4" fontId="21" fillId="6" borderId="6" xfId="2" applyNumberFormat="1" applyFont="1" applyFill="1" applyBorder="1" applyAlignment="1" applyProtection="1">
      <alignment horizontal="center" vertical="center" wrapText="1"/>
      <protection locked="0"/>
    </xf>
    <xf numFmtId="1" fontId="20" fillId="5" borderId="25" xfId="2" applyNumberFormat="1" applyFont="1" applyFill="1" applyBorder="1" applyAlignment="1" applyProtection="1">
      <alignment horizontal="center" vertical="center" wrapText="1"/>
      <protection locked="0"/>
    </xf>
    <xf numFmtId="4" fontId="13" fillId="2" borderId="0" xfId="0" applyNumberFormat="1" applyFont="1" applyFill="1" applyAlignment="1" applyProtection="1">
      <alignment horizontal="center" vertical="center"/>
      <protection locked="0"/>
    </xf>
    <xf numFmtId="0" fontId="0" fillId="2" borderId="0" xfId="0" applyFill="1" applyBorder="1" applyAlignment="1">
      <alignment horizontal="center" vertical="center"/>
    </xf>
    <xf numFmtId="0" fontId="13" fillId="2" borderId="0" xfId="0" applyFont="1" applyFill="1" applyBorder="1" applyAlignment="1" applyProtection="1">
      <alignment horizontal="center" vertical="center"/>
      <protection locked="0"/>
    </xf>
    <xf numFmtId="4" fontId="21" fillId="9" borderId="6" xfId="2" applyNumberFormat="1" applyFont="1" applyFill="1" applyBorder="1" applyAlignment="1" applyProtection="1">
      <alignment horizontal="center" vertical="center" wrapText="1"/>
      <protection locked="0"/>
    </xf>
    <xf numFmtId="0" fontId="17" fillId="4" borderId="9" xfId="8" applyFont="1" applyFill="1" applyBorder="1" applyAlignment="1" applyProtection="1">
      <alignment horizontal="center"/>
    </xf>
    <xf numFmtId="0" fontId="17" fillId="4" borderId="11" xfId="8" applyFont="1" applyFill="1" applyBorder="1" applyAlignment="1" applyProtection="1">
      <alignment horizontal="center"/>
    </xf>
    <xf numFmtId="0" fontId="17" fillId="4" borderId="10" xfId="8" applyFont="1" applyFill="1" applyBorder="1" applyAlignment="1" applyProtection="1">
      <alignment horizontal="center"/>
    </xf>
    <xf numFmtId="14" fontId="13" fillId="0" borderId="0" xfId="1" applyNumberFormat="1" applyFont="1" applyFill="1" applyBorder="1" applyAlignment="1" applyProtection="1">
      <alignment horizontal="center" vertical="center"/>
    </xf>
    <xf numFmtId="0" fontId="13" fillId="0" borderId="0" xfId="1" applyFont="1" applyFill="1" applyBorder="1" applyAlignment="1" applyProtection="1">
      <alignment horizontal="center" vertical="center"/>
    </xf>
    <xf numFmtId="0" fontId="13" fillId="5" borderId="0" xfId="1" applyFont="1" applyFill="1" applyAlignment="1" applyProtection="1">
      <alignment horizontal="center" vertical="center"/>
    </xf>
    <xf numFmtId="0" fontId="13" fillId="5" borderId="0" xfId="1" applyFont="1" applyFill="1" applyBorder="1" applyAlignment="1" applyProtection="1">
      <alignment horizontal="center" vertical="center"/>
    </xf>
    <xf numFmtId="0" fontId="13" fillId="5" borderId="0" xfId="1" applyFont="1" applyFill="1" applyAlignment="1" applyProtection="1">
      <alignment horizontal="right" vertical="center"/>
    </xf>
    <xf numFmtId="0" fontId="15" fillId="5" borderId="1" xfId="4" applyFont="1" applyFill="1" applyBorder="1" applyAlignment="1" applyProtection="1">
      <alignment horizontal="center" vertical="center" wrapText="1"/>
    </xf>
    <xf numFmtId="0" fontId="13" fillId="0" borderId="3" xfId="0" applyFont="1" applyBorder="1" applyAlignment="1" applyProtection="1">
      <alignment horizontal="center"/>
      <protection locked="0"/>
    </xf>
    <xf numFmtId="14" fontId="13" fillId="0" borderId="0" xfId="1" applyNumberFormat="1" applyFont="1" applyFill="1" applyBorder="1" applyAlignment="1" applyProtection="1">
      <alignment horizontal="left" vertical="center"/>
    </xf>
    <xf numFmtId="0" fontId="15" fillId="0" borderId="28" xfId="11" applyFont="1" applyBorder="1" applyAlignment="1" applyProtection="1">
      <alignment horizontal="center" vertical="center" wrapText="1"/>
      <protection locked="0"/>
    </xf>
    <xf numFmtId="0" fontId="0" fillId="0" borderId="26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</cellXfs>
  <cellStyles count="12">
    <cellStyle name="Normal" xfId="0" builtinId="0"/>
    <cellStyle name="Normal 2" xfId="2"/>
    <cellStyle name="Normal 3" xfId="3"/>
    <cellStyle name="Normal 4" xfId="4"/>
    <cellStyle name="Normal 4 2" xfId="11"/>
    <cellStyle name="Normal 5" xfId="5"/>
    <cellStyle name="Normal 5 2" xfId="6"/>
    <cellStyle name="Normal 5 2 2" xfId="7"/>
    <cellStyle name="Normal 5 2 3" xfId="8"/>
    <cellStyle name="Normal 6" xfId="9"/>
    <cellStyle name="Normal 8" xfId="10"/>
    <cellStyle name="Normal_FORMEBI" xfId="1"/>
  </cellStyles>
  <dxfs count="0"/>
  <tableStyles count="0" defaultTableStyle="TableStyleMedium9" defaultPivotStyle="PivotStyleLight16"/>
  <colors>
    <mruColors>
      <color rgb="FFFFFFFF"/>
      <color rgb="FFF3F3F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2.xml"/><Relationship Id="rId30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36</xdr:row>
      <xdr:rowOff>171450</xdr:rowOff>
    </xdr:from>
    <xdr:to>
      <xdr:col>1</xdr:col>
      <xdr:colOff>1495425</xdr:colOff>
      <xdr:row>36</xdr:row>
      <xdr:rowOff>171450</xdr:rowOff>
    </xdr:to>
    <xdr:cxnSp macro="">
      <xdr:nvCxnSpPr>
        <xdr:cNvPr id="3" name="Straight Connector 2"/>
        <xdr:cNvCxnSpPr/>
      </xdr:nvCxnSpPr>
      <xdr:spPr>
        <a:xfrm>
          <a:off x="952500" y="11087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36</xdr:row>
      <xdr:rowOff>180975</xdr:rowOff>
    </xdr:from>
    <xdr:to>
      <xdr:col>2</xdr:col>
      <xdr:colOff>545037</xdr:colOff>
      <xdr:row>36</xdr:row>
      <xdr:rowOff>182563</xdr:rowOff>
    </xdr:to>
    <xdr:cxnSp macro="">
      <xdr:nvCxnSpPr>
        <xdr:cNvPr id="17" name="Straight Connector 16"/>
        <xdr:cNvCxnSpPr/>
      </xdr:nvCxnSpPr>
      <xdr:spPr>
        <a:xfrm>
          <a:off x="3696225" y="10334625"/>
          <a:ext cx="26400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27</xdr:row>
      <xdr:rowOff>171450</xdr:rowOff>
    </xdr:from>
    <xdr:to>
      <xdr:col>1</xdr:col>
      <xdr:colOff>1495425</xdr:colOff>
      <xdr:row>27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88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27</xdr:row>
      <xdr:rowOff>180975</xdr:rowOff>
    </xdr:from>
    <xdr:to>
      <xdr:col>2</xdr:col>
      <xdr:colOff>554556</xdr:colOff>
      <xdr:row>27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97625"/>
          <a:ext cx="258286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25</xdr:row>
      <xdr:rowOff>171450</xdr:rowOff>
    </xdr:from>
    <xdr:to>
      <xdr:col>1</xdr:col>
      <xdr:colOff>1495425</xdr:colOff>
      <xdr:row>25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915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25</xdr:row>
      <xdr:rowOff>180975</xdr:rowOff>
    </xdr:from>
    <xdr:to>
      <xdr:col>2</xdr:col>
      <xdr:colOff>554556</xdr:colOff>
      <xdr:row>25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924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37</xdr:row>
      <xdr:rowOff>171450</xdr:rowOff>
    </xdr:from>
    <xdr:to>
      <xdr:col>1</xdr:col>
      <xdr:colOff>1495425</xdr:colOff>
      <xdr:row>37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37</xdr:row>
      <xdr:rowOff>180975</xdr:rowOff>
    </xdr:from>
    <xdr:to>
      <xdr:col>2</xdr:col>
      <xdr:colOff>554556</xdr:colOff>
      <xdr:row>37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83</xdr:row>
      <xdr:rowOff>171450</xdr:rowOff>
    </xdr:from>
    <xdr:to>
      <xdr:col>1</xdr:col>
      <xdr:colOff>1495425</xdr:colOff>
      <xdr:row>83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404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83</xdr:row>
      <xdr:rowOff>180975</xdr:rowOff>
    </xdr:from>
    <xdr:to>
      <xdr:col>2</xdr:col>
      <xdr:colOff>554556</xdr:colOff>
      <xdr:row>83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500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36</xdr:row>
      <xdr:rowOff>171450</xdr:rowOff>
    </xdr:from>
    <xdr:to>
      <xdr:col>1</xdr:col>
      <xdr:colOff>1495425</xdr:colOff>
      <xdr:row>36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75545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36</xdr:row>
      <xdr:rowOff>180975</xdr:rowOff>
    </xdr:from>
    <xdr:to>
      <xdr:col>2</xdr:col>
      <xdr:colOff>554556</xdr:colOff>
      <xdr:row>36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75641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7246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41</xdr:row>
      <xdr:rowOff>171450</xdr:rowOff>
    </xdr:from>
    <xdr:to>
      <xdr:col>0</xdr:col>
      <xdr:colOff>1495425</xdr:colOff>
      <xdr:row>41</xdr:row>
      <xdr:rowOff>171450</xdr:rowOff>
    </xdr:to>
    <xdr:cxnSp macro="">
      <xdr:nvCxnSpPr>
        <xdr:cNvPr id="2" name="Straight Connector 1"/>
        <xdr:cNvCxnSpPr/>
      </xdr:nvCxnSpPr>
      <xdr:spPr>
        <a:xfrm>
          <a:off x="714375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1069522</xdr:colOff>
      <xdr:row>42</xdr:row>
      <xdr:rowOff>4082</xdr:rowOff>
    </xdr:from>
    <xdr:to>
      <xdr:col>4</xdr:col>
      <xdr:colOff>110219</xdr:colOff>
      <xdr:row>42</xdr:row>
      <xdr:rowOff>4082</xdr:rowOff>
    </xdr:to>
    <xdr:cxnSp macro="">
      <xdr:nvCxnSpPr>
        <xdr:cNvPr id="3" name="Straight Connector 2"/>
        <xdr:cNvCxnSpPr/>
      </xdr:nvCxnSpPr>
      <xdr:spPr>
        <a:xfrm>
          <a:off x="4457701" y="8549368"/>
          <a:ext cx="2605768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143</xdr:row>
      <xdr:rowOff>171450</xdr:rowOff>
    </xdr:from>
    <xdr:to>
      <xdr:col>0</xdr:col>
      <xdr:colOff>1495425</xdr:colOff>
      <xdr:row>143</xdr:row>
      <xdr:rowOff>171450</xdr:rowOff>
    </xdr:to>
    <xdr:cxnSp macro="">
      <xdr:nvCxnSpPr>
        <xdr:cNvPr id="4" name="Straight Connector 3"/>
        <xdr:cNvCxnSpPr/>
      </xdr:nvCxnSpPr>
      <xdr:spPr>
        <a:xfrm>
          <a:off x="876300" y="82048350"/>
          <a:ext cx="11430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1069522</xdr:colOff>
      <xdr:row>144</xdr:row>
      <xdr:rowOff>4082</xdr:rowOff>
    </xdr:from>
    <xdr:to>
      <xdr:col>4</xdr:col>
      <xdr:colOff>110219</xdr:colOff>
      <xdr:row>144</xdr:row>
      <xdr:rowOff>4082</xdr:rowOff>
    </xdr:to>
    <xdr:cxnSp macro="">
      <xdr:nvCxnSpPr>
        <xdr:cNvPr id="5" name="Straight Connector 4"/>
        <xdr:cNvCxnSpPr/>
      </xdr:nvCxnSpPr>
      <xdr:spPr>
        <a:xfrm>
          <a:off x="3088822" y="82071482"/>
          <a:ext cx="4403272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41</xdr:row>
      <xdr:rowOff>171450</xdr:rowOff>
    </xdr:from>
    <xdr:to>
      <xdr:col>0</xdr:col>
      <xdr:colOff>1495425</xdr:colOff>
      <xdr:row>41</xdr:row>
      <xdr:rowOff>171450</xdr:rowOff>
    </xdr:to>
    <xdr:cxnSp macro="">
      <xdr:nvCxnSpPr>
        <xdr:cNvPr id="6" name="Straight Connector 5"/>
        <xdr:cNvCxnSpPr/>
      </xdr:nvCxnSpPr>
      <xdr:spPr>
        <a:xfrm>
          <a:off x="721179" y="21725164"/>
          <a:ext cx="10477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1069522</xdr:colOff>
      <xdr:row>42</xdr:row>
      <xdr:rowOff>4082</xdr:rowOff>
    </xdr:from>
    <xdr:to>
      <xdr:col>4</xdr:col>
      <xdr:colOff>110219</xdr:colOff>
      <xdr:row>42</xdr:row>
      <xdr:rowOff>4082</xdr:rowOff>
    </xdr:to>
    <xdr:cxnSp macro="">
      <xdr:nvCxnSpPr>
        <xdr:cNvPr id="7" name="Straight Connector 6"/>
        <xdr:cNvCxnSpPr/>
      </xdr:nvCxnSpPr>
      <xdr:spPr>
        <a:xfrm>
          <a:off x="2714626" y="22170118"/>
          <a:ext cx="4239986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154</xdr:row>
      <xdr:rowOff>171450</xdr:rowOff>
    </xdr:from>
    <xdr:to>
      <xdr:col>1</xdr:col>
      <xdr:colOff>1495425</xdr:colOff>
      <xdr:row>154</xdr:row>
      <xdr:rowOff>171450</xdr:rowOff>
    </xdr:to>
    <xdr:cxnSp macro="">
      <xdr:nvCxnSpPr>
        <xdr:cNvPr id="8" name="Straight Connector 7"/>
        <xdr:cNvCxnSpPr/>
      </xdr:nvCxnSpPr>
      <xdr:spPr>
        <a:xfrm>
          <a:off x="1114425" y="74780775"/>
          <a:ext cx="9525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1069522</xdr:colOff>
      <xdr:row>155</xdr:row>
      <xdr:rowOff>4082</xdr:rowOff>
    </xdr:from>
    <xdr:to>
      <xdr:col>5</xdr:col>
      <xdr:colOff>110219</xdr:colOff>
      <xdr:row>155</xdr:row>
      <xdr:rowOff>4082</xdr:rowOff>
    </xdr:to>
    <xdr:cxnSp macro="">
      <xdr:nvCxnSpPr>
        <xdr:cNvPr id="9" name="Straight Connector 8"/>
        <xdr:cNvCxnSpPr/>
      </xdr:nvCxnSpPr>
      <xdr:spPr>
        <a:xfrm>
          <a:off x="2860222" y="74803907"/>
          <a:ext cx="4241347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10" name="Straight Connector 9"/>
        <xdr:cNvCxnSpPr/>
      </xdr:nvCxnSpPr>
      <xdr:spPr>
        <a:xfrm>
          <a:off x="1114425" y="20212050"/>
          <a:ext cx="9525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1069522</xdr:colOff>
      <xdr:row>43</xdr:row>
      <xdr:rowOff>4082</xdr:rowOff>
    </xdr:from>
    <xdr:to>
      <xdr:col>5</xdr:col>
      <xdr:colOff>110219</xdr:colOff>
      <xdr:row>43</xdr:row>
      <xdr:rowOff>4082</xdr:rowOff>
    </xdr:to>
    <xdr:cxnSp macro="">
      <xdr:nvCxnSpPr>
        <xdr:cNvPr id="11" name="Straight Connector 10"/>
        <xdr:cNvCxnSpPr/>
      </xdr:nvCxnSpPr>
      <xdr:spPr>
        <a:xfrm>
          <a:off x="2860222" y="20578082"/>
          <a:ext cx="4241347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12" name="Straight Connector 11"/>
        <xdr:cNvCxnSpPr/>
      </xdr:nvCxnSpPr>
      <xdr:spPr>
        <a:xfrm>
          <a:off x="1114425" y="20212050"/>
          <a:ext cx="9525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1069522</xdr:colOff>
      <xdr:row>43</xdr:row>
      <xdr:rowOff>4082</xdr:rowOff>
    </xdr:from>
    <xdr:to>
      <xdr:col>5</xdr:col>
      <xdr:colOff>110219</xdr:colOff>
      <xdr:row>43</xdr:row>
      <xdr:rowOff>4082</xdr:rowOff>
    </xdr:to>
    <xdr:cxnSp macro="">
      <xdr:nvCxnSpPr>
        <xdr:cNvPr id="13" name="Straight Connector 12"/>
        <xdr:cNvCxnSpPr/>
      </xdr:nvCxnSpPr>
      <xdr:spPr>
        <a:xfrm>
          <a:off x="2860222" y="20578082"/>
          <a:ext cx="4241347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86</xdr:row>
      <xdr:rowOff>171450</xdr:rowOff>
    </xdr:from>
    <xdr:to>
      <xdr:col>1</xdr:col>
      <xdr:colOff>1495425</xdr:colOff>
      <xdr:row>86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55482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86</xdr:row>
      <xdr:rowOff>180975</xdr:rowOff>
    </xdr:from>
    <xdr:to>
      <xdr:col>2</xdr:col>
      <xdr:colOff>554556</xdr:colOff>
      <xdr:row>86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56435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171450</xdr:rowOff>
    </xdr:from>
    <xdr:to>
      <xdr:col>1</xdr:col>
      <xdr:colOff>1495425</xdr:colOff>
      <xdr:row>34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34</xdr:row>
      <xdr:rowOff>180975</xdr:rowOff>
    </xdr:from>
    <xdr:to>
      <xdr:col>2</xdr:col>
      <xdr:colOff>554556</xdr:colOff>
      <xdr:row>34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zaalishvili/AppData/Local/Microsoft/Windows/Temporary%20Internet%20Files/Content.Outlook/NKXX6P1B/Users/lmerabishvili/AppData/Local/Microsoft/Windows/Temporary%20Internet%20Files/Content.Outlook/DELNJLCD/axali%20formebiV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no/Desktop/2012_annual-2016-03-30/2012_annual/axali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Temur%20Chilindrishvili/&#4318;&#4304;&#4320;&#4322;&#4312;&#4308;&#4305;&#4312;&#4321;%20&#4324;&#4317;&#4320;&#4315;&#4308;&#4305;&#4312;/&#4318;&#4317;&#4314;&#4312;&#4322;&#4318;&#4304;&#4320;&#4322;&#4312;&#4308;&#4305;&#4312;&#4321;%20&#4324;&#4317;&#4320;&#4315;&#4308;&#4305;&#4310;&#4308;%20&#4315;&#4323;&#4328;&#4304;&#4317;&#4305;&#4312;&#4321;%20&#4312;&#4321;&#4322;&#4317;&#4320;&#4312;&#4304;/&#4318;&#4304;&#4320;&#4322;&#4312;&#4308;&#4305;&#4312;&#4321;%20&#4324;&#4317;&#4320;&#4315;&#4308;&#4305;&#4312;%20&#4307;&#4304;%20&#4312;&#4316;&#4321;&#4322;&#4320;&#4323;&#4325;&#4330;&#4312;&#4304;%2016.01.2012&#4332;/forman-n1-10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deklaraciis%20forma%201.112011-1.11.2012/cliuri%20deklaraciis%20formebi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&gt;&gt;&gt;&gt; 3 დღიანი"/>
      <sheetName val="ფორმა N10"/>
      <sheetName val="ფორმა N11"/>
      <sheetName val="ფორმა N12"/>
      <sheetName val="ფორმა N13"/>
      <sheetName val="ფორმა N14"/>
      <sheetName val="ფორმა 15"/>
      <sheetName val="Validation"/>
    </sheetNames>
    <sheetDataSet>
      <sheetData sheetId="0">
        <row r="4">
          <cell r="D4" t="str">
            <v/>
          </cell>
        </row>
      </sheetData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ფორმა N9.7.1"/>
      <sheetName val="Validation"/>
    </sheetNames>
    <sheetDataSet>
      <sheetData sheetId="0"/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ფორმა N9.7.1"/>
      <sheetName val="Validation"/>
    </sheetNames>
    <sheetDataSet>
      <sheetData sheetId="0"/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M255"/>
  <sheetViews>
    <sheetView showGridLines="0" tabSelected="1" view="pageBreakPreview" zoomScale="70" zoomScaleSheetLayoutView="70" workbookViewId="0">
      <selection activeCell="K19" sqref="K19"/>
    </sheetView>
  </sheetViews>
  <sheetFormatPr defaultRowHeight="15" x14ac:dyDescent="0.3"/>
  <cols>
    <col min="1" max="1" width="6.28515625" style="287" bestFit="1" customWidth="1"/>
    <col min="2" max="2" width="13.140625" style="287" customWidth="1"/>
    <col min="3" max="3" width="17.5703125" style="287" bestFit="1" customWidth="1"/>
    <col min="4" max="4" width="15.140625" style="352" customWidth="1"/>
    <col min="5" max="5" width="17.140625" style="287" customWidth="1"/>
    <col min="6" max="6" width="17.85546875" style="287" customWidth="1"/>
    <col min="7" max="7" width="14.28515625" style="353" customWidth="1"/>
    <col min="8" max="8" width="23.85546875" style="353" customWidth="1"/>
    <col min="9" max="9" width="19.140625" style="353" customWidth="1"/>
    <col min="10" max="10" width="23.7109375" style="287" customWidth="1"/>
    <col min="11" max="11" width="17.42578125" style="287" customWidth="1"/>
    <col min="12" max="12" width="16.7109375" style="287" customWidth="1"/>
    <col min="13" max="13" width="21.5703125" style="287" customWidth="1"/>
    <col min="14" max="16384" width="9.140625" style="287"/>
  </cols>
  <sheetData>
    <row r="1" spans="1:13" x14ac:dyDescent="0.3">
      <c r="A1" s="64" t="s">
        <v>312</v>
      </c>
      <c r="B1" s="281"/>
      <c r="C1" s="281"/>
      <c r="D1" s="282"/>
      <c r="E1" s="283"/>
      <c r="F1" s="284"/>
      <c r="G1" s="284"/>
      <c r="H1" s="285"/>
      <c r="I1" s="64"/>
      <c r="J1" s="281"/>
      <c r="K1" s="283"/>
      <c r="L1" s="283"/>
      <c r="M1" s="286" t="s">
        <v>110</v>
      </c>
    </row>
    <row r="2" spans="1:13" x14ac:dyDescent="0.3">
      <c r="A2" s="66" t="s">
        <v>141</v>
      </c>
      <c r="B2" s="281"/>
      <c r="C2" s="281"/>
      <c r="D2" s="282"/>
      <c r="E2" s="283"/>
      <c r="F2" s="284"/>
      <c r="G2" s="284"/>
      <c r="H2" s="285"/>
      <c r="I2" s="66"/>
      <c r="J2" s="281"/>
      <c r="K2" s="283"/>
      <c r="L2" s="283"/>
      <c r="M2" s="288" t="s">
        <v>564</v>
      </c>
    </row>
    <row r="3" spans="1:13" x14ac:dyDescent="0.3">
      <c r="A3" s="281"/>
      <c r="B3" s="281"/>
      <c r="C3" s="289"/>
      <c r="D3" s="290"/>
      <c r="E3" s="283"/>
      <c r="F3" s="283"/>
      <c r="G3" s="291"/>
      <c r="H3" s="283"/>
      <c r="I3" s="283"/>
      <c r="J3" s="284"/>
      <c r="K3" s="281"/>
      <c r="L3" s="281"/>
      <c r="M3" s="283"/>
    </row>
    <row r="4" spans="1:13" x14ac:dyDescent="0.3">
      <c r="A4" s="284" t="s">
        <v>277</v>
      </c>
      <c r="B4" s="292"/>
      <c r="C4" s="292"/>
      <c r="D4" s="293" t="s">
        <v>279</v>
      </c>
      <c r="E4" s="294"/>
      <c r="F4" s="283"/>
      <c r="G4" s="295"/>
      <c r="H4" s="283"/>
      <c r="I4" s="282"/>
      <c r="J4" s="294"/>
      <c r="K4" s="281"/>
      <c r="L4" s="283"/>
      <c r="M4" s="283"/>
    </row>
    <row r="5" spans="1:13" x14ac:dyDescent="0.3">
      <c r="A5" s="25" t="s">
        <v>565</v>
      </c>
      <c r="B5" s="25"/>
      <c r="C5" s="25"/>
      <c r="D5" s="99"/>
      <c r="E5" s="283"/>
      <c r="F5" s="283"/>
      <c r="G5" s="295"/>
      <c r="H5" s="295"/>
      <c r="I5" s="295"/>
      <c r="J5" s="296"/>
      <c r="K5" s="285"/>
      <c r="L5" s="281"/>
      <c r="M5" s="283"/>
    </row>
    <row r="6" spans="1:13" ht="15.75" thickBot="1" x14ac:dyDescent="0.35">
      <c r="A6" s="89"/>
      <c r="B6" s="283"/>
      <c r="C6" s="296"/>
      <c r="D6" s="297"/>
      <c r="E6" s="283"/>
      <c r="F6" s="283"/>
      <c r="G6" s="295"/>
      <c r="H6" s="295"/>
      <c r="I6" s="295"/>
      <c r="J6" s="283"/>
      <c r="K6" s="281"/>
      <c r="L6" s="281"/>
      <c r="M6" s="283"/>
    </row>
    <row r="7" spans="1:13" ht="15.75" thickBot="1" x14ac:dyDescent="0.35">
      <c r="A7" s="281"/>
      <c r="B7" s="298"/>
      <c r="C7" s="281"/>
      <c r="D7" s="282"/>
      <c r="E7" s="299"/>
      <c r="F7" s="299"/>
      <c r="G7" s="284"/>
      <c r="H7" s="284"/>
      <c r="I7" s="284"/>
      <c r="J7" s="491" t="s">
        <v>446</v>
      </c>
      <c r="K7" s="492"/>
      <c r="L7" s="493"/>
      <c r="M7" s="281"/>
    </row>
    <row r="8" spans="1:13" s="311" customFormat="1" ht="45.75" thickBot="1" x14ac:dyDescent="0.35">
      <c r="A8" s="300" t="s">
        <v>64</v>
      </c>
      <c r="B8" s="301" t="s">
        <v>142</v>
      </c>
      <c r="C8" s="301" t="s">
        <v>566</v>
      </c>
      <c r="D8" s="302" t="s">
        <v>285</v>
      </c>
      <c r="E8" s="303" t="s">
        <v>227</v>
      </c>
      <c r="F8" s="304" t="s">
        <v>226</v>
      </c>
      <c r="G8" s="305" t="s">
        <v>230</v>
      </c>
      <c r="H8" s="306" t="s">
        <v>231</v>
      </c>
      <c r="I8" s="307" t="s">
        <v>228</v>
      </c>
      <c r="J8" s="308" t="s">
        <v>281</v>
      </c>
      <c r="K8" s="309" t="s">
        <v>282</v>
      </c>
      <c r="L8" s="309" t="s">
        <v>232</v>
      </c>
      <c r="M8" s="310" t="s">
        <v>233</v>
      </c>
    </row>
    <row r="9" spans="1:13" s="320" customFormat="1" ht="15.75" thickBot="1" x14ac:dyDescent="0.35">
      <c r="A9" s="312">
        <v>1</v>
      </c>
      <c r="B9" s="313">
        <v>2</v>
      </c>
      <c r="C9" s="313">
        <v>3</v>
      </c>
      <c r="D9" s="314">
        <v>4</v>
      </c>
      <c r="E9" s="315">
        <v>7</v>
      </c>
      <c r="F9" s="313">
        <v>8</v>
      </c>
      <c r="G9" s="316">
        <v>9</v>
      </c>
      <c r="H9" s="317">
        <v>12</v>
      </c>
      <c r="I9" s="318">
        <v>13</v>
      </c>
      <c r="J9" s="315">
        <v>14</v>
      </c>
      <c r="K9" s="313">
        <v>15</v>
      </c>
      <c r="L9" s="313">
        <v>16</v>
      </c>
      <c r="M9" s="319">
        <v>17</v>
      </c>
    </row>
    <row r="10" spans="1:13" ht="30" x14ac:dyDescent="0.3">
      <c r="A10" s="321">
        <v>1</v>
      </c>
      <c r="B10" s="322">
        <v>41002</v>
      </c>
      <c r="C10" s="323" t="s">
        <v>567</v>
      </c>
      <c r="D10" s="324">
        <v>800</v>
      </c>
      <c r="E10" s="325" t="s">
        <v>568</v>
      </c>
      <c r="F10" s="325" t="s">
        <v>569</v>
      </c>
      <c r="G10" s="326" t="s">
        <v>570</v>
      </c>
      <c r="H10" s="325" t="s">
        <v>571</v>
      </c>
      <c r="I10" s="323" t="s">
        <v>572</v>
      </c>
      <c r="J10" s="327"/>
      <c r="K10" s="327"/>
      <c r="L10" s="328"/>
      <c r="M10" s="329"/>
    </row>
    <row r="11" spans="1:13" ht="30" x14ac:dyDescent="0.3">
      <c r="A11" s="321">
        <v>2</v>
      </c>
      <c r="B11" s="322">
        <v>41002</v>
      </c>
      <c r="C11" s="323" t="s">
        <v>567</v>
      </c>
      <c r="D11" s="324">
        <v>1200</v>
      </c>
      <c r="E11" s="325" t="s">
        <v>573</v>
      </c>
      <c r="F11" s="325" t="s">
        <v>574</v>
      </c>
      <c r="G11" s="326" t="s">
        <v>575</v>
      </c>
      <c r="H11" s="325" t="s">
        <v>576</v>
      </c>
      <c r="I11" s="323" t="s">
        <v>572</v>
      </c>
      <c r="J11" s="327"/>
      <c r="K11" s="327"/>
      <c r="L11" s="328"/>
      <c r="M11" s="330"/>
    </row>
    <row r="12" spans="1:13" ht="30" x14ac:dyDescent="0.3">
      <c r="A12" s="321">
        <v>3</v>
      </c>
      <c r="B12" s="322">
        <v>41002</v>
      </c>
      <c r="C12" s="323" t="s">
        <v>567</v>
      </c>
      <c r="D12" s="324">
        <v>1996.6</v>
      </c>
      <c r="E12" s="325" t="s">
        <v>577</v>
      </c>
      <c r="F12" s="325" t="s">
        <v>578</v>
      </c>
      <c r="G12" s="326" t="s">
        <v>579</v>
      </c>
      <c r="H12" s="325" t="s">
        <v>580</v>
      </c>
      <c r="I12" s="323" t="s">
        <v>581</v>
      </c>
      <c r="J12" s="327"/>
      <c r="K12" s="327"/>
      <c r="L12" s="328"/>
      <c r="M12" s="330"/>
    </row>
    <row r="13" spans="1:13" ht="30" x14ac:dyDescent="0.3">
      <c r="A13" s="321">
        <v>4</v>
      </c>
      <c r="B13" s="322">
        <v>41002</v>
      </c>
      <c r="C13" s="323" t="s">
        <v>567</v>
      </c>
      <c r="D13" s="324">
        <v>3500</v>
      </c>
      <c r="E13" s="325" t="s">
        <v>582</v>
      </c>
      <c r="F13" s="325" t="s">
        <v>583</v>
      </c>
      <c r="G13" s="326" t="s">
        <v>584</v>
      </c>
      <c r="H13" s="325" t="s">
        <v>585</v>
      </c>
      <c r="I13" s="323" t="s">
        <v>586</v>
      </c>
      <c r="J13" s="327"/>
      <c r="K13" s="327"/>
      <c r="L13" s="328"/>
      <c r="M13" s="330"/>
    </row>
    <row r="14" spans="1:13" ht="30" x14ac:dyDescent="0.3">
      <c r="A14" s="321">
        <v>5</v>
      </c>
      <c r="B14" s="322">
        <v>41002</v>
      </c>
      <c r="C14" s="323" t="s">
        <v>567</v>
      </c>
      <c r="D14" s="324">
        <v>7994.4</v>
      </c>
      <c r="E14" s="325" t="s">
        <v>587</v>
      </c>
      <c r="F14" s="325" t="s">
        <v>588</v>
      </c>
      <c r="G14" s="326" t="s">
        <v>589</v>
      </c>
      <c r="H14" s="325" t="s">
        <v>590</v>
      </c>
      <c r="I14" s="323" t="s">
        <v>591</v>
      </c>
      <c r="J14" s="327"/>
      <c r="K14" s="327"/>
      <c r="L14" s="328"/>
      <c r="M14" s="330"/>
    </row>
    <row r="15" spans="1:13" ht="30" x14ac:dyDescent="0.3">
      <c r="A15" s="321">
        <v>6</v>
      </c>
      <c r="B15" s="322">
        <v>41003</v>
      </c>
      <c r="C15" s="323" t="s">
        <v>567</v>
      </c>
      <c r="D15" s="324">
        <v>2698</v>
      </c>
      <c r="E15" s="325" t="s">
        <v>592</v>
      </c>
      <c r="F15" s="325" t="s">
        <v>593</v>
      </c>
      <c r="G15" s="326" t="s">
        <v>594</v>
      </c>
      <c r="H15" s="325" t="s">
        <v>595</v>
      </c>
      <c r="I15" s="323" t="s">
        <v>586</v>
      </c>
      <c r="J15" s="327"/>
      <c r="K15" s="327"/>
      <c r="L15" s="328"/>
      <c r="M15" s="330"/>
    </row>
    <row r="16" spans="1:13" ht="30" x14ac:dyDescent="0.3">
      <c r="A16" s="321">
        <v>7</v>
      </c>
      <c r="B16" s="322">
        <v>41003</v>
      </c>
      <c r="C16" s="323" t="s">
        <v>567</v>
      </c>
      <c r="D16" s="324">
        <v>9940</v>
      </c>
      <c r="E16" s="325" t="s">
        <v>596</v>
      </c>
      <c r="F16" s="325" t="s">
        <v>597</v>
      </c>
      <c r="G16" s="326" t="s">
        <v>598</v>
      </c>
      <c r="H16" s="325" t="s">
        <v>599</v>
      </c>
      <c r="I16" s="323" t="s">
        <v>481</v>
      </c>
      <c r="J16" s="327"/>
      <c r="K16" s="327"/>
      <c r="L16" s="328"/>
      <c r="M16" s="330"/>
    </row>
    <row r="17" spans="1:13" ht="30" x14ac:dyDescent="0.3">
      <c r="A17" s="321">
        <v>8</v>
      </c>
      <c r="B17" s="322">
        <v>41018</v>
      </c>
      <c r="C17" s="323" t="s">
        <v>567</v>
      </c>
      <c r="D17" s="324">
        <v>2000</v>
      </c>
      <c r="E17" s="325" t="s">
        <v>587</v>
      </c>
      <c r="F17" s="325" t="s">
        <v>600</v>
      </c>
      <c r="G17" s="326" t="s">
        <v>601</v>
      </c>
      <c r="H17" s="325" t="s">
        <v>602</v>
      </c>
      <c r="I17" s="323" t="s">
        <v>586</v>
      </c>
      <c r="J17" s="327"/>
      <c r="K17" s="327"/>
      <c r="L17" s="328"/>
      <c r="M17" s="330"/>
    </row>
    <row r="18" spans="1:13" ht="30" x14ac:dyDescent="0.3">
      <c r="A18" s="321">
        <v>9</v>
      </c>
      <c r="B18" s="322">
        <v>41018</v>
      </c>
      <c r="C18" s="323" t="s">
        <v>567</v>
      </c>
      <c r="D18" s="324">
        <v>2498.5500000000002</v>
      </c>
      <c r="E18" s="325" t="s">
        <v>603</v>
      </c>
      <c r="F18" s="325" t="s">
        <v>604</v>
      </c>
      <c r="G18" s="331" t="s">
        <v>605</v>
      </c>
      <c r="H18" s="325" t="s">
        <v>606</v>
      </c>
      <c r="I18" s="323" t="s">
        <v>586</v>
      </c>
      <c r="J18" s="327"/>
      <c r="K18" s="327"/>
      <c r="L18" s="328"/>
      <c r="M18" s="330"/>
    </row>
    <row r="19" spans="1:13" ht="30" x14ac:dyDescent="0.3">
      <c r="A19" s="321">
        <v>10</v>
      </c>
      <c r="B19" s="322">
        <v>41018</v>
      </c>
      <c r="C19" s="323" t="s">
        <v>567</v>
      </c>
      <c r="D19" s="324">
        <v>2498.75</v>
      </c>
      <c r="E19" s="325" t="s">
        <v>607</v>
      </c>
      <c r="F19" s="325" t="s">
        <v>608</v>
      </c>
      <c r="G19" s="326" t="s">
        <v>609</v>
      </c>
      <c r="H19" s="325" t="s">
        <v>610</v>
      </c>
      <c r="I19" s="323" t="s">
        <v>586</v>
      </c>
      <c r="J19" s="327"/>
      <c r="K19" s="327"/>
      <c r="L19" s="328"/>
      <c r="M19" s="330"/>
    </row>
    <row r="20" spans="1:13" ht="30" x14ac:dyDescent="0.3">
      <c r="A20" s="321">
        <v>11</v>
      </c>
      <c r="B20" s="322">
        <v>41018</v>
      </c>
      <c r="C20" s="323" t="s">
        <v>567</v>
      </c>
      <c r="D20" s="324">
        <v>5673</v>
      </c>
      <c r="E20" s="325" t="s">
        <v>611</v>
      </c>
      <c r="F20" s="325" t="s">
        <v>588</v>
      </c>
      <c r="G20" s="326" t="s">
        <v>612</v>
      </c>
      <c r="H20" s="325" t="s">
        <v>613</v>
      </c>
      <c r="I20" s="323" t="s">
        <v>591</v>
      </c>
      <c r="J20" s="327"/>
      <c r="K20" s="327"/>
      <c r="L20" s="328"/>
      <c r="M20" s="330"/>
    </row>
    <row r="21" spans="1:13" ht="30" x14ac:dyDescent="0.3">
      <c r="A21" s="321">
        <v>12</v>
      </c>
      <c r="B21" s="322">
        <v>41018</v>
      </c>
      <c r="C21" s="323" t="s">
        <v>567</v>
      </c>
      <c r="D21" s="324">
        <v>6500</v>
      </c>
      <c r="E21" s="325" t="s">
        <v>614</v>
      </c>
      <c r="F21" s="325" t="s">
        <v>615</v>
      </c>
      <c r="G21" s="326" t="s">
        <v>616</v>
      </c>
      <c r="H21" s="325" t="s">
        <v>617</v>
      </c>
      <c r="I21" s="323" t="s">
        <v>586</v>
      </c>
      <c r="J21" s="327"/>
      <c r="K21" s="327"/>
      <c r="L21" s="328"/>
      <c r="M21" s="330"/>
    </row>
    <row r="22" spans="1:13" ht="30" x14ac:dyDescent="0.3">
      <c r="A22" s="321">
        <v>13</v>
      </c>
      <c r="B22" s="322">
        <v>41019</v>
      </c>
      <c r="C22" s="323" t="s">
        <v>567</v>
      </c>
      <c r="D22" s="324">
        <v>2000</v>
      </c>
      <c r="E22" s="325" t="s">
        <v>618</v>
      </c>
      <c r="F22" s="325" t="s">
        <v>619</v>
      </c>
      <c r="G22" s="326" t="s">
        <v>620</v>
      </c>
      <c r="H22" s="325" t="s">
        <v>621</v>
      </c>
      <c r="I22" s="323" t="s">
        <v>586</v>
      </c>
      <c r="J22" s="327"/>
      <c r="K22" s="327"/>
      <c r="L22" s="328"/>
      <c r="M22" s="330"/>
    </row>
    <row r="23" spans="1:13" ht="30" x14ac:dyDescent="0.3">
      <c r="A23" s="321">
        <v>14</v>
      </c>
      <c r="B23" s="322">
        <v>41022</v>
      </c>
      <c r="C23" s="323" t="s">
        <v>567</v>
      </c>
      <c r="D23" s="324">
        <v>5500</v>
      </c>
      <c r="E23" s="325" t="s">
        <v>622</v>
      </c>
      <c r="F23" s="325" t="s">
        <v>623</v>
      </c>
      <c r="G23" s="326" t="s">
        <v>624</v>
      </c>
      <c r="H23" s="325" t="s">
        <v>625</v>
      </c>
      <c r="I23" s="323" t="s">
        <v>586</v>
      </c>
      <c r="J23" s="327"/>
      <c r="K23" s="327"/>
      <c r="L23" s="328"/>
      <c r="M23" s="330"/>
    </row>
    <row r="24" spans="1:13" ht="30" x14ac:dyDescent="0.3">
      <c r="A24" s="321">
        <v>15</v>
      </c>
      <c r="B24" s="322">
        <v>41023</v>
      </c>
      <c r="C24" s="323" t="s">
        <v>567</v>
      </c>
      <c r="D24" s="324">
        <v>9000</v>
      </c>
      <c r="E24" s="325" t="s">
        <v>582</v>
      </c>
      <c r="F24" s="325" t="s">
        <v>583</v>
      </c>
      <c r="G24" s="326" t="s">
        <v>584</v>
      </c>
      <c r="H24" s="325" t="s">
        <v>585</v>
      </c>
      <c r="I24" s="323" t="s">
        <v>586</v>
      </c>
      <c r="J24" s="327"/>
      <c r="K24" s="327"/>
      <c r="L24" s="328"/>
      <c r="M24" s="330"/>
    </row>
    <row r="25" spans="1:13" ht="30" x14ac:dyDescent="0.3">
      <c r="A25" s="321">
        <v>16</v>
      </c>
      <c r="B25" s="322">
        <v>41024</v>
      </c>
      <c r="C25" s="323" t="s">
        <v>567</v>
      </c>
      <c r="D25" s="324">
        <v>1600</v>
      </c>
      <c r="E25" s="325" t="s">
        <v>626</v>
      </c>
      <c r="F25" s="325" t="s">
        <v>627</v>
      </c>
      <c r="G25" s="326" t="s">
        <v>628</v>
      </c>
      <c r="H25" s="325" t="s">
        <v>629</v>
      </c>
      <c r="I25" s="323" t="s">
        <v>586</v>
      </c>
      <c r="J25" s="327"/>
      <c r="K25" s="327"/>
      <c r="L25" s="328"/>
      <c r="M25" s="330"/>
    </row>
    <row r="26" spans="1:13" ht="30" x14ac:dyDescent="0.3">
      <c r="A26" s="321">
        <v>17</v>
      </c>
      <c r="B26" s="322">
        <v>41024</v>
      </c>
      <c r="C26" s="323" t="s">
        <v>567</v>
      </c>
      <c r="D26" s="324">
        <v>1400</v>
      </c>
      <c r="E26" s="325" t="s">
        <v>630</v>
      </c>
      <c r="F26" s="325" t="s">
        <v>631</v>
      </c>
      <c r="G26" s="326" t="s">
        <v>632</v>
      </c>
      <c r="H26" s="325" t="s">
        <v>633</v>
      </c>
      <c r="I26" s="323" t="s">
        <v>586</v>
      </c>
      <c r="J26" s="327"/>
      <c r="K26" s="327"/>
      <c r="L26" s="328"/>
      <c r="M26" s="330"/>
    </row>
    <row r="27" spans="1:13" ht="30" x14ac:dyDescent="0.3">
      <c r="A27" s="321">
        <v>18</v>
      </c>
      <c r="B27" s="322">
        <v>41025</v>
      </c>
      <c r="C27" s="323" t="s">
        <v>567</v>
      </c>
      <c r="D27" s="324">
        <v>1400</v>
      </c>
      <c r="E27" s="325" t="s">
        <v>634</v>
      </c>
      <c r="F27" s="325" t="s">
        <v>635</v>
      </c>
      <c r="G27" s="326" t="s">
        <v>636</v>
      </c>
      <c r="H27" s="325" t="s">
        <v>637</v>
      </c>
      <c r="I27" s="323" t="s">
        <v>586</v>
      </c>
      <c r="J27" s="327"/>
      <c r="K27" s="327"/>
      <c r="L27" s="328"/>
      <c r="M27" s="330"/>
    </row>
    <row r="28" spans="1:13" ht="30" x14ac:dyDescent="0.3">
      <c r="A28" s="321">
        <v>19</v>
      </c>
      <c r="B28" s="322">
        <v>41025</v>
      </c>
      <c r="C28" s="323" t="s">
        <v>567</v>
      </c>
      <c r="D28" s="324">
        <v>1800</v>
      </c>
      <c r="E28" s="325" t="s">
        <v>592</v>
      </c>
      <c r="F28" s="325" t="s">
        <v>638</v>
      </c>
      <c r="G28" s="326" t="s">
        <v>639</v>
      </c>
      <c r="H28" s="325" t="s">
        <v>640</v>
      </c>
      <c r="I28" s="323" t="s">
        <v>586</v>
      </c>
      <c r="J28" s="327"/>
      <c r="K28" s="327"/>
      <c r="L28" s="328"/>
      <c r="M28" s="330"/>
    </row>
    <row r="29" spans="1:13" ht="30" x14ac:dyDescent="0.3">
      <c r="A29" s="321">
        <v>20</v>
      </c>
      <c r="B29" s="322">
        <v>41025</v>
      </c>
      <c r="C29" s="323" t="s">
        <v>567</v>
      </c>
      <c r="D29" s="324">
        <v>3100</v>
      </c>
      <c r="E29" s="325" t="s">
        <v>573</v>
      </c>
      <c r="F29" s="325" t="s">
        <v>641</v>
      </c>
      <c r="G29" s="326" t="s">
        <v>642</v>
      </c>
      <c r="H29" s="325" t="s">
        <v>643</v>
      </c>
      <c r="I29" s="323" t="s">
        <v>586</v>
      </c>
      <c r="J29" s="327"/>
      <c r="K29" s="327"/>
      <c r="L29" s="328"/>
      <c r="M29" s="330"/>
    </row>
    <row r="30" spans="1:13" ht="30" x14ac:dyDescent="0.3">
      <c r="A30" s="321">
        <v>21</v>
      </c>
      <c r="B30" s="322">
        <v>41025</v>
      </c>
      <c r="C30" s="323" t="s">
        <v>567</v>
      </c>
      <c r="D30" s="324">
        <v>3700</v>
      </c>
      <c r="E30" s="325" t="s">
        <v>644</v>
      </c>
      <c r="F30" s="325" t="s">
        <v>645</v>
      </c>
      <c r="G30" s="326" t="s">
        <v>646</v>
      </c>
      <c r="H30" s="325" t="s">
        <v>647</v>
      </c>
      <c r="I30" s="323" t="s">
        <v>586</v>
      </c>
      <c r="J30" s="327"/>
      <c r="K30" s="327"/>
      <c r="L30" s="328"/>
      <c r="M30" s="330"/>
    </row>
    <row r="31" spans="1:13" ht="30" x14ac:dyDescent="0.3">
      <c r="A31" s="321">
        <v>22</v>
      </c>
      <c r="B31" s="322">
        <v>41029</v>
      </c>
      <c r="C31" s="323" t="s">
        <v>567</v>
      </c>
      <c r="D31" s="324">
        <v>4850</v>
      </c>
      <c r="E31" s="325" t="s">
        <v>587</v>
      </c>
      <c r="F31" s="325" t="s">
        <v>588</v>
      </c>
      <c r="G31" s="326" t="s">
        <v>589</v>
      </c>
      <c r="H31" s="325" t="s">
        <v>590</v>
      </c>
      <c r="I31" s="323" t="s">
        <v>591</v>
      </c>
      <c r="J31" s="327"/>
      <c r="K31" s="327"/>
      <c r="L31" s="328"/>
      <c r="M31" s="330"/>
    </row>
    <row r="32" spans="1:13" ht="30" x14ac:dyDescent="0.3">
      <c r="A32" s="321">
        <v>23</v>
      </c>
      <c r="B32" s="322">
        <v>41036</v>
      </c>
      <c r="C32" s="323" t="s">
        <v>567</v>
      </c>
      <c r="D32" s="324">
        <v>4500</v>
      </c>
      <c r="E32" s="325" t="s">
        <v>648</v>
      </c>
      <c r="F32" s="325" t="s">
        <v>649</v>
      </c>
      <c r="G32" s="326" t="s">
        <v>650</v>
      </c>
      <c r="H32" s="325" t="s">
        <v>651</v>
      </c>
      <c r="I32" s="323" t="s">
        <v>586</v>
      </c>
      <c r="J32" s="327"/>
      <c r="K32" s="327"/>
      <c r="L32" s="328"/>
      <c r="M32" s="330"/>
    </row>
    <row r="33" spans="1:13" ht="30" x14ac:dyDescent="0.3">
      <c r="A33" s="321">
        <v>24</v>
      </c>
      <c r="B33" s="322">
        <v>41036</v>
      </c>
      <c r="C33" s="323" t="s">
        <v>567</v>
      </c>
      <c r="D33" s="324">
        <v>4997.5</v>
      </c>
      <c r="E33" s="325" t="s">
        <v>652</v>
      </c>
      <c r="F33" s="325" t="s">
        <v>653</v>
      </c>
      <c r="G33" s="326" t="s">
        <v>654</v>
      </c>
      <c r="H33" s="325" t="s">
        <v>655</v>
      </c>
      <c r="I33" s="323" t="s">
        <v>586</v>
      </c>
      <c r="J33" s="327"/>
      <c r="K33" s="327"/>
      <c r="L33" s="328"/>
      <c r="M33" s="330"/>
    </row>
    <row r="34" spans="1:13" ht="30" x14ac:dyDescent="0.3">
      <c r="A34" s="321">
        <v>25</v>
      </c>
      <c r="B34" s="322">
        <v>41036</v>
      </c>
      <c r="C34" s="323" t="s">
        <v>567</v>
      </c>
      <c r="D34" s="324">
        <v>4997.5</v>
      </c>
      <c r="E34" s="325" t="s">
        <v>656</v>
      </c>
      <c r="F34" s="325" t="s">
        <v>657</v>
      </c>
      <c r="G34" s="326" t="s">
        <v>658</v>
      </c>
      <c r="H34" s="325" t="s">
        <v>659</v>
      </c>
      <c r="I34" s="323" t="s">
        <v>586</v>
      </c>
      <c r="J34" s="327"/>
      <c r="K34" s="327"/>
      <c r="L34" s="328"/>
      <c r="M34" s="330"/>
    </row>
    <row r="35" spans="1:13" ht="30" x14ac:dyDescent="0.3">
      <c r="A35" s="321">
        <v>26</v>
      </c>
      <c r="B35" s="322">
        <v>41039</v>
      </c>
      <c r="C35" s="323" t="s">
        <v>567</v>
      </c>
      <c r="D35" s="324">
        <v>899.5</v>
      </c>
      <c r="E35" s="325" t="s">
        <v>634</v>
      </c>
      <c r="F35" s="325" t="s">
        <v>660</v>
      </c>
      <c r="G35" s="326" t="s">
        <v>661</v>
      </c>
      <c r="H35" s="325" t="s">
        <v>662</v>
      </c>
      <c r="I35" s="323" t="s">
        <v>586</v>
      </c>
      <c r="J35" s="327"/>
      <c r="K35" s="327"/>
      <c r="L35" s="328"/>
      <c r="M35" s="330"/>
    </row>
    <row r="36" spans="1:13" ht="30" x14ac:dyDescent="0.3">
      <c r="A36" s="321">
        <v>27</v>
      </c>
      <c r="B36" s="322">
        <v>41039</v>
      </c>
      <c r="C36" s="323" t="s">
        <v>567</v>
      </c>
      <c r="D36" s="324">
        <v>899.5</v>
      </c>
      <c r="E36" s="325" t="s">
        <v>663</v>
      </c>
      <c r="F36" s="325" t="s">
        <v>664</v>
      </c>
      <c r="G36" s="326" t="s">
        <v>665</v>
      </c>
      <c r="H36" s="325" t="s">
        <v>666</v>
      </c>
      <c r="I36" s="323" t="s">
        <v>586</v>
      </c>
      <c r="J36" s="327"/>
      <c r="K36" s="327"/>
      <c r="L36" s="328"/>
      <c r="M36" s="330"/>
    </row>
    <row r="37" spans="1:13" ht="30" x14ac:dyDescent="0.3">
      <c r="A37" s="321">
        <v>28</v>
      </c>
      <c r="B37" s="322">
        <v>41039</v>
      </c>
      <c r="C37" s="323" t="s">
        <v>567</v>
      </c>
      <c r="D37" s="324">
        <v>900</v>
      </c>
      <c r="E37" s="325" t="s">
        <v>622</v>
      </c>
      <c r="F37" s="325" t="s">
        <v>667</v>
      </c>
      <c r="G37" s="326" t="s">
        <v>668</v>
      </c>
      <c r="H37" s="325" t="s">
        <v>669</v>
      </c>
      <c r="I37" s="323" t="s">
        <v>586</v>
      </c>
      <c r="J37" s="327"/>
      <c r="K37" s="327"/>
      <c r="L37" s="328"/>
      <c r="M37" s="330"/>
    </row>
    <row r="38" spans="1:13" ht="30" x14ac:dyDescent="0.3">
      <c r="A38" s="321">
        <v>29</v>
      </c>
      <c r="B38" s="322">
        <v>41039</v>
      </c>
      <c r="C38" s="323" t="s">
        <v>567</v>
      </c>
      <c r="D38" s="324">
        <v>900</v>
      </c>
      <c r="E38" s="325" t="s">
        <v>670</v>
      </c>
      <c r="F38" s="325" t="s">
        <v>671</v>
      </c>
      <c r="G38" s="326" t="s">
        <v>672</v>
      </c>
      <c r="H38" s="325" t="s">
        <v>673</v>
      </c>
      <c r="I38" s="323" t="s">
        <v>586</v>
      </c>
      <c r="J38" s="327"/>
      <c r="K38" s="327"/>
      <c r="L38" s="328"/>
      <c r="M38" s="330"/>
    </row>
    <row r="39" spans="1:13" ht="30" x14ac:dyDescent="0.3">
      <c r="A39" s="321">
        <v>30</v>
      </c>
      <c r="B39" s="322">
        <v>41039</v>
      </c>
      <c r="C39" s="323" t="s">
        <v>567</v>
      </c>
      <c r="D39" s="324">
        <v>900</v>
      </c>
      <c r="E39" s="325" t="s">
        <v>670</v>
      </c>
      <c r="F39" s="325" t="s">
        <v>671</v>
      </c>
      <c r="G39" s="326" t="s">
        <v>674</v>
      </c>
      <c r="H39" s="325" t="s">
        <v>675</v>
      </c>
      <c r="I39" s="323" t="s">
        <v>586</v>
      </c>
      <c r="J39" s="327"/>
      <c r="K39" s="327"/>
      <c r="L39" s="328"/>
      <c r="M39" s="330"/>
    </row>
    <row r="40" spans="1:13" ht="30" x14ac:dyDescent="0.3">
      <c r="A40" s="321">
        <v>31</v>
      </c>
      <c r="B40" s="322">
        <v>41040</v>
      </c>
      <c r="C40" s="323" t="s">
        <v>567</v>
      </c>
      <c r="D40" s="324">
        <v>2500</v>
      </c>
      <c r="E40" s="325" t="s">
        <v>676</v>
      </c>
      <c r="F40" s="325" t="s">
        <v>677</v>
      </c>
      <c r="G40" s="326" t="s">
        <v>678</v>
      </c>
      <c r="H40" s="325" t="s">
        <v>679</v>
      </c>
      <c r="I40" s="323" t="s">
        <v>586</v>
      </c>
      <c r="J40" s="327"/>
      <c r="K40" s="327"/>
      <c r="L40" s="328"/>
      <c r="M40" s="330"/>
    </row>
    <row r="41" spans="1:13" ht="30" x14ac:dyDescent="0.3">
      <c r="A41" s="321">
        <v>32</v>
      </c>
      <c r="B41" s="322">
        <v>41040</v>
      </c>
      <c r="C41" s="323" t="s">
        <v>567</v>
      </c>
      <c r="D41" s="324">
        <v>2700</v>
      </c>
      <c r="E41" s="325" t="s">
        <v>680</v>
      </c>
      <c r="F41" s="325" t="s">
        <v>681</v>
      </c>
      <c r="G41" s="326" t="s">
        <v>682</v>
      </c>
      <c r="H41" s="325" t="s">
        <v>683</v>
      </c>
      <c r="I41" s="323" t="s">
        <v>586</v>
      </c>
      <c r="J41" s="327"/>
      <c r="K41" s="327"/>
      <c r="L41" s="328"/>
      <c r="M41" s="330"/>
    </row>
    <row r="42" spans="1:13" ht="30" x14ac:dyDescent="0.3">
      <c r="A42" s="321">
        <v>33</v>
      </c>
      <c r="B42" s="322">
        <v>41040</v>
      </c>
      <c r="C42" s="323" t="s">
        <v>567</v>
      </c>
      <c r="D42" s="324">
        <v>2800</v>
      </c>
      <c r="E42" s="325" t="s">
        <v>684</v>
      </c>
      <c r="F42" s="325" t="s">
        <v>685</v>
      </c>
      <c r="G42" s="326" t="s">
        <v>686</v>
      </c>
      <c r="H42" s="325" t="s">
        <v>687</v>
      </c>
      <c r="I42" s="323" t="s">
        <v>586</v>
      </c>
      <c r="J42" s="327"/>
      <c r="K42" s="327"/>
      <c r="L42" s="328"/>
      <c r="M42" s="330"/>
    </row>
    <row r="43" spans="1:13" ht="30" x14ac:dyDescent="0.3">
      <c r="A43" s="321">
        <v>34</v>
      </c>
      <c r="B43" s="322">
        <v>41043</v>
      </c>
      <c r="C43" s="323" t="s">
        <v>567</v>
      </c>
      <c r="D43" s="324">
        <v>2480</v>
      </c>
      <c r="E43" s="325" t="s">
        <v>648</v>
      </c>
      <c r="F43" s="325" t="s">
        <v>649</v>
      </c>
      <c r="G43" s="326" t="s">
        <v>650</v>
      </c>
      <c r="H43" s="325" t="s">
        <v>651</v>
      </c>
      <c r="I43" s="323" t="s">
        <v>586</v>
      </c>
      <c r="J43" s="327"/>
      <c r="K43" s="327"/>
      <c r="L43" s="328"/>
      <c r="M43" s="330"/>
    </row>
    <row r="44" spans="1:13" ht="30" x14ac:dyDescent="0.3">
      <c r="A44" s="321">
        <v>35</v>
      </c>
      <c r="B44" s="322">
        <v>41044</v>
      </c>
      <c r="C44" s="323" t="s">
        <v>567</v>
      </c>
      <c r="D44" s="324">
        <v>1500</v>
      </c>
      <c r="E44" s="325" t="s">
        <v>688</v>
      </c>
      <c r="F44" s="325" t="s">
        <v>689</v>
      </c>
      <c r="G44" s="326" t="s">
        <v>690</v>
      </c>
      <c r="H44" s="325" t="s">
        <v>691</v>
      </c>
      <c r="I44" s="323" t="s">
        <v>586</v>
      </c>
      <c r="J44" s="327"/>
      <c r="K44" s="327"/>
      <c r="L44" s="328"/>
      <c r="M44" s="330"/>
    </row>
    <row r="45" spans="1:13" ht="30" x14ac:dyDescent="0.3">
      <c r="A45" s="321">
        <v>36</v>
      </c>
      <c r="B45" s="322">
        <v>41044</v>
      </c>
      <c r="C45" s="323" t="s">
        <v>567</v>
      </c>
      <c r="D45" s="324">
        <v>1799</v>
      </c>
      <c r="E45" s="325" t="s">
        <v>692</v>
      </c>
      <c r="F45" s="325" t="s">
        <v>693</v>
      </c>
      <c r="G45" s="326" t="s">
        <v>694</v>
      </c>
      <c r="H45" s="325" t="s">
        <v>695</v>
      </c>
      <c r="I45" s="323" t="s">
        <v>586</v>
      </c>
      <c r="J45" s="327"/>
      <c r="K45" s="327"/>
      <c r="L45" s="328"/>
      <c r="M45" s="330"/>
    </row>
    <row r="46" spans="1:13" ht="30" x14ac:dyDescent="0.3">
      <c r="A46" s="321">
        <v>37</v>
      </c>
      <c r="B46" s="322">
        <v>41044</v>
      </c>
      <c r="C46" s="323" t="s">
        <v>567</v>
      </c>
      <c r="D46" s="324">
        <v>1699.5</v>
      </c>
      <c r="E46" s="325" t="s">
        <v>696</v>
      </c>
      <c r="F46" s="325" t="s">
        <v>697</v>
      </c>
      <c r="G46" s="326" t="s">
        <v>698</v>
      </c>
      <c r="H46" s="325" t="s">
        <v>699</v>
      </c>
      <c r="I46" s="323" t="s">
        <v>586</v>
      </c>
      <c r="J46" s="327"/>
      <c r="K46" s="327"/>
      <c r="L46" s="328"/>
      <c r="M46" s="330"/>
    </row>
    <row r="47" spans="1:13" ht="30" x14ac:dyDescent="0.3">
      <c r="A47" s="321">
        <v>38</v>
      </c>
      <c r="B47" s="322">
        <v>41045</v>
      </c>
      <c r="C47" s="323" t="s">
        <v>567</v>
      </c>
      <c r="D47" s="324">
        <v>5000</v>
      </c>
      <c r="E47" s="325" t="s">
        <v>611</v>
      </c>
      <c r="F47" s="325" t="s">
        <v>588</v>
      </c>
      <c r="G47" s="326" t="s">
        <v>612</v>
      </c>
      <c r="H47" s="325" t="s">
        <v>700</v>
      </c>
      <c r="I47" s="323" t="s">
        <v>586</v>
      </c>
      <c r="J47" s="327"/>
      <c r="K47" s="327"/>
      <c r="L47" s="328"/>
      <c r="M47" s="330"/>
    </row>
    <row r="48" spans="1:13" ht="30" x14ac:dyDescent="0.3">
      <c r="A48" s="321">
        <v>39</v>
      </c>
      <c r="B48" s="322">
        <v>41046</v>
      </c>
      <c r="C48" s="323" t="s">
        <v>567</v>
      </c>
      <c r="D48" s="324">
        <v>3000</v>
      </c>
      <c r="E48" s="325" t="s">
        <v>701</v>
      </c>
      <c r="F48" s="325" t="s">
        <v>702</v>
      </c>
      <c r="G48" s="326" t="s">
        <v>703</v>
      </c>
      <c r="H48" s="325" t="s">
        <v>704</v>
      </c>
      <c r="I48" s="323" t="s">
        <v>586</v>
      </c>
      <c r="J48" s="327"/>
      <c r="K48" s="327"/>
      <c r="L48" s="328"/>
      <c r="M48" s="330"/>
    </row>
    <row r="49" spans="1:13" ht="30" x14ac:dyDescent="0.3">
      <c r="A49" s="321">
        <v>40</v>
      </c>
      <c r="B49" s="322">
        <v>41047</v>
      </c>
      <c r="C49" s="323" t="s">
        <v>567</v>
      </c>
      <c r="D49" s="324">
        <v>2598.6999999999998</v>
      </c>
      <c r="E49" s="325" t="s">
        <v>705</v>
      </c>
      <c r="F49" s="325" t="s">
        <v>706</v>
      </c>
      <c r="G49" s="326" t="s">
        <v>707</v>
      </c>
      <c r="H49" s="325" t="s">
        <v>708</v>
      </c>
      <c r="I49" s="323" t="s">
        <v>586</v>
      </c>
      <c r="J49" s="327"/>
      <c r="K49" s="327"/>
      <c r="L49" s="328"/>
      <c r="M49" s="332"/>
    </row>
    <row r="50" spans="1:13" s="2" customFormat="1" ht="30" x14ac:dyDescent="0.3">
      <c r="A50" s="321">
        <v>41</v>
      </c>
      <c r="B50" s="322">
        <v>41047</v>
      </c>
      <c r="C50" s="323" t="s">
        <v>567</v>
      </c>
      <c r="D50" s="324">
        <v>3998</v>
      </c>
      <c r="E50" s="325" t="s">
        <v>709</v>
      </c>
      <c r="F50" s="325" t="s">
        <v>710</v>
      </c>
      <c r="G50" s="326" t="s">
        <v>711</v>
      </c>
      <c r="H50" s="325" t="s">
        <v>712</v>
      </c>
      <c r="I50" s="323" t="s">
        <v>586</v>
      </c>
      <c r="J50" s="327"/>
      <c r="K50" s="327"/>
      <c r="L50" s="328"/>
      <c r="M50" s="330"/>
    </row>
    <row r="51" spans="1:13" s="2" customFormat="1" ht="30" x14ac:dyDescent="0.3">
      <c r="A51" s="321">
        <v>42</v>
      </c>
      <c r="B51" s="322">
        <v>41050</v>
      </c>
      <c r="C51" s="323" t="s">
        <v>567</v>
      </c>
      <c r="D51" s="324">
        <v>1295</v>
      </c>
      <c r="E51" s="325" t="s">
        <v>713</v>
      </c>
      <c r="F51" s="325" t="s">
        <v>714</v>
      </c>
      <c r="G51" s="326" t="s">
        <v>715</v>
      </c>
      <c r="H51" s="325" t="s">
        <v>716</v>
      </c>
      <c r="I51" s="323" t="s">
        <v>586</v>
      </c>
      <c r="J51" s="327"/>
      <c r="K51" s="327"/>
      <c r="L51" s="328"/>
      <c r="M51" s="330"/>
    </row>
    <row r="52" spans="1:13" s="2" customFormat="1" ht="30" x14ac:dyDescent="0.3">
      <c r="A52" s="321">
        <v>43</v>
      </c>
      <c r="B52" s="322">
        <v>41050</v>
      </c>
      <c r="C52" s="323" t="s">
        <v>567</v>
      </c>
      <c r="D52" s="324">
        <v>2200</v>
      </c>
      <c r="E52" s="325" t="s">
        <v>717</v>
      </c>
      <c r="F52" s="325" t="s">
        <v>718</v>
      </c>
      <c r="G52" s="326" t="s">
        <v>719</v>
      </c>
      <c r="H52" s="325" t="s">
        <v>720</v>
      </c>
      <c r="I52" s="323" t="s">
        <v>481</v>
      </c>
      <c r="J52" s="327"/>
      <c r="K52" s="327"/>
      <c r="L52" s="328"/>
      <c r="M52" s="330"/>
    </row>
    <row r="53" spans="1:13" s="2" customFormat="1" ht="30" x14ac:dyDescent="0.3">
      <c r="A53" s="321">
        <v>44</v>
      </c>
      <c r="B53" s="322">
        <v>41050</v>
      </c>
      <c r="C53" s="323" t="s">
        <v>567</v>
      </c>
      <c r="D53" s="324">
        <v>2750</v>
      </c>
      <c r="E53" s="325" t="s">
        <v>721</v>
      </c>
      <c r="F53" s="325" t="s">
        <v>722</v>
      </c>
      <c r="G53" s="326" t="s">
        <v>723</v>
      </c>
      <c r="H53" s="325" t="s">
        <v>724</v>
      </c>
      <c r="I53" s="323" t="s">
        <v>481</v>
      </c>
      <c r="J53" s="327"/>
      <c r="K53" s="327"/>
      <c r="L53" s="328"/>
      <c r="M53" s="330"/>
    </row>
    <row r="54" spans="1:13" s="226" customFormat="1" ht="30" x14ac:dyDescent="0.3">
      <c r="A54" s="321">
        <v>45</v>
      </c>
      <c r="B54" s="322">
        <v>41050</v>
      </c>
      <c r="C54" s="323" t="s">
        <v>567</v>
      </c>
      <c r="D54" s="324">
        <v>4000</v>
      </c>
      <c r="E54" s="325" t="s">
        <v>725</v>
      </c>
      <c r="F54" s="325" t="s">
        <v>726</v>
      </c>
      <c r="G54" s="326" t="s">
        <v>727</v>
      </c>
      <c r="H54" s="325" t="s">
        <v>728</v>
      </c>
      <c r="I54" s="323" t="s">
        <v>586</v>
      </c>
      <c r="J54" s="327"/>
      <c r="K54" s="327"/>
      <c r="L54" s="328"/>
      <c r="M54" s="330"/>
    </row>
    <row r="55" spans="1:13" s="226" customFormat="1" ht="30" x14ac:dyDescent="0.3">
      <c r="A55" s="321">
        <v>46</v>
      </c>
      <c r="B55" s="322">
        <v>41050</v>
      </c>
      <c r="C55" s="323" t="s">
        <v>567</v>
      </c>
      <c r="D55" s="324">
        <v>6192</v>
      </c>
      <c r="E55" s="325" t="s">
        <v>582</v>
      </c>
      <c r="F55" s="325" t="s">
        <v>583</v>
      </c>
      <c r="G55" s="326" t="s">
        <v>584</v>
      </c>
      <c r="H55" s="325" t="s">
        <v>585</v>
      </c>
      <c r="I55" s="323" t="s">
        <v>586</v>
      </c>
      <c r="J55" s="327"/>
      <c r="K55" s="327"/>
      <c r="L55" s="328"/>
      <c r="M55" s="330"/>
    </row>
    <row r="56" spans="1:13" s="226" customFormat="1" ht="30" x14ac:dyDescent="0.3">
      <c r="A56" s="321">
        <v>47</v>
      </c>
      <c r="B56" s="322">
        <v>41051</v>
      </c>
      <c r="C56" s="323" t="s">
        <v>567</v>
      </c>
      <c r="D56" s="324">
        <v>2398.8000000000002</v>
      </c>
      <c r="E56" s="325" t="s">
        <v>577</v>
      </c>
      <c r="F56" s="325" t="s">
        <v>729</v>
      </c>
      <c r="G56" s="326" t="s">
        <v>730</v>
      </c>
      <c r="H56" s="325" t="s">
        <v>731</v>
      </c>
      <c r="I56" s="323" t="s">
        <v>586</v>
      </c>
      <c r="J56" s="327"/>
      <c r="K56" s="327"/>
      <c r="L56" s="328"/>
      <c r="M56" s="330"/>
    </row>
    <row r="57" spans="1:13" s="226" customFormat="1" ht="30" x14ac:dyDescent="0.3">
      <c r="A57" s="321">
        <v>48</v>
      </c>
      <c r="B57" s="322">
        <v>41052</v>
      </c>
      <c r="C57" s="323" t="s">
        <v>567</v>
      </c>
      <c r="D57" s="324">
        <v>1695</v>
      </c>
      <c r="E57" s="325" t="s">
        <v>732</v>
      </c>
      <c r="F57" s="325" t="s">
        <v>733</v>
      </c>
      <c r="G57" s="326" t="s">
        <v>734</v>
      </c>
      <c r="H57" s="325" t="s">
        <v>735</v>
      </c>
      <c r="I57" s="323" t="s">
        <v>586</v>
      </c>
      <c r="J57" s="327"/>
      <c r="K57" s="327"/>
      <c r="L57" s="328"/>
      <c r="M57" s="330"/>
    </row>
    <row r="58" spans="1:13" s="226" customFormat="1" ht="30" x14ac:dyDescent="0.3">
      <c r="A58" s="321">
        <v>49</v>
      </c>
      <c r="B58" s="322" t="s">
        <v>736</v>
      </c>
      <c r="C58" s="323" t="s">
        <v>567</v>
      </c>
      <c r="D58" s="324">
        <v>1999</v>
      </c>
      <c r="E58" s="325" t="s">
        <v>688</v>
      </c>
      <c r="F58" s="325" t="s">
        <v>737</v>
      </c>
      <c r="G58" s="326" t="s">
        <v>738</v>
      </c>
      <c r="H58" s="333" t="s">
        <v>739</v>
      </c>
      <c r="I58" s="323" t="s">
        <v>586</v>
      </c>
      <c r="J58" s="327"/>
      <c r="K58" s="327"/>
      <c r="L58" s="328"/>
      <c r="M58" s="330"/>
    </row>
    <row r="59" spans="1:13" s="226" customFormat="1" ht="30" x14ac:dyDescent="0.3">
      <c r="A59" s="321">
        <v>50</v>
      </c>
      <c r="B59" s="333" t="s">
        <v>736</v>
      </c>
      <c r="C59" s="323" t="s">
        <v>567</v>
      </c>
      <c r="D59" s="324">
        <v>1999</v>
      </c>
      <c r="E59" s="333" t="s">
        <v>740</v>
      </c>
      <c r="F59" s="333" t="s">
        <v>741</v>
      </c>
      <c r="G59" s="333" t="s">
        <v>742</v>
      </c>
      <c r="H59" s="333" t="s">
        <v>743</v>
      </c>
      <c r="I59" s="333" t="s">
        <v>586</v>
      </c>
      <c r="J59" s="327"/>
      <c r="K59" s="327"/>
      <c r="L59" s="328"/>
      <c r="M59" s="330"/>
    </row>
    <row r="60" spans="1:13" ht="30" x14ac:dyDescent="0.3">
      <c r="A60" s="321">
        <v>51</v>
      </c>
      <c r="B60" s="322" t="s">
        <v>736</v>
      </c>
      <c r="C60" s="323" t="s">
        <v>567</v>
      </c>
      <c r="D60" s="324">
        <v>1999</v>
      </c>
      <c r="E60" s="325" t="s">
        <v>577</v>
      </c>
      <c r="F60" s="325" t="s">
        <v>744</v>
      </c>
      <c r="G60" s="326" t="s">
        <v>745</v>
      </c>
      <c r="H60" s="333" t="s">
        <v>746</v>
      </c>
      <c r="I60" s="323" t="s">
        <v>586</v>
      </c>
      <c r="J60" s="327"/>
      <c r="K60" s="327"/>
      <c r="L60" s="328"/>
      <c r="M60" s="330"/>
    </row>
    <row r="61" spans="1:13" ht="30" x14ac:dyDescent="0.3">
      <c r="A61" s="321">
        <v>52</v>
      </c>
      <c r="B61" s="322" t="s">
        <v>736</v>
      </c>
      <c r="C61" s="323" t="s">
        <v>567</v>
      </c>
      <c r="D61" s="324">
        <v>1999</v>
      </c>
      <c r="E61" s="325" t="s">
        <v>747</v>
      </c>
      <c r="F61" s="325" t="s">
        <v>748</v>
      </c>
      <c r="G61" s="326" t="s">
        <v>749</v>
      </c>
      <c r="H61" s="333" t="s">
        <v>750</v>
      </c>
      <c r="I61" s="323" t="s">
        <v>586</v>
      </c>
      <c r="J61" s="327"/>
      <c r="K61" s="327"/>
      <c r="L61" s="328"/>
      <c r="M61" s="330"/>
    </row>
    <row r="62" spans="1:13" ht="30" x14ac:dyDescent="0.3">
      <c r="A62" s="321">
        <v>53</v>
      </c>
      <c r="B62" s="322" t="s">
        <v>736</v>
      </c>
      <c r="C62" s="323" t="s">
        <v>567</v>
      </c>
      <c r="D62" s="324">
        <v>1999</v>
      </c>
      <c r="E62" s="333" t="s">
        <v>751</v>
      </c>
      <c r="F62" s="333" t="s">
        <v>752</v>
      </c>
      <c r="G62" s="333" t="s">
        <v>753</v>
      </c>
      <c r="H62" s="333" t="s">
        <v>754</v>
      </c>
      <c r="I62" s="323" t="s">
        <v>586</v>
      </c>
      <c r="J62" s="327"/>
      <c r="K62" s="327"/>
      <c r="L62" s="328"/>
      <c r="M62" s="330"/>
    </row>
    <row r="63" spans="1:13" ht="30" x14ac:dyDescent="0.3">
      <c r="A63" s="321">
        <v>54</v>
      </c>
      <c r="B63" s="322" t="s">
        <v>755</v>
      </c>
      <c r="C63" s="323" t="s">
        <v>567</v>
      </c>
      <c r="D63" s="324">
        <v>2200</v>
      </c>
      <c r="E63" s="333" t="s">
        <v>622</v>
      </c>
      <c r="F63" s="333" t="s">
        <v>623</v>
      </c>
      <c r="G63" s="333" t="s">
        <v>624</v>
      </c>
      <c r="H63" s="333" t="s">
        <v>625</v>
      </c>
      <c r="I63" s="323" t="s">
        <v>586</v>
      </c>
      <c r="J63" s="327"/>
      <c r="K63" s="327"/>
      <c r="L63" s="328"/>
      <c r="M63" s="330"/>
    </row>
    <row r="64" spans="1:13" ht="30" x14ac:dyDescent="0.3">
      <c r="A64" s="321">
        <v>55</v>
      </c>
      <c r="B64" s="322" t="s">
        <v>755</v>
      </c>
      <c r="C64" s="323" t="s">
        <v>567</v>
      </c>
      <c r="D64" s="324">
        <v>2493</v>
      </c>
      <c r="E64" s="333" t="s">
        <v>756</v>
      </c>
      <c r="F64" s="333" t="s">
        <v>757</v>
      </c>
      <c r="G64" s="333" t="s">
        <v>758</v>
      </c>
      <c r="H64" s="333" t="s">
        <v>759</v>
      </c>
      <c r="I64" s="323" t="s">
        <v>581</v>
      </c>
      <c r="J64" s="327"/>
      <c r="K64" s="327"/>
      <c r="L64" s="328"/>
      <c r="M64" s="330"/>
    </row>
    <row r="65" spans="1:13" ht="30" x14ac:dyDescent="0.3">
      <c r="A65" s="321">
        <v>56</v>
      </c>
      <c r="B65" s="322" t="s">
        <v>755</v>
      </c>
      <c r="C65" s="323" t="s">
        <v>567</v>
      </c>
      <c r="D65" s="324">
        <v>2800</v>
      </c>
      <c r="E65" s="333" t="s">
        <v>648</v>
      </c>
      <c r="F65" s="333" t="s">
        <v>649</v>
      </c>
      <c r="G65" s="333" t="s">
        <v>650</v>
      </c>
      <c r="H65" s="333" t="s">
        <v>651</v>
      </c>
      <c r="I65" s="323" t="s">
        <v>586</v>
      </c>
      <c r="J65" s="327"/>
      <c r="K65" s="327"/>
      <c r="L65" s="328"/>
      <c r="M65" s="330"/>
    </row>
    <row r="66" spans="1:13" ht="30" x14ac:dyDescent="0.3">
      <c r="A66" s="321">
        <v>57</v>
      </c>
      <c r="B66" s="322" t="s">
        <v>755</v>
      </c>
      <c r="C66" s="323" t="s">
        <v>567</v>
      </c>
      <c r="D66" s="324">
        <v>3000</v>
      </c>
      <c r="E66" s="333" t="s">
        <v>747</v>
      </c>
      <c r="F66" s="333" t="s">
        <v>760</v>
      </c>
      <c r="G66" s="333" t="s">
        <v>761</v>
      </c>
      <c r="H66" s="333" t="s">
        <v>762</v>
      </c>
      <c r="I66" s="323" t="s">
        <v>481</v>
      </c>
      <c r="J66" s="327"/>
      <c r="K66" s="327"/>
      <c r="L66" s="328"/>
      <c r="M66" s="332"/>
    </row>
    <row r="67" spans="1:13" ht="30" x14ac:dyDescent="0.3">
      <c r="A67" s="321">
        <v>58</v>
      </c>
      <c r="B67" s="322" t="s">
        <v>755</v>
      </c>
      <c r="C67" s="323" t="s">
        <v>567</v>
      </c>
      <c r="D67" s="324">
        <v>3197.75</v>
      </c>
      <c r="E67" s="333" t="s">
        <v>763</v>
      </c>
      <c r="F67" s="333" t="s">
        <v>764</v>
      </c>
      <c r="G67" s="333" t="s">
        <v>765</v>
      </c>
      <c r="H67" s="333" t="s">
        <v>766</v>
      </c>
      <c r="I67" s="323" t="s">
        <v>581</v>
      </c>
      <c r="J67" s="327"/>
      <c r="K67" s="327"/>
      <c r="L67" s="328"/>
      <c r="M67" s="330"/>
    </row>
    <row r="68" spans="1:13" ht="30" x14ac:dyDescent="0.3">
      <c r="A68" s="321">
        <v>59</v>
      </c>
      <c r="B68" s="322" t="s">
        <v>755</v>
      </c>
      <c r="C68" s="323" t="s">
        <v>567</v>
      </c>
      <c r="D68" s="324">
        <v>3300</v>
      </c>
      <c r="E68" s="333" t="s">
        <v>713</v>
      </c>
      <c r="F68" s="333" t="s">
        <v>760</v>
      </c>
      <c r="G68" s="333" t="s">
        <v>767</v>
      </c>
      <c r="H68" s="333" t="s">
        <v>768</v>
      </c>
      <c r="I68" s="323" t="s">
        <v>481</v>
      </c>
      <c r="J68" s="327"/>
      <c r="K68" s="327"/>
      <c r="L68" s="328"/>
      <c r="M68" s="330"/>
    </row>
    <row r="69" spans="1:13" ht="30" x14ac:dyDescent="0.3">
      <c r="A69" s="321">
        <v>60</v>
      </c>
      <c r="B69" s="322" t="s">
        <v>755</v>
      </c>
      <c r="C69" s="323" t="s">
        <v>567</v>
      </c>
      <c r="D69" s="324">
        <v>3600</v>
      </c>
      <c r="E69" s="333" t="s">
        <v>769</v>
      </c>
      <c r="F69" s="333" t="s">
        <v>770</v>
      </c>
      <c r="G69" s="333" t="s">
        <v>771</v>
      </c>
      <c r="H69" s="333" t="s">
        <v>772</v>
      </c>
      <c r="I69" s="323" t="s">
        <v>773</v>
      </c>
      <c r="J69" s="327"/>
      <c r="K69" s="327"/>
      <c r="L69" s="328"/>
      <c r="M69" s="330"/>
    </row>
    <row r="70" spans="1:13" ht="30" x14ac:dyDescent="0.3">
      <c r="A70" s="321">
        <v>61</v>
      </c>
      <c r="B70" s="322" t="s">
        <v>755</v>
      </c>
      <c r="C70" s="323" t="s">
        <v>567</v>
      </c>
      <c r="D70" s="324">
        <v>4296</v>
      </c>
      <c r="E70" s="333" t="s">
        <v>756</v>
      </c>
      <c r="F70" s="333" t="s">
        <v>619</v>
      </c>
      <c r="G70" s="333" t="s">
        <v>774</v>
      </c>
      <c r="H70" s="333" t="s">
        <v>775</v>
      </c>
      <c r="I70" s="323" t="s">
        <v>572</v>
      </c>
      <c r="J70" s="327"/>
      <c r="K70" s="327"/>
      <c r="L70" s="328"/>
      <c r="M70" s="330"/>
    </row>
    <row r="71" spans="1:13" ht="30" x14ac:dyDescent="0.3">
      <c r="A71" s="321">
        <v>62</v>
      </c>
      <c r="B71" s="322" t="s">
        <v>755</v>
      </c>
      <c r="C71" s="323" t="s">
        <v>567</v>
      </c>
      <c r="D71" s="324">
        <v>4997.5</v>
      </c>
      <c r="E71" s="333" t="s">
        <v>587</v>
      </c>
      <c r="F71" s="333" t="s">
        <v>588</v>
      </c>
      <c r="G71" s="333" t="s">
        <v>589</v>
      </c>
      <c r="H71" s="333" t="s">
        <v>776</v>
      </c>
      <c r="I71" s="323" t="s">
        <v>586</v>
      </c>
      <c r="J71" s="327"/>
      <c r="K71" s="327"/>
      <c r="L71" s="328"/>
      <c r="M71" s="330"/>
    </row>
    <row r="72" spans="1:13" ht="30" x14ac:dyDescent="0.3">
      <c r="A72" s="321">
        <v>63</v>
      </c>
      <c r="B72" s="322" t="s">
        <v>777</v>
      </c>
      <c r="C72" s="323" t="s">
        <v>567</v>
      </c>
      <c r="D72" s="324">
        <v>1090</v>
      </c>
      <c r="E72" s="333" t="s">
        <v>592</v>
      </c>
      <c r="F72" s="333" t="s">
        <v>638</v>
      </c>
      <c r="G72" s="333" t="s">
        <v>639</v>
      </c>
      <c r="H72" s="333" t="s">
        <v>778</v>
      </c>
      <c r="I72" s="323" t="s">
        <v>481</v>
      </c>
      <c r="J72" s="327"/>
      <c r="K72" s="327"/>
      <c r="L72" s="328"/>
      <c r="M72" s="330"/>
    </row>
    <row r="73" spans="1:13" ht="30" x14ac:dyDescent="0.3">
      <c r="A73" s="321">
        <v>64</v>
      </c>
      <c r="B73" s="322" t="s">
        <v>777</v>
      </c>
      <c r="C73" s="323" t="s">
        <v>567</v>
      </c>
      <c r="D73" s="324">
        <v>1294</v>
      </c>
      <c r="E73" s="333" t="s">
        <v>779</v>
      </c>
      <c r="F73" s="333" t="s">
        <v>780</v>
      </c>
      <c r="G73" s="333" t="s">
        <v>781</v>
      </c>
      <c r="H73" s="333" t="s">
        <v>782</v>
      </c>
      <c r="I73" s="323" t="s">
        <v>586</v>
      </c>
      <c r="J73" s="327"/>
      <c r="K73" s="327"/>
      <c r="L73" s="328"/>
      <c r="M73" s="330"/>
    </row>
    <row r="74" spans="1:13" ht="30" x14ac:dyDescent="0.3">
      <c r="A74" s="321">
        <v>65</v>
      </c>
      <c r="B74" s="322" t="s">
        <v>777</v>
      </c>
      <c r="C74" s="323" t="s">
        <v>567</v>
      </c>
      <c r="D74" s="324">
        <v>1390</v>
      </c>
      <c r="E74" s="333" t="s">
        <v>783</v>
      </c>
      <c r="F74" s="333" t="s">
        <v>784</v>
      </c>
      <c r="G74" s="333" t="s">
        <v>785</v>
      </c>
      <c r="H74" s="333" t="s">
        <v>786</v>
      </c>
      <c r="I74" s="323" t="s">
        <v>481</v>
      </c>
      <c r="J74" s="327"/>
      <c r="K74" s="327"/>
      <c r="L74" s="328"/>
      <c r="M74" s="332"/>
    </row>
    <row r="75" spans="1:13" ht="30" x14ac:dyDescent="0.3">
      <c r="A75" s="321">
        <v>66</v>
      </c>
      <c r="B75" s="322" t="s">
        <v>777</v>
      </c>
      <c r="C75" s="323" t="s">
        <v>567</v>
      </c>
      <c r="D75" s="324">
        <v>1500</v>
      </c>
      <c r="E75" s="333" t="s">
        <v>787</v>
      </c>
      <c r="F75" s="333" t="s">
        <v>788</v>
      </c>
      <c r="G75" s="333" t="s">
        <v>789</v>
      </c>
      <c r="H75" s="333" t="s">
        <v>790</v>
      </c>
      <c r="I75" s="323" t="s">
        <v>481</v>
      </c>
      <c r="J75" s="327"/>
      <c r="K75" s="327"/>
      <c r="L75" s="328"/>
      <c r="M75" s="330"/>
    </row>
    <row r="76" spans="1:13" ht="30" x14ac:dyDescent="0.3">
      <c r="A76" s="321">
        <v>67</v>
      </c>
      <c r="B76" s="322" t="s">
        <v>777</v>
      </c>
      <c r="C76" s="323" t="s">
        <v>567</v>
      </c>
      <c r="D76" s="324">
        <v>1590</v>
      </c>
      <c r="E76" s="333" t="s">
        <v>791</v>
      </c>
      <c r="F76" s="333" t="s">
        <v>792</v>
      </c>
      <c r="G76" s="333" t="s">
        <v>793</v>
      </c>
      <c r="H76" s="333" t="s">
        <v>794</v>
      </c>
      <c r="I76" s="323" t="s">
        <v>481</v>
      </c>
      <c r="J76" s="327"/>
      <c r="K76" s="327"/>
      <c r="L76" s="328"/>
      <c r="M76" s="330"/>
    </row>
    <row r="77" spans="1:13" ht="30" x14ac:dyDescent="0.3">
      <c r="A77" s="321">
        <v>68</v>
      </c>
      <c r="B77" s="322" t="s">
        <v>777</v>
      </c>
      <c r="C77" s="323" t="s">
        <v>567</v>
      </c>
      <c r="D77" s="324">
        <v>1590</v>
      </c>
      <c r="E77" s="333" t="s">
        <v>587</v>
      </c>
      <c r="F77" s="333" t="s">
        <v>795</v>
      </c>
      <c r="G77" s="333" t="s">
        <v>796</v>
      </c>
      <c r="H77" s="333" t="s">
        <v>797</v>
      </c>
      <c r="I77" s="323" t="s">
        <v>481</v>
      </c>
      <c r="J77" s="327"/>
      <c r="K77" s="327"/>
      <c r="L77" s="328"/>
      <c r="M77" s="330"/>
    </row>
    <row r="78" spans="1:13" ht="30" x14ac:dyDescent="0.3">
      <c r="A78" s="321">
        <v>69</v>
      </c>
      <c r="B78" s="322" t="s">
        <v>777</v>
      </c>
      <c r="C78" s="323" t="s">
        <v>567</v>
      </c>
      <c r="D78" s="324">
        <v>1690</v>
      </c>
      <c r="E78" s="333" t="s">
        <v>798</v>
      </c>
      <c r="F78" s="333" t="s">
        <v>799</v>
      </c>
      <c r="G78" s="333" t="s">
        <v>800</v>
      </c>
      <c r="H78" s="333" t="s">
        <v>801</v>
      </c>
      <c r="I78" s="323" t="s">
        <v>481</v>
      </c>
      <c r="J78" s="327"/>
      <c r="K78" s="327"/>
      <c r="L78" s="328"/>
      <c r="M78" s="330"/>
    </row>
    <row r="79" spans="1:13" ht="30" x14ac:dyDescent="0.3">
      <c r="A79" s="321">
        <v>70</v>
      </c>
      <c r="B79" s="322" t="s">
        <v>777</v>
      </c>
      <c r="C79" s="323" t="s">
        <v>567</v>
      </c>
      <c r="D79" s="324">
        <v>1700</v>
      </c>
      <c r="E79" s="333" t="s">
        <v>802</v>
      </c>
      <c r="F79" s="333" t="s">
        <v>803</v>
      </c>
      <c r="G79" s="333" t="s">
        <v>804</v>
      </c>
      <c r="H79" s="333" t="s">
        <v>805</v>
      </c>
      <c r="I79" s="323" t="s">
        <v>481</v>
      </c>
      <c r="J79" s="327"/>
      <c r="K79" s="327"/>
      <c r="L79" s="328"/>
      <c r="M79" s="330"/>
    </row>
    <row r="80" spans="1:13" ht="30" x14ac:dyDescent="0.3">
      <c r="A80" s="321">
        <v>71</v>
      </c>
      <c r="B80" s="322" t="s">
        <v>777</v>
      </c>
      <c r="C80" s="323" t="s">
        <v>567</v>
      </c>
      <c r="D80" s="324">
        <v>1700</v>
      </c>
      <c r="E80" s="333" t="s">
        <v>806</v>
      </c>
      <c r="F80" s="333" t="s">
        <v>807</v>
      </c>
      <c r="G80" s="333" t="s">
        <v>808</v>
      </c>
      <c r="H80" s="333" t="s">
        <v>809</v>
      </c>
      <c r="I80" s="323" t="s">
        <v>481</v>
      </c>
      <c r="J80" s="327"/>
      <c r="K80" s="327"/>
      <c r="L80" s="328"/>
      <c r="M80" s="330"/>
    </row>
    <row r="81" spans="1:13" ht="30" x14ac:dyDescent="0.3">
      <c r="A81" s="321">
        <v>72</v>
      </c>
      <c r="B81" s="322" t="s">
        <v>777</v>
      </c>
      <c r="C81" s="323" t="s">
        <v>567</v>
      </c>
      <c r="D81" s="324">
        <v>1993</v>
      </c>
      <c r="E81" s="333" t="s">
        <v>810</v>
      </c>
      <c r="F81" s="333" t="s">
        <v>722</v>
      </c>
      <c r="G81" s="333" t="s">
        <v>811</v>
      </c>
      <c r="H81" s="333" t="s">
        <v>812</v>
      </c>
      <c r="I81" s="323" t="s">
        <v>813</v>
      </c>
      <c r="J81" s="327"/>
      <c r="K81" s="327"/>
      <c r="L81" s="328"/>
      <c r="M81" s="330"/>
    </row>
    <row r="82" spans="1:13" ht="30" x14ac:dyDescent="0.3">
      <c r="A82" s="321">
        <v>73</v>
      </c>
      <c r="B82" s="322" t="s">
        <v>777</v>
      </c>
      <c r="C82" s="323" t="s">
        <v>567</v>
      </c>
      <c r="D82" s="324">
        <v>2490</v>
      </c>
      <c r="E82" s="333" t="s">
        <v>644</v>
      </c>
      <c r="F82" s="333" t="s">
        <v>814</v>
      </c>
      <c r="G82" s="333" t="s">
        <v>815</v>
      </c>
      <c r="H82" s="333" t="s">
        <v>816</v>
      </c>
      <c r="I82" s="323" t="s">
        <v>481</v>
      </c>
      <c r="J82" s="327"/>
      <c r="K82" s="327"/>
      <c r="L82" s="328"/>
      <c r="M82" s="330"/>
    </row>
    <row r="83" spans="1:13" ht="30" x14ac:dyDescent="0.3">
      <c r="A83" s="321">
        <v>74</v>
      </c>
      <c r="B83" s="322" t="s">
        <v>777</v>
      </c>
      <c r="C83" s="323" t="s">
        <v>567</v>
      </c>
      <c r="D83" s="324">
        <v>2490</v>
      </c>
      <c r="E83" s="333" t="s">
        <v>688</v>
      </c>
      <c r="F83" s="333" t="s">
        <v>817</v>
      </c>
      <c r="G83" s="333" t="s">
        <v>818</v>
      </c>
      <c r="H83" s="333" t="s">
        <v>819</v>
      </c>
      <c r="I83" s="323" t="s">
        <v>481</v>
      </c>
      <c r="J83" s="327"/>
      <c r="K83" s="327"/>
      <c r="L83" s="328"/>
      <c r="M83" s="330"/>
    </row>
    <row r="84" spans="1:13" ht="30" x14ac:dyDescent="0.3">
      <c r="A84" s="321">
        <v>75</v>
      </c>
      <c r="B84" s="322" t="s">
        <v>777</v>
      </c>
      <c r="C84" s="323" t="s">
        <v>567</v>
      </c>
      <c r="D84" s="324">
        <v>2995</v>
      </c>
      <c r="E84" s="333" t="s">
        <v>756</v>
      </c>
      <c r="F84" s="333" t="s">
        <v>619</v>
      </c>
      <c r="G84" s="333" t="s">
        <v>774</v>
      </c>
      <c r="H84" s="333" t="s">
        <v>820</v>
      </c>
      <c r="I84" s="323" t="s">
        <v>821</v>
      </c>
      <c r="J84" s="327"/>
      <c r="K84" s="327"/>
      <c r="L84" s="328"/>
      <c r="M84" s="330"/>
    </row>
    <row r="85" spans="1:13" ht="30" x14ac:dyDescent="0.3">
      <c r="A85" s="321">
        <v>76</v>
      </c>
      <c r="B85" s="322" t="s">
        <v>777</v>
      </c>
      <c r="C85" s="323" t="s">
        <v>567</v>
      </c>
      <c r="D85" s="324">
        <v>2998.5</v>
      </c>
      <c r="E85" s="333" t="s">
        <v>822</v>
      </c>
      <c r="F85" s="333" t="s">
        <v>823</v>
      </c>
      <c r="G85" s="333" t="s">
        <v>824</v>
      </c>
      <c r="H85" s="333" t="s">
        <v>825</v>
      </c>
      <c r="I85" s="323" t="s">
        <v>586</v>
      </c>
      <c r="J85" s="327"/>
      <c r="K85" s="327"/>
      <c r="L85" s="328"/>
      <c r="M85" s="330"/>
    </row>
    <row r="86" spans="1:13" ht="30" x14ac:dyDescent="0.3">
      <c r="A86" s="321">
        <v>77</v>
      </c>
      <c r="B86" s="322" t="s">
        <v>777</v>
      </c>
      <c r="C86" s="323" t="s">
        <v>567</v>
      </c>
      <c r="D86" s="324">
        <v>3380</v>
      </c>
      <c r="E86" s="333" t="s">
        <v>692</v>
      </c>
      <c r="F86" s="333" t="s">
        <v>693</v>
      </c>
      <c r="G86" s="333" t="s">
        <v>694</v>
      </c>
      <c r="H86" s="333" t="s">
        <v>826</v>
      </c>
      <c r="I86" s="323" t="s">
        <v>481</v>
      </c>
      <c r="J86" s="327"/>
      <c r="K86" s="327"/>
      <c r="L86" s="328"/>
      <c r="M86" s="330"/>
    </row>
    <row r="87" spans="1:13" ht="30" x14ac:dyDescent="0.3">
      <c r="A87" s="321">
        <v>78</v>
      </c>
      <c r="B87" s="322" t="s">
        <v>777</v>
      </c>
      <c r="C87" s="323" t="s">
        <v>567</v>
      </c>
      <c r="D87" s="324">
        <v>3995.2</v>
      </c>
      <c r="E87" s="333" t="s">
        <v>779</v>
      </c>
      <c r="F87" s="333" t="s">
        <v>827</v>
      </c>
      <c r="G87" s="333" t="s">
        <v>828</v>
      </c>
      <c r="H87" s="333" t="s">
        <v>829</v>
      </c>
      <c r="I87" s="323" t="s">
        <v>581</v>
      </c>
      <c r="J87" s="327"/>
      <c r="K87" s="327"/>
      <c r="L87" s="328"/>
      <c r="M87" s="330"/>
    </row>
    <row r="88" spans="1:13" ht="30" x14ac:dyDescent="0.3">
      <c r="A88" s="321">
        <v>79</v>
      </c>
      <c r="B88" s="322" t="s">
        <v>777</v>
      </c>
      <c r="C88" s="323" t="s">
        <v>567</v>
      </c>
      <c r="D88" s="324">
        <v>4994</v>
      </c>
      <c r="E88" s="333" t="s">
        <v>830</v>
      </c>
      <c r="F88" s="333" t="s">
        <v>831</v>
      </c>
      <c r="G88" s="333" t="s">
        <v>832</v>
      </c>
      <c r="H88" s="333" t="s">
        <v>833</v>
      </c>
      <c r="I88" s="323" t="s">
        <v>821</v>
      </c>
      <c r="J88" s="327"/>
      <c r="K88" s="327"/>
      <c r="L88" s="328"/>
      <c r="M88" s="330"/>
    </row>
    <row r="89" spans="1:13" ht="30" x14ac:dyDescent="0.3">
      <c r="A89" s="321">
        <v>80</v>
      </c>
      <c r="B89" s="334" t="s">
        <v>777</v>
      </c>
      <c r="C89" s="323" t="s">
        <v>567</v>
      </c>
      <c r="D89" s="335">
        <v>9990</v>
      </c>
      <c r="E89" s="336" t="s">
        <v>713</v>
      </c>
      <c r="F89" s="336" t="s">
        <v>834</v>
      </c>
      <c r="G89" s="336" t="s">
        <v>835</v>
      </c>
      <c r="H89" s="336" t="s">
        <v>836</v>
      </c>
      <c r="I89" s="323" t="s">
        <v>481</v>
      </c>
      <c r="J89" s="327"/>
      <c r="K89" s="327"/>
      <c r="L89" s="328"/>
      <c r="M89" s="330"/>
    </row>
    <row r="90" spans="1:13" ht="30" x14ac:dyDescent="0.3">
      <c r="A90" s="321">
        <v>81</v>
      </c>
      <c r="B90" s="334" t="s">
        <v>837</v>
      </c>
      <c r="C90" s="323" t="s">
        <v>567</v>
      </c>
      <c r="D90" s="335">
        <v>2900</v>
      </c>
      <c r="E90" s="336" t="s">
        <v>838</v>
      </c>
      <c r="F90" s="336" t="s">
        <v>839</v>
      </c>
      <c r="G90" s="336" t="s">
        <v>840</v>
      </c>
      <c r="H90" s="336" t="s">
        <v>841</v>
      </c>
      <c r="I90" s="323" t="s">
        <v>481</v>
      </c>
      <c r="J90" s="327"/>
      <c r="K90" s="327"/>
      <c r="L90" s="328"/>
      <c r="M90" s="330"/>
    </row>
    <row r="91" spans="1:13" ht="30" x14ac:dyDescent="0.3">
      <c r="A91" s="321">
        <v>82</v>
      </c>
      <c r="B91" s="337" t="s">
        <v>837</v>
      </c>
      <c r="C91" s="323" t="s">
        <v>567</v>
      </c>
      <c r="D91" s="335">
        <v>2990</v>
      </c>
      <c r="E91" s="336" t="s">
        <v>692</v>
      </c>
      <c r="F91" s="336" t="s">
        <v>842</v>
      </c>
      <c r="G91" s="336" t="s">
        <v>843</v>
      </c>
      <c r="H91" s="336" t="s">
        <v>844</v>
      </c>
      <c r="I91" s="323" t="s">
        <v>481</v>
      </c>
      <c r="J91" s="327"/>
      <c r="K91" s="327"/>
      <c r="L91" s="328"/>
      <c r="M91" s="332"/>
    </row>
    <row r="92" spans="1:13" ht="30" x14ac:dyDescent="0.3">
      <c r="A92" s="321">
        <v>83</v>
      </c>
      <c r="B92" s="334" t="s">
        <v>837</v>
      </c>
      <c r="C92" s="323" t="s">
        <v>567</v>
      </c>
      <c r="D92" s="335">
        <v>3490</v>
      </c>
      <c r="E92" s="336" t="s">
        <v>568</v>
      </c>
      <c r="F92" s="336" t="s">
        <v>569</v>
      </c>
      <c r="G92" s="336" t="s">
        <v>570</v>
      </c>
      <c r="H92" s="336" t="s">
        <v>845</v>
      </c>
      <c r="I92" s="323" t="s">
        <v>481</v>
      </c>
      <c r="J92" s="327"/>
      <c r="K92" s="327"/>
      <c r="L92" s="328"/>
      <c r="M92" s="330"/>
    </row>
    <row r="93" spans="1:13" ht="30" x14ac:dyDescent="0.3">
      <c r="A93" s="321">
        <v>84</v>
      </c>
      <c r="B93" s="322" t="s">
        <v>846</v>
      </c>
      <c r="C93" s="323" t="s">
        <v>567</v>
      </c>
      <c r="D93" s="324">
        <v>990</v>
      </c>
      <c r="E93" s="333" t="s">
        <v>847</v>
      </c>
      <c r="F93" s="333" t="s">
        <v>848</v>
      </c>
      <c r="G93" s="333" t="s">
        <v>849</v>
      </c>
      <c r="H93" s="333" t="s">
        <v>850</v>
      </c>
      <c r="I93" s="323" t="s">
        <v>481</v>
      </c>
      <c r="J93" s="327"/>
      <c r="K93" s="327"/>
      <c r="L93" s="328"/>
      <c r="M93" s="330"/>
    </row>
    <row r="94" spans="1:13" ht="30" x14ac:dyDescent="0.3">
      <c r="A94" s="321">
        <v>85</v>
      </c>
      <c r="B94" s="322" t="s">
        <v>846</v>
      </c>
      <c r="C94" s="323" t="s">
        <v>567</v>
      </c>
      <c r="D94" s="324">
        <v>2897</v>
      </c>
      <c r="E94" s="333" t="s">
        <v>851</v>
      </c>
      <c r="F94" s="333" t="s">
        <v>852</v>
      </c>
      <c r="G94" s="333" t="s">
        <v>853</v>
      </c>
      <c r="H94" s="333" t="s">
        <v>854</v>
      </c>
      <c r="I94" s="323" t="s">
        <v>773</v>
      </c>
      <c r="J94" s="327"/>
      <c r="K94" s="327"/>
      <c r="L94" s="328"/>
      <c r="M94" s="330"/>
    </row>
    <row r="95" spans="1:13" ht="30" x14ac:dyDescent="0.3">
      <c r="A95" s="321">
        <v>86</v>
      </c>
      <c r="B95" s="322" t="s">
        <v>846</v>
      </c>
      <c r="C95" s="323" t="s">
        <v>567</v>
      </c>
      <c r="D95" s="324">
        <v>3474</v>
      </c>
      <c r="E95" s="333" t="s">
        <v>573</v>
      </c>
      <c r="F95" s="333" t="s">
        <v>574</v>
      </c>
      <c r="G95" s="333" t="s">
        <v>575</v>
      </c>
      <c r="H95" s="333" t="s">
        <v>855</v>
      </c>
      <c r="I95" s="323" t="s">
        <v>481</v>
      </c>
      <c r="J95" s="327"/>
      <c r="K95" s="327"/>
      <c r="L95" s="328"/>
      <c r="M95" s="330"/>
    </row>
    <row r="96" spans="1:13" ht="30" x14ac:dyDescent="0.3">
      <c r="A96" s="321">
        <v>87</v>
      </c>
      <c r="B96" s="322" t="s">
        <v>846</v>
      </c>
      <c r="C96" s="323" t="s">
        <v>567</v>
      </c>
      <c r="D96" s="324">
        <v>3895</v>
      </c>
      <c r="E96" s="333" t="s">
        <v>656</v>
      </c>
      <c r="F96" s="333" t="s">
        <v>856</v>
      </c>
      <c r="G96" s="333" t="s">
        <v>857</v>
      </c>
      <c r="H96" s="333" t="s">
        <v>858</v>
      </c>
      <c r="I96" s="323" t="s">
        <v>581</v>
      </c>
      <c r="J96" s="327"/>
      <c r="K96" s="327"/>
      <c r="L96" s="328"/>
      <c r="M96" s="330"/>
    </row>
    <row r="97" spans="1:13" ht="30" x14ac:dyDescent="0.3">
      <c r="A97" s="321">
        <v>88</v>
      </c>
      <c r="B97" s="322" t="s">
        <v>859</v>
      </c>
      <c r="C97" s="323" t="s">
        <v>567</v>
      </c>
      <c r="D97" s="324">
        <v>1100</v>
      </c>
      <c r="E97" s="333" t="s">
        <v>676</v>
      </c>
      <c r="F97" s="333" t="s">
        <v>677</v>
      </c>
      <c r="G97" s="333" t="s">
        <v>678</v>
      </c>
      <c r="H97" s="333" t="s">
        <v>860</v>
      </c>
      <c r="I97" s="323" t="s">
        <v>481</v>
      </c>
      <c r="J97" s="327"/>
      <c r="K97" s="327"/>
      <c r="L97" s="328"/>
      <c r="M97" s="330"/>
    </row>
    <row r="98" spans="1:13" ht="30" x14ac:dyDescent="0.3">
      <c r="A98" s="321">
        <v>89</v>
      </c>
      <c r="B98" s="322" t="s">
        <v>859</v>
      </c>
      <c r="C98" s="323" t="s">
        <v>567</v>
      </c>
      <c r="D98" s="324">
        <v>1796</v>
      </c>
      <c r="E98" s="333" t="s">
        <v>791</v>
      </c>
      <c r="F98" s="333" t="s">
        <v>861</v>
      </c>
      <c r="G98" s="333" t="s">
        <v>862</v>
      </c>
      <c r="H98" s="333" t="s">
        <v>863</v>
      </c>
      <c r="I98" s="323" t="s">
        <v>581</v>
      </c>
      <c r="J98" s="327"/>
      <c r="K98" s="327"/>
      <c r="L98" s="328"/>
      <c r="M98" s="330"/>
    </row>
    <row r="99" spans="1:13" ht="30" x14ac:dyDescent="0.3">
      <c r="A99" s="321">
        <v>90</v>
      </c>
      <c r="B99" s="322" t="s">
        <v>859</v>
      </c>
      <c r="C99" s="323" t="s">
        <v>567</v>
      </c>
      <c r="D99" s="324">
        <v>1798</v>
      </c>
      <c r="E99" s="333" t="s">
        <v>864</v>
      </c>
      <c r="F99" s="333" t="s">
        <v>865</v>
      </c>
      <c r="G99" s="333" t="s">
        <v>866</v>
      </c>
      <c r="H99" s="333" t="s">
        <v>867</v>
      </c>
      <c r="I99" s="323" t="s">
        <v>481</v>
      </c>
      <c r="J99" s="327"/>
      <c r="K99" s="327"/>
      <c r="L99" s="328"/>
      <c r="M99" s="330"/>
    </row>
    <row r="100" spans="1:13" ht="30" x14ac:dyDescent="0.3">
      <c r="A100" s="321">
        <v>91</v>
      </c>
      <c r="B100" s="322" t="s">
        <v>859</v>
      </c>
      <c r="C100" s="323" t="s">
        <v>567</v>
      </c>
      <c r="D100" s="324">
        <v>1896.67</v>
      </c>
      <c r="E100" s="333" t="s">
        <v>709</v>
      </c>
      <c r="F100" s="333" t="s">
        <v>710</v>
      </c>
      <c r="G100" s="333" t="s">
        <v>711</v>
      </c>
      <c r="H100" s="333" t="s">
        <v>868</v>
      </c>
      <c r="I100" s="323" t="s">
        <v>581</v>
      </c>
      <c r="J100" s="327"/>
      <c r="K100" s="327"/>
      <c r="L100" s="328"/>
      <c r="M100" s="330"/>
    </row>
    <row r="101" spans="1:13" ht="30" x14ac:dyDescent="0.3">
      <c r="A101" s="321">
        <v>92</v>
      </c>
      <c r="B101" s="322" t="s">
        <v>859</v>
      </c>
      <c r="C101" s="323" t="s">
        <v>567</v>
      </c>
      <c r="D101" s="324">
        <v>1900</v>
      </c>
      <c r="E101" s="333" t="s">
        <v>713</v>
      </c>
      <c r="F101" s="333" t="s">
        <v>869</v>
      </c>
      <c r="G101" s="333" t="s">
        <v>870</v>
      </c>
      <c r="H101" s="333" t="s">
        <v>871</v>
      </c>
      <c r="I101" s="323" t="s">
        <v>572</v>
      </c>
      <c r="J101" s="327"/>
      <c r="K101" s="327"/>
      <c r="L101" s="328"/>
      <c r="M101" s="330"/>
    </row>
    <row r="102" spans="1:13" ht="30" x14ac:dyDescent="0.3">
      <c r="A102" s="321">
        <v>93</v>
      </c>
      <c r="B102" s="322" t="s">
        <v>859</v>
      </c>
      <c r="C102" s="323" t="s">
        <v>567</v>
      </c>
      <c r="D102" s="324">
        <v>1985</v>
      </c>
      <c r="E102" s="333" t="s">
        <v>872</v>
      </c>
      <c r="F102" s="333" t="s">
        <v>873</v>
      </c>
      <c r="G102" s="333" t="s">
        <v>874</v>
      </c>
      <c r="H102" s="333" t="s">
        <v>875</v>
      </c>
      <c r="I102" s="323" t="s">
        <v>481</v>
      </c>
      <c r="J102" s="327"/>
      <c r="K102" s="327"/>
      <c r="L102" s="328"/>
      <c r="M102" s="330"/>
    </row>
    <row r="103" spans="1:13" ht="30" x14ac:dyDescent="0.3">
      <c r="A103" s="321">
        <v>94</v>
      </c>
      <c r="B103" s="322" t="s">
        <v>859</v>
      </c>
      <c r="C103" s="323" t="s">
        <v>567</v>
      </c>
      <c r="D103" s="324">
        <v>1990</v>
      </c>
      <c r="E103" s="333" t="s">
        <v>876</v>
      </c>
      <c r="F103" s="333" t="s">
        <v>877</v>
      </c>
      <c r="G103" s="333" t="s">
        <v>878</v>
      </c>
      <c r="H103" s="333" t="s">
        <v>879</v>
      </c>
      <c r="I103" s="323" t="s">
        <v>481</v>
      </c>
      <c r="J103" s="327"/>
      <c r="K103" s="327"/>
      <c r="L103" s="328"/>
      <c r="M103" s="330"/>
    </row>
    <row r="104" spans="1:13" ht="30" x14ac:dyDescent="0.3">
      <c r="A104" s="321">
        <v>95</v>
      </c>
      <c r="B104" s="322" t="s">
        <v>859</v>
      </c>
      <c r="C104" s="323" t="s">
        <v>567</v>
      </c>
      <c r="D104" s="324">
        <v>850</v>
      </c>
      <c r="E104" s="333" t="s">
        <v>880</v>
      </c>
      <c r="F104" s="333" t="s">
        <v>881</v>
      </c>
      <c r="G104" s="333" t="s">
        <v>882</v>
      </c>
      <c r="H104" s="333" t="s">
        <v>883</v>
      </c>
      <c r="I104" s="323" t="s">
        <v>586</v>
      </c>
      <c r="J104" s="327"/>
      <c r="K104" s="327"/>
      <c r="L104" s="328"/>
      <c r="M104" s="330"/>
    </row>
    <row r="105" spans="1:13" ht="30" x14ac:dyDescent="0.3">
      <c r="A105" s="321">
        <v>96</v>
      </c>
      <c r="B105" s="322" t="s">
        <v>859</v>
      </c>
      <c r="C105" s="323" t="s">
        <v>567</v>
      </c>
      <c r="D105" s="324">
        <v>800</v>
      </c>
      <c r="E105" s="333" t="s">
        <v>688</v>
      </c>
      <c r="F105" s="333" t="s">
        <v>884</v>
      </c>
      <c r="G105" s="333" t="s">
        <v>885</v>
      </c>
      <c r="H105" s="333" t="s">
        <v>886</v>
      </c>
      <c r="I105" s="323" t="s">
        <v>586</v>
      </c>
      <c r="J105" s="327"/>
      <c r="K105" s="327"/>
      <c r="L105" s="328"/>
      <c r="M105" s="330"/>
    </row>
    <row r="106" spans="1:13" ht="30" x14ac:dyDescent="0.3">
      <c r="A106" s="321">
        <v>97</v>
      </c>
      <c r="B106" s="322" t="s">
        <v>859</v>
      </c>
      <c r="C106" s="323" t="s">
        <v>567</v>
      </c>
      <c r="D106" s="324">
        <v>850</v>
      </c>
      <c r="E106" s="333" t="s">
        <v>887</v>
      </c>
      <c r="F106" s="333" t="s">
        <v>888</v>
      </c>
      <c r="G106" s="333" t="s">
        <v>889</v>
      </c>
      <c r="H106" s="333" t="s">
        <v>890</v>
      </c>
      <c r="I106" s="323" t="s">
        <v>586</v>
      </c>
      <c r="J106" s="327"/>
      <c r="K106" s="327"/>
      <c r="L106" s="328"/>
      <c r="M106" s="330"/>
    </row>
    <row r="107" spans="1:13" ht="30" x14ac:dyDescent="0.3">
      <c r="A107" s="321">
        <v>98</v>
      </c>
      <c r="B107" s="322" t="s">
        <v>859</v>
      </c>
      <c r="C107" s="323" t="s">
        <v>567</v>
      </c>
      <c r="D107" s="324">
        <v>850</v>
      </c>
      <c r="E107" s="333" t="s">
        <v>709</v>
      </c>
      <c r="F107" s="333" t="s">
        <v>891</v>
      </c>
      <c r="G107" s="333" t="s">
        <v>892</v>
      </c>
      <c r="H107" s="333" t="s">
        <v>893</v>
      </c>
      <c r="I107" s="323" t="s">
        <v>586</v>
      </c>
      <c r="J107" s="327"/>
      <c r="K107" s="327"/>
      <c r="L107" s="328"/>
      <c r="M107" s="330"/>
    </row>
    <row r="108" spans="1:13" ht="30" x14ac:dyDescent="0.3">
      <c r="A108" s="321">
        <v>99</v>
      </c>
      <c r="B108" s="322" t="s">
        <v>859</v>
      </c>
      <c r="C108" s="323" t="s">
        <v>567</v>
      </c>
      <c r="D108" s="324">
        <v>850</v>
      </c>
      <c r="E108" s="333" t="s">
        <v>894</v>
      </c>
      <c r="F108" s="333" t="s">
        <v>895</v>
      </c>
      <c r="G108" s="333" t="s">
        <v>896</v>
      </c>
      <c r="H108" s="333" t="s">
        <v>897</v>
      </c>
      <c r="I108" s="323" t="s">
        <v>586</v>
      </c>
      <c r="J108" s="327"/>
      <c r="K108" s="327"/>
      <c r="L108" s="328"/>
      <c r="M108" s="330"/>
    </row>
    <row r="109" spans="1:13" ht="30" x14ac:dyDescent="0.3">
      <c r="A109" s="321">
        <v>100</v>
      </c>
      <c r="B109" s="322" t="s">
        <v>859</v>
      </c>
      <c r="C109" s="323" t="s">
        <v>567</v>
      </c>
      <c r="D109" s="324">
        <v>1999</v>
      </c>
      <c r="E109" s="333" t="s">
        <v>898</v>
      </c>
      <c r="F109" s="333" t="s">
        <v>899</v>
      </c>
      <c r="G109" s="333" t="s">
        <v>900</v>
      </c>
      <c r="H109" s="333" t="s">
        <v>901</v>
      </c>
      <c r="I109" s="323" t="s">
        <v>586</v>
      </c>
      <c r="J109" s="327"/>
      <c r="K109" s="327"/>
      <c r="L109" s="328"/>
      <c r="M109" s="330"/>
    </row>
    <row r="110" spans="1:13" ht="30" x14ac:dyDescent="0.3">
      <c r="A110" s="321">
        <v>101</v>
      </c>
      <c r="B110" s="322" t="s">
        <v>859</v>
      </c>
      <c r="C110" s="323" t="s">
        <v>567</v>
      </c>
      <c r="D110" s="324">
        <v>1999</v>
      </c>
      <c r="E110" s="333" t="s">
        <v>902</v>
      </c>
      <c r="F110" s="333" t="s">
        <v>903</v>
      </c>
      <c r="G110" s="333" t="s">
        <v>904</v>
      </c>
      <c r="H110" s="333" t="s">
        <v>905</v>
      </c>
      <c r="I110" s="323" t="s">
        <v>586</v>
      </c>
      <c r="J110" s="327"/>
      <c r="K110" s="327"/>
      <c r="L110" s="328"/>
      <c r="M110" s="330"/>
    </row>
    <row r="111" spans="1:13" ht="30" x14ac:dyDescent="0.3">
      <c r="A111" s="321">
        <v>102</v>
      </c>
      <c r="B111" s="322" t="s">
        <v>859</v>
      </c>
      <c r="C111" s="323" t="s">
        <v>567</v>
      </c>
      <c r="D111" s="324">
        <v>1999</v>
      </c>
      <c r="E111" s="333" t="s">
        <v>568</v>
      </c>
      <c r="F111" s="333" t="s">
        <v>906</v>
      </c>
      <c r="G111" s="333" t="s">
        <v>907</v>
      </c>
      <c r="H111" s="333" t="s">
        <v>908</v>
      </c>
      <c r="I111" s="323" t="s">
        <v>586</v>
      </c>
      <c r="J111" s="327"/>
      <c r="K111" s="327"/>
      <c r="L111" s="328"/>
      <c r="M111" s="330"/>
    </row>
    <row r="112" spans="1:13" ht="30" x14ac:dyDescent="0.3">
      <c r="A112" s="321">
        <v>103</v>
      </c>
      <c r="B112" s="322" t="s">
        <v>859</v>
      </c>
      <c r="C112" s="323" t="s">
        <v>567</v>
      </c>
      <c r="D112" s="324">
        <v>1999</v>
      </c>
      <c r="E112" s="333" t="s">
        <v>783</v>
      </c>
      <c r="F112" s="333" t="s">
        <v>909</v>
      </c>
      <c r="G112" s="333" t="s">
        <v>910</v>
      </c>
      <c r="H112" s="333" t="s">
        <v>911</v>
      </c>
      <c r="I112" s="323" t="s">
        <v>586</v>
      </c>
      <c r="J112" s="327"/>
      <c r="K112" s="327"/>
      <c r="L112" s="328"/>
      <c r="M112" s="330"/>
    </row>
    <row r="113" spans="1:13" ht="30" x14ac:dyDescent="0.3">
      <c r="A113" s="321">
        <v>104</v>
      </c>
      <c r="B113" s="322" t="s">
        <v>859</v>
      </c>
      <c r="C113" s="323" t="s">
        <v>567</v>
      </c>
      <c r="D113" s="324">
        <v>1999</v>
      </c>
      <c r="E113" s="333" t="s">
        <v>912</v>
      </c>
      <c r="F113" s="333" t="s">
        <v>649</v>
      </c>
      <c r="G113" s="333" t="s">
        <v>913</v>
      </c>
      <c r="H113" s="333" t="s">
        <v>914</v>
      </c>
      <c r="I113" s="323" t="s">
        <v>586</v>
      </c>
      <c r="J113" s="327"/>
      <c r="K113" s="327"/>
      <c r="L113" s="328"/>
      <c r="M113" s="330"/>
    </row>
    <row r="114" spans="1:13" ht="30" x14ac:dyDescent="0.3">
      <c r="A114" s="321">
        <v>105</v>
      </c>
      <c r="B114" s="322" t="s">
        <v>859</v>
      </c>
      <c r="C114" s="323" t="s">
        <v>567</v>
      </c>
      <c r="D114" s="324">
        <v>2000</v>
      </c>
      <c r="E114" s="333" t="s">
        <v>705</v>
      </c>
      <c r="F114" s="333" t="s">
        <v>706</v>
      </c>
      <c r="G114" s="333" t="s">
        <v>707</v>
      </c>
      <c r="H114" s="333" t="s">
        <v>915</v>
      </c>
      <c r="I114" s="323" t="s">
        <v>481</v>
      </c>
      <c r="J114" s="327"/>
      <c r="K114" s="327"/>
      <c r="L114" s="328"/>
      <c r="M114" s="330"/>
    </row>
    <row r="115" spans="1:13" ht="30" x14ac:dyDescent="0.3">
      <c r="A115" s="321">
        <v>106</v>
      </c>
      <c r="B115" s="322" t="s">
        <v>859</v>
      </c>
      <c r="C115" s="323" t="s">
        <v>567</v>
      </c>
      <c r="D115" s="324">
        <v>2498.6999999999998</v>
      </c>
      <c r="E115" s="333" t="s">
        <v>916</v>
      </c>
      <c r="F115" s="333" t="s">
        <v>917</v>
      </c>
      <c r="G115" s="333" t="s">
        <v>918</v>
      </c>
      <c r="H115" s="333" t="s">
        <v>919</v>
      </c>
      <c r="I115" s="323" t="s">
        <v>586</v>
      </c>
      <c r="J115" s="327"/>
      <c r="K115" s="327"/>
      <c r="L115" s="328"/>
      <c r="M115" s="330"/>
    </row>
    <row r="116" spans="1:13" ht="30" x14ac:dyDescent="0.3">
      <c r="A116" s="321">
        <v>107</v>
      </c>
      <c r="B116" s="322" t="s">
        <v>859</v>
      </c>
      <c r="C116" s="323" t="s">
        <v>567</v>
      </c>
      <c r="D116" s="324">
        <v>2498.75</v>
      </c>
      <c r="E116" s="333" t="s">
        <v>920</v>
      </c>
      <c r="F116" s="333" t="s">
        <v>921</v>
      </c>
      <c r="G116" s="333" t="s">
        <v>922</v>
      </c>
      <c r="H116" s="333" t="s">
        <v>923</v>
      </c>
      <c r="I116" s="323" t="s">
        <v>586</v>
      </c>
      <c r="J116" s="327"/>
      <c r="K116" s="327"/>
      <c r="L116" s="328"/>
      <c r="M116" s="330"/>
    </row>
    <row r="117" spans="1:13" ht="30" x14ac:dyDescent="0.3">
      <c r="A117" s="321">
        <v>108</v>
      </c>
      <c r="B117" s="322" t="s">
        <v>859</v>
      </c>
      <c r="C117" s="323" t="s">
        <v>567</v>
      </c>
      <c r="D117" s="324">
        <v>2498.75</v>
      </c>
      <c r="E117" s="333" t="s">
        <v>924</v>
      </c>
      <c r="F117" s="333" t="s">
        <v>925</v>
      </c>
      <c r="G117" s="333" t="s">
        <v>926</v>
      </c>
      <c r="H117" s="333" t="s">
        <v>927</v>
      </c>
      <c r="I117" s="323" t="s">
        <v>586</v>
      </c>
      <c r="J117" s="327"/>
      <c r="K117" s="327"/>
      <c r="L117" s="328"/>
      <c r="M117" s="330"/>
    </row>
    <row r="118" spans="1:13" ht="30" x14ac:dyDescent="0.3">
      <c r="A118" s="321">
        <v>109</v>
      </c>
      <c r="B118" s="322" t="s">
        <v>859</v>
      </c>
      <c r="C118" s="323" t="s">
        <v>567</v>
      </c>
      <c r="D118" s="324">
        <v>2500</v>
      </c>
      <c r="E118" s="333" t="s">
        <v>928</v>
      </c>
      <c r="F118" s="333" t="s">
        <v>929</v>
      </c>
      <c r="G118" s="333" t="s">
        <v>930</v>
      </c>
      <c r="H118" s="333" t="s">
        <v>931</v>
      </c>
      <c r="I118" s="323" t="s">
        <v>586</v>
      </c>
      <c r="J118" s="327"/>
      <c r="K118" s="327"/>
      <c r="L118" s="328"/>
      <c r="M118" s="330"/>
    </row>
    <row r="119" spans="1:13" ht="30" x14ac:dyDescent="0.3">
      <c r="A119" s="321">
        <v>110</v>
      </c>
      <c r="B119" s="322" t="s">
        <v>859</v>
      </c>
      <c r="C119" s="323" t="s">
        <v>567</v>
      </c>
      <c r="D119" s="324">
        <v>2880</v>
      </c>
      <c r="E119" s="333" t="s">
        <v>932</v>
      </c>
      <c r="F119" s="333" t="s">
        <v>933</v>
      </c>
      <c r="G119" s="333" t="s">
        <v>934</v>
      </c>
      <c r="H119" s="333" t="s">
        <v>935</v>
      </c>
      <c r="I119" s="323" t="s">
        <v>481</v>
      </c>
      <c r="J119" s="327"/>
      <c r="K119" s="327"/>
      <c r="L119" s="328"/>
      <c r="M119" s="330"/>
    </row>
    <row r="120" spans="1:13" ht="30" x14ac:dyDescent="0.3">
      <c r="A120" s="321">
        <v>111</v>
      </c>
      <c r="B120" s="322" t="s">
        <v>859</v>
      </c>
      <c r="C120" s="323" t="s">
        <v>567</v>
      </c>
      <c r="D120" s="324">
        <v>2897</v>
      </c>
      <c r="E120" s="333" t="s">
        <v>936</v>
      </c>
      <c r="F120" s="333" t="s">
        <v>937</v>
      </c>
      <c r="G120" s="333" t="s">
        <v>938</v>
      </c>
      <c r="H120" s="333" t="s">
        <v>939</v>
      </c>
      <c r="I120" s="323" t="s">
        <v>773</v>
      </c>
      <c r="J120" s="327"/>
      <c r="K120" s="327"/>
      <c r="L120" s="328"/>
      <c r="M120" s="330"/>
    </row>
    <row r="121" spans="1:13" ht="30" x14ac:dyDescent="0.3">
      <c r="A121" s="321">
        <v>112</v>
      </c>
      <c r="B121" s="322" t="s">
        <v>859</v>
      </c>
      <c r="C121" s="323" t="s">
        <v>567</v>
      </c>
      <c r="D121" s="324">
        <v>2981</v>
      </c>
      <c r="E121" s="333" t="s">
        <v>688</v>
      </c>
      <c r="F121" s="333" t="s">
        <v>940</v>
      </c>
      <c r="G121" s="333" t="s">
        <v>941</v>
      </c>
      <c r="H121" s="333" t="s">
        <v>942</v>
      </c>
      <c r="I121" s="323" t="s">
        <v>481</v>
      </c>
      <c r="J121" s="327"/>
      <c r="K121" s="327"/>
      <c r="L121" s="328"/>
      <c r="M121" s="330"/>
    </row>
    <row r="122" spans="1:13" ht="30" x14ac:dyDescent="0.3">
      <c r="A122" s="321">
        <v>113</v>
      </c>
      <c r="B122" s="322" t="s">
        <v>859</v>
      </c>
      <c r="C122" s="323" t="s">
        <v>567</v>
      </c>
      <c r="D122" s="324">
        <v>2985</v>
      </c>
      <c r="E122" s="333" t="s">
        <v>943</v>
      </c>
      <c r="F122" s="333" t="s">
        <v>944</v>
      </c>
      <c r="G122" s="333" t="s">
        <v>945</v>
      </c>
      <c r="H122" s="333" t="s">
        <v>946</v>
      </c>
      <c r="I122" s="323" t="s">
        <v>481</v>
      </c>
      <c r="J122" s="327"/>
      <c r="K122" s="327"/>
      <c r="L122" s="328"/>
      <c r="M122" s="330"/>
    </row>
    <row r="123" spans="1:13" ht="30" x14ac:dyDescent="0.3">
      <c r="A123" s="321">
        <v>114</v>
      </c>
      <c r="B123" s="322" t="s">
        <v>859</v>
      </c>
      <c r="C123" s="323" t="s">
        <v>567</v>
      </c>
      <c r="D123" s="324">
        <v>2990</v>
      </c>
      <c r="E123" s="333" t="s">
        <v>688</v>
      </c>
      <c r="F123" s="333" t="s">
        <v>947</v>
      </c>
      <c r="G123" s="333" t="s">
        <v>948</v>
      </c>
      <c r="H123" s="333" t="s">
        <v>949</v>
      </c>
      <c r="I123" s="323" t="s">
        <v>481</v>
      </c>
      <c r="J123" s="327"/>
      <c r="K123" s="327"/>
      <c r="L123" s="328"/>
      <c r="M123" s="330"/>
    </row>
    <row r="124" spans="1:13" ht="30" x14ac:dyDescent="0.3">
      <c r="A124" s="321">
        <v>115</v>
      </c>
      <c r="B124" s="322" t="s">
        <v>859</v>
      </c>
      <c r="C124" s="323" t="s">
        <v>567</v>
      </c>
      <c r="D124" s="324">
        <v>3000</v>
      </c>
      <c r="E124" s="333" t="s">
        <v>582</v>
      </c>
      <c r="F124" s="333" t="s">
        <v>950</v>
      </c>
      <c r="G124" s="333" t="s">
        <v>951</v>
      </c>
      <c r="H124" s="333" t="s">
        <v>952</v>
      </c>
      <c r="I124" s="323" t="s">
        <v>481</v>
      </c>
      <c r="J124" s="327"/>
      <c r="K124" s="327"/>
      <c r="L124" s="328"/>
      <c r="M124" s="330"/>
    </row>
    <row r="125" spans="1:13" ht="30" x14ac:dyDescent="0.3">
      <c r="A125" s="321">
        <v>116</v>
      </c>
      <c r="B125" s="322" t="s">
        <v>859</v>
      </c>
      <c r="C125" s="323" t="s">
        <v>567</v>
      </c>
      <c r="D125" s="324">
        <v>3467</v>
      </c>
      <c r="E125" s="333" t="s">
        <v>692</v>
      </c>
      <c r="F125" s="333" t="s">
        <v>953</v>
      </c>
      <c r="G125" s="333" t="s">
        <v>954</v>
      </c>
      <c r="H125" s="333" t="s">
        <v>955</v>
      </c>
      <c r="I125" s="323" t="s">
        <v>481</v>
      </c>
      <c r="J125" s="327"/>
      <c r="K125" s="327"/>
      <c r="L125" s="328"/>
      <c r="M125" s="330"/>
    </row>
    <row r="126" spans="1:13" ht="30" x14ac:dyDescent="0.3">
      <c r="A126" s="321">
        <v>117</v>
      </c>
      <c r="B126" s="322" t="s">
        <v>859</v>
      </c>
      <c r="C126" s="323" t="s">
        <v>567</v>
      </c>
      <c r="D126" s="324">
        <v>3683</v>
      </c>
      <c r="E126" s="333" t="s">
        <v>688</v>
      </c>
      <c r="F126" s="333" t="s">
        <v>956</v>
      </c>
      <c r="G126" s="333" t="s">
        <v>957</v>
      </c>
      <c r="H126" s="333" t="s">
        <v>958</v>
      </c>
      <c r="I126" s="323" t="s">
        <v>581</v>
      </c>
      <c r="J126" s="327"/>
      <c r="K126" s="327"/>
      <c r="L126" s="328"/>
      <c r="M126" s="330"/>
    </row>
    <row r="127" spans="1:13" ht="30" x14ac:dyDescent="0.3">
      <c r="A127" s="321">
        <v>118</v>
      </c>
      <c r="B127" s="322" t="s">
        <v>859</v>
      </c>
      <c r="C127" s="323" t="s">
        <v>567</v>
      </c>
      <c r="D127" s="324">
        <v>3940</v>
      </c>
      <c r="E127" s="333" t="s">
        <v>959</v>
      </c>
      <c r="F127" s="333" t="s">
        <v>960</v>
      </c>
      <c r="G127" s="333" t="s">
        <v>961</v>
      </c>
      <c r="H127" s="333" t="s">
        <v>962</v>
      </c>
      <c r="I127" s="323" t="s">
        <v>481</v>
      </c>
      <c r="J127" s="327"/>
      <c r="K127" s="327"/>
      <c r="L127" s="328"/>
      <c r="M127" s="330"/>
    </row>
    <row r="128" spans="1:13" ht="30" x14ac:dyDescent="0.3">
      <c r="A128" s="321">
        <v>119</v>
      </c>
      <c r="B128" s="322" t="s">
        <v>859</v>
      </c>
      <c r="C128" s="323" t="s">
        <v>567</v>
      </c>
      <c r="D128" s="324">
        <v>4996.5</v>
      </c>
      <c r="E128" s="333" t="s">
        <v>587</v>
      </c>
      <c r="F128" s="333" t="s">
        <v>588</v>
      </c>
      <c r="G128" s="333" t="s">
        <v>589</v>
      </c>
      <c r="H128" s="333" t="s">
        <v>590</v>
      </c>
      <c r="I128" s="323" t="s">
        <v>591</v>
      </c>
      <c r="J128" s="327"/>
      <c r="K128" s="327"/>
      <c r="L128" s="328"/>
      <c r="M128" s="330"/>
    </row>
    <row r="129" spans="1:13" ht="30" x14ac:dyDescent="0.3">
      <c r="A129" s="321">
        <v>120</v>
      </c>
      <c r="B129" s="322" t="s">
        <v>859</v>
      </c>
      <c r="C129" s="323" t="s">
        <v>567</v>
      </c>
      <c r="D129" s="324">
        <v>5000</v>
      </c>
      <c r="E129" s="333" t="s">
        <v>806</v>
      </c>
      <c r="F129" s="333" t="s">
        <v>807</v>
      </c>
      <c r="G129" s="333" t="s">
        <v>808</v>
      </c>
      <c r="H129" s="333" t="s">
        <v>809</v>
      </c>
      <c r="I129" s="323" t="s">
        <v>481</v>
      </c>
      <c r="J129" s="327"/>
      <c r="K129" s="327"/>
      <c r="L129" s="328"/>
      <c r="M129" s="332"/>
    </row>
    <row r="130" spans="1:13" ht="30" x14ac:dyDescent="0.3">
      <c r="A130" s="321">
        <v>121</v>
      </c>
      <c r="B130" s="322" t="s">
        <v>859</v>
      </c>
      <c r="C130" s="323" t="s">
        <v>567</v>
      </c>
      <c r="D130" s="324">
        <v>5000</v>
      </c>
      <c r="E130" s="333" t="s">
        <v>692</v>
      </c>
      <c r="F130" s="333" t="s">
        <v>693</v>
      </c>
      <c r="G130" s="333" t="s">
        <v>694</v>
      </c>
      <c r="H130" s="333" t="s">
        <v>826</v>
      </c>
      <c r="I130" s="323" t="s">
        <v>481</v>
      </c>
      <c r="J130" s="327"/>
      <c r="K130" s="327"/>
      <c r="L130" s="328"/>
      <c r="M130" s="330"/>
    </row>
    <row r="131" spans="1:13" ht="30" x14ac:dyDescent="0.3">
      <c r="A131" s="321">
        <v>122</v>
      </c>
      <c r="B131" s="322" t="s">
        <v>859</v>
      </c>
      <c r="C131" s="323" t="s">
        <v>567</v>
      </c>
      <c r="D131" s="324">
        <v>5000</v>
      </c>
      <c r="E131" s="333" t="s">
        <v>614</v>
      </c>
      <c r="F131" s="333" t="s">
        <v>615</v>
      </c>
      <c r="G131" s="333" t="s">
        <v>616</v>
      </c>
      <c r="H131" s="333" t="s">
        <v>963</v>
      </c>
      <c r="I131" s="323" t="s">
        <v>481</v>
      </c>
      <c r="J131" s="327"/>
      <c r="K131" s="327"/>
      <c r="L131" s="328"/>
      <c r="M131" s="330"/>
    </row>
    <row r="132" spans="1:13" ht="30" x14ac:dyDescent="0.3">
      <c r="A132" s="321">
        <v>123</v>
      </c>
      <c r="B132" s="322" t="s">
        <v>859</v>
      </c>
      <c r="C132" s="323" t="s">
        <v>567</v>
      </c>
      <c r="D132" s="324">
        <v>5000</v>
      </c>
      <c r="E132" s="333" t="s">
        <v>611</v>
      </c>
      <c r="F132" s="333" t="s">
        <v>588</v>
      </c>
      <c r="G132" s="333" t="s">
        <v>612</v>
      </c>
      <c r="H132" s="333" t="s">
        <v>613</v>
      </c>
      <c r="I132" s="323" t="s">
        <v>591</v>
      </c>
      <c r="J132" s="327"/>
      <c r="K132" s="327"/>
      <c r="L132" s="328"/>
      <c r="M132" s="330"/>
    </row>
    <row r="133" spans="1:13" ht="30" x14ac:dyDescent="0.3">
      <c r="A133" s="321">
        <v>124</v>
      </c>
      <c r="B133" s="322" t="s">
        <v>859</v>
      </c>
      <c r="C133" s="323" t="s">
        <v>567</v>
      </c>
      <c r="D133" s="324">
        <v>700</v>
      </c>
      <c r="E133" s="333" t="s">
        <v>713</v>
      </c>
      <c r="F133" s="333" t="s">
        <v>964</v>
      </c>
      <c r="G133" s="333" t="s">
        <v>965</v>
      </c>
      <c r="H133" s="333" t="s">
        <v>966</v>
      </c>
      <c r="I133" s="323" t="s">
        <v>586</v>
      </c>
      <c r="J133" s="327"/>
      <c r="K133" s="327"/>
      <c r="L133" s="328"/>
      <c r="M133" s="330"/>
    </row>
    <row r="134" spans="1:13" ht="30" x14ac:dyDescent="0.3">
      <c r="A134" s="321">
        <v>125</v>
      </c>
      <c r="B134" s="322" t="s">
        <v>859</v>
      </c>
      <c r="C134" s="323" t="s">
        <v>567</v>
      </c>
      <c r="D134" s="324">
        <v>1796.7</v>
      </c>
      <c r="E134" s="333" t="s">
        <v>967</v>
      </c>
      <c r="F134" s="333" t="s">
        <v>968</v>
      </c>
      <c r="G134" s="333" t="s">
        <v>969</v>
      </c>
      <c r="H134" s="333" t="s">
        <v>970</v>
      </c>
      <c r="I134" s="323" t="s">
        <v>581</v>
      </c>
      <c r="J134" s="327"/>
      <c r="K134" s="327"/>
      <c r="L134" s="328"/>
      <c r="M134" s="330"/>
    </row>
    <row r="135" spans="1:13" ht="30" x14ac:dyDescent="0.3">
      <c r="A135" s="321">
        <v>126</v>
      </c>
      <c r="B135" s="322" t="s">
        <v>859</v>
      </c>
      <c r="C135" s="323" t="s">
        <v>567</v>
      </c>
      <c r="D135" s="324">
        <v>1996</v>
      </c>
      <c r="E135" s="333" t="s">
        <v>971</v>
      </c>
      <c r="F135" s="333" t="s">
        <v>972</v>
      </c>
      <c r="G135" s="333" t="s">
        <v>973</v>
      </c>
      <c r="H135" s="333" t="s">
        <v>974</v>
      </c>
      <c r="I135" s="323" t="s">
        <v>581</v>
      </c>
      <c r="J135" s="327"/>
      <c r="K135" s="327"/>
      <c r="L135" s="328"/>
      <c r="M135" s="330"/>
    </row>
    <row r="136" spans="1:13" ht="30" x14ac:dyDescent="0.3">
      <c r="A136" s="321">
        <v>127</v>
      </c>
      <c r="B136" s="322" t="s">
        <v>975</v>
      </c>
      <c r="C136" s="323" t="s">
        <v>567</v>
      </c>
      <c r="D136" s="324">
        <v>2998.5</v>
      </c>
      <c r="E136" s="333" t="s">
        <v>976</v>
      </c>
      <c r="F136" s="333" t="s">
        <v>977</v>
      </c>
      <c r="G136" s="333" t="s">
        <v>978</v>
      </c>
      <c r="H136" s="333" t="s">
        <v>979</v>
      </c>
      <c r="I136" s="323" t="s">
        <v>586</v>
      </c>
      <c r="J136" s="327"/>
      <c r="K136" s="327"/>
      <c r="L136" s="328"/>
      <c r="M136" s="330"/>
    </row>
    <row r="137" spans="1:13" ht="30" x14ac:dyDescent="0.3">
      <c r="A137" s="321">
        <v>128</v>
      </c>
      <c r="B137" s="322" t="s">
        <v>975</v>
      </c>
      <c r="C137" s="323" t="s">
        <v>567</v>
      </c>
      <c r="D137" s="324">
        <v>6496.7</v>
      </c>
      <c r="E137" s="333" t="s">
        <v>692</v>
      </c>
      <c r="F137" s="333" t="s">
        <v>980</v>
      </c>
      <c r="G137" s="333" t="s">
        <v>981</v>
      </c>
      <c r="H137" s="333" t="s">
        <v>982</v>
      </c>
      <c r="I137" s="323" t="s">
        <v>586</v>
      </c>
      <c r="J137" s="327"/>
      <c r="K137" s="327"/>
      <c r="L137" s="328"/>
      <c r="M137" s="330"/>
    </row>
    <row r="138" spans="1:13" ht="30" x14ac:dyDescent="0.3">
      <c r="A138" s="321">
        <v>129</v>
      </c>
      <c r="B138" s="322" t="s">
        <v>983</v>
      </c>
      <c r="C138" s="323" t="s">
        <v>567</v>
      </c>
      <c r="D138" s="324">
        <v>1979.5</v>
      </c>
      <c r="E138" s="333" t="s">
        <v>984</v>
      </c>
      <c r="F138" s="333" t="s">
        <v>569</v>
      </c>
      <c r="G138" s="333" t="s">
        <v>985</v>
      </c>
      <c r="H138" s="333" t="s">
        <v>986</v>
      </c>
      <c r="I138" s="323" t="s">
        <v>481</v>
      </c>
      <c r="J138" s="327"/>
      <c r="K138" s="327"/>
      <c r="L138" s="328"/>
      <c r="M138" s="330"/>
    </row>
    <row r="139" spans="1:13" ht="30" x14ac:dyDescent="0.3">
      <c r="A139" s="321">
        <v>130</v>
      </c>
      <c r="B139" s="322" t="s">
        <v>983</v>
      </c>
      <c r="C139" s="323" t="s">
        <v>567</v>
      </c>
      <c r="D139" s="324">
        <v>2990</v>
      </c>
      <c r="E139" s="333" t="s">
        <v>713</v>
      </c>
      <c r="F139" s="333" t="s">
        <v>987</v>
      </c>
      <c r="G139" s="333" t="s">
        <v>988</v>
      </c>
      <c r="H139" s="333" t="s">
        <v>989</v>
      </c>
      <c r="I139" s="323" t="s">
        <v>481</v>
      </c>
      <c r="J139" s="327"/>
      <c r="K139" s="327"/>
      <c r="L139" s="328"/>
      <c r="M139" s="330"/>
    </row>
    <row r="140" spans="1:13" ht="30" x14ac:dyDescent="0.3">
      <c r="A140" s="321">
        <v>131</v>
      </c>
      <c r="B140" s="322" t="s">
        <v>983</v>
      </c>
      <c r="C140" s="323" t="s">
        <v>567</v>
      </c>
      <c r="D140" s="324">
        <v>2990</v>
      </c>
      <c r="E140" s="333" t="s">
        <v>990</v>
      </c>
      <c r="F140" s="333" t="s">
        <v>991</v>
      </c>
      <c r="G140" s="333" t="s">
        <v>992</v>
      </c>
      <c r="H140" s="333" t="s">
        <v>993</v>
      </c>
      <c r="I140" s="323" t="s">
        <v>481</v>
      </c>
      <c r="J140" s="327"/>
      <c r="K140" s="327"/>
      <c r="L140" s="328"/>
      <c r="M140" s="330"/>
    </row>
    <row r="141" spans="1:13" ht="30" x14ac:dyDescent="0.3">
      <c r="A141" s="321">
        <v>132</v>
      </c>
      <c r="B141" s="322" t="s">
        <v>983</v>
      </c>
      <c r="C141" s="323" t="s">
        <v>567</v>
      </c>
      <c r="D141" s="324">
        <v>3495</v>
      </c>
      <c r="E141" s="333" t="s">
        <v>603</v>
      </c>
      <c r="F141" s="333" t="s">
        <v>994</v>
      </c>
      <c r="G141" s="333" t="s">
        <v>995</v>
      </c>
      <c r="H141" s="333" t="s">
        <v>996</v>
      </c>
      <c r="I141" s="323" t="s">
        <v>581</v>
      </c>
      <c r="J141" s="327"/>
      <c r="K141" s="327"/>
      <c r="L141" s="328"/>
      <c r="M141" s="330"/>
    </row>
    <row r="142" spans="1:13" ht="30" x14ac:dyDescent="0.3">
      <c r="A142" s="321">
        <v>133</v>
      </c>
      <c r="B142" s="322" t="s">
        <v>983</v>
      </c>
      <c r="C142" s="323" t="s">
        <v>567</v>
      </c>
      <c r="D142" s="324">
        <v>2998.5</v>
      </c>
      <c r="E142" s="333" t="s">
        <v>670</v>
      </c>
      <c r="F142" s="333" t="s">
        <v>997</v>
      </c>
      <c r="G142" s="333" t="s">
        <v>998</v>
      </c>
      <c r="H142" s="333" t="s">
        <v>999</v>
      </c>
      <c r="I142" s="323" t="s">
        <v>586</v>
      </c>
      <c r="J142" s="327"/>
      <c r="K142" s="327"/>
      <c r="L142" s="328"/>
      <c r="M142" s="330"/>
    </row>
    <row r="143" spans="1:13" ht="30" x14ac:dyDescent="0.3">
      <c r="A143" s="321">
        <v>134</v>
      </c>
      <c r="B143" s="322" t="s">
        <v>1000</v>
      </c>
      <c r="C143" s="323" t="s">
        <v>567</v>
      </c>
      <c r="D143" s="324">
        <v>290</v>
      </c>
      <c r="E143" s="333" t="s">
        <v>1001</v>
      </c>
      <c r="F143" s="333" t="s">
        <v>1002</v>
      </c>
      <c r="G143" s="333" t="s">
        <v>1003</v>
      </c>
      <c r="H143" s="333" t="s">
        <v>1004</v>
      </c>
      <c r="I143" s="323" t="s">
        <v>586</v>
      </c>
      <c r="J143" s="327"/>
      <c r="K143" s="327"/>
      <c r="L143" s="328"/>
      <c r="M143" s="330"/>
    </row>
    <row r="144" spans="1:13" ht="30" x14ac:dyDescent="0.3">
      <c r="A144" s="321">
        <v>135</v>
      </c>
      <c r="B144" s="322" t="s">
        <v>1000</v>
      </c>
      <c r="C144" s="323" t="s">
        <v>567</v>
      </c>
      <c r="D144" s="324">
        <v>290</v>
      </c>
      <c r="E144" s="333" t="s">
        <v>1005</v>
      </c>
      <c r="F144" s="333" t="s">
        <v>1006</v>
      </c>
      <c r="G144" s="333" t="s">
        <v>1007</v>
      </c>
      <c r="H144" s="333" t="s">
        <v>1008</v>
      </c>
      <c r="I144" s="323" t="s">
        <v>586</v>
      </c>
      <c r="J144" s="327"/>
      <c r="K144" s="327"/>
      <c r="L144" s="328"/>
      <c r="M144" s="330"/>
    </row>
    <row r="145" spans="1:13" ht="30" x14ac:dyDescent="0.3">
      <c r="A145" s="321">
        <v>136</v>
      </c>
      <c r="B145" s="322" t="s">
        <v>1000</v>
      </c>
      <c r="C145" s="323" t="s">
        <v>567</v>
      </c>
      <c r="D145" s="324">
        <v>297</v>
      </c>
      <c r="E145" s="333" t="s">
        <v>763</v>
      </c>
      <c r="F145" s="333" t="s">
        <v>1009</v>
      </c>
      <c r="G145" s="333" t="s">
        <v>1010</v>
      </c>
      <c r="H145" s="333" t="s">
        <v>1011</v>
      </c>
      <c r="I145" s="323" t="s">
        <v>581</v>
      </c>
      <c r="J145" s="327"/>
      <c r="K145" s="327"/>
      <c r="L145" s="328"/>
      <c r="M145" s="330"/>
    </row>
    <row r="146" spans="1:13" ht="30" x14ac:dyDescent="0.3">
      <c r="A146" s="321">
        <v>137</v>
      </c>
      <c r="B146" s="322" t="s">
        <v>1000</v>
      </c>
      <c r="C146" s="323" t="s">
        <v>567</v>
      </c>
      <c r="D146" s="324">
        <v>299</v>
      </c>
      <c r="E146" s="333" t="s">
        <v>1012</v>
      </c>
      <c r="F146" s="333" t="s">
        <v>1013</v>
      </c>
      <c r="G146" s="333" t="s">
        <v>1014</v>
      </c>
      <c r="H146" s="333" t="s">
        <v>1015</v>
      </c>
      <c r="I146" s="323" t="s">
        <v>581</v>
      </c>
      <c r="J146" s="327"/>
      <c r="K146" s="327"/>
      <c r="L146" s="328"/>
      <c r="M146" s="332"/>
    </row>
    <row r="147" spans="1:13" ht="30" x14ac:dyDescent="0.3">
      <c r="A147" s="321">
        <v>138</v>
      </c>
      <c r="B147" s="322" t="s">
        <v>1000</v>
      </c>
      <c r="C147" s="323" t="s">
        <v>567</v>
      </c>
      <c r="D147" s="324">
        <v>299.10000000000002</v>
      </c>
      <c r="E147" s="333" t="s">
        <v>1016</v>
      </c>
      <c r="F147" s="333" t="s">
        <v>1017</v>
      </c>
      <c r="G147" s="333" t="s">
        <v>1018</v>
      </c>
      <c r="H147" s="333" t="s">
        <v>1019</v>
      </c>
      <c r="I147" s="323" t="s">
        <v>572</v>
      </c>
      <c r="J147" s="327"/>
      <c r="K147" s="327"/>
      <c r="L147" s="328"/>
      <c r="M147" s="330"/>
    </row>
    <row r="148" spans="1:13" ht="30" x14ac:dyDescent="0.3">
      <c r="A148" s="321">
        <v>139</v>
      </c>
      <c r="B148" s="322" t="s">
        <v>1000</v>
      </c>
      <c r="C148" s="323" t="s">
        <v>567</v>
      </c>
      <c r="D148" s="324">
        <v>300</v>
      </c>
      <c r="E148" s="333" t="s">
        <v>688</v>
      </c>
      <c r="F148" s="333" t="s">
        <v>1020</v>
      </c>
      <c r="G148" s="333" t="s">
        <v>1021</v>
      </c>
      <c r="H148" s="333" t="s">
        <v>1022</v>
      </c>
      <c r="I148" s="323" t="s">
        <v>1023</v>
      </c>
      <c r="J148" s="327"/>
      <c r="K148" s="327"/>
      <c r="L148" s="328"/>
      <c r="M148" s="330"/>
    </row>
    <row r="149" spans="1:13" ht="30" x14ac:dyDescent="0.3">
      <c r="A149" s="321">
        <v>140</v>
      </c>
      <c r="B149" s="322" t="s">
        <v>1000</v>
      </c>
      <c r="C149" s="323" t="s">
        <v>567</v>
      </c>
      <c r="D149" s="324">
        <v>300</v>
      </c>
      <c r="E149" s="333" t="s">
        <v>1024</v>
      </c>
      <c r="F149" s="333" t="s">
        <v>1025</v>
      </c>
      <c r="G149" s="333" t="s">
        <v>1026</v>
      </c>
      <c r="H149" s="333" t="s">
        <v>1027</v>
      </c>
      <c r="I149" s="323" t="s">
        <v>572</v>
      </c>
      <c r="J149" s="327"/>
      <c r="K149" s="327"/>
      <c r="L149" s="328"/>
      <c r="M149" s="330"/>
    </row>
    <row r="150" spans="1:13" ht="30" x14ac:dyDescent="0.3">
      <c r="A150" s="321">
        <v>141</v>
      </c>
      <c r="B150" s="322" t="s">
        <v>1000</v>
      </c>
      <c r="C150" s="323" t="s">
        <v>567</v>
      </c>
      <c r="D150" s="324">
        <v>300</v>
      </c>
      <c r="E150" s="333" t="s">
        <v>1028</v>
      </c>
      <c r="F150" s="333" t="s">
        <v>1029</v>
      </c>
      <c r="G150" s="333" t="s">
        <v>1030</v>
      </c>
      <c r="H150" s="333" t="s">
        <v>1031</v>
      </c>
      <c r="I150" s="323" t="s">
        <v>586</v>
      </c>
      <c r="J150" s="327"/>
      <c r="K150" s="327"/>
      <c r="L150" s="328"/>
      <c r="M150" s="330"/>
    </row>
    <row r="151" spans="1:13" ht="30" x14ac:dyDescent="0.3">
      <c r="A151" s="321">
        <v>142</v>
      </c>
      <c r="B151" s="322" t="s">
        <v>1000</v>
      </c>
      <c r="C151" s="323" t="s">
        <v>567</v>
      </c>
      <c r="D151" s="324">
        <v>300</v>
      </c>
      <c r="E151" s="333" t="s">
        <v>732</v>
      </c>
      <c r="F151" s="333" t="s">
        <v>1032</v>
      </c>
      <c r="G151" s="333" t="s">
        <v>1033</v>
      </c>
      <c r="H151" s="333" t="s">
        <v>1034</v>
      </c>
      <c r="I151" s="323" t="s">
        <v>572</v>
      </c>
      <c r="J151" s="327"/>
      <c r="K151" s="327"/>
      <c r="L151" s="328"/>
      <c r="M151" s="330"/>
    </row>
    <row r="152" spans="1:13" ht="30" x14ac:dyDescent="0.3">
      <c r="A152" s="321">
        <v>143</v>
      </c>
      <c r="B152" s="322" t="s">
        <v>1000</v>
      </c>
      <c r="C152" s="323" t="s">
        <v>567</v>
      </c>
      <c r="D152" s="324">
        <v>340</v>
      </c>
      <c r="E152" s="333" t="s">
        <v>1035</v>
      </c>
      <c r="F152" s="333" t="s">
        <v>1036</v>
      </c>
      <c r="G152" s="333" t="s">
        <v>1037</v>
      </c>
      <c r="H152" s="333" t="s">
        <v>1038</v>
      </c>
      <c r="I152" s="323" t="s">
        <v>481</v>
      </c>
      <c r="J152" s="327"/>
      <c r="K152" s="327"/>
      <c r="L152" s="328"/>
      <c r="M152" s="330"/>
    </row>
    <row r="153" spans="1:13" ht="30" x14ac:dyDescent="0.3">
      <c r="A153" s="321">
        <v>144</v>
      </c>
      <c r="B153" s="322" t="s">
        <v>1000</v>
      </c>
      <c r="C153" s="323" t="s">
        <v>567</v>
      </c>
      <c r="D153" s="324">
        <v>349</v>
      </c>
      <c r="E153" s="333" t="s">
        <v>1012</v>
      </c>
      <c r="F153" s="333" t="s">
        <v>1039</v>
      </c>
      <c r="G153" s="333" t="s">
        <v>1040</v>
      </c>
      <c r="H153" s="333" t="s">
        <v>1041</v>
      </c>
      <c r="I153" s="323" t="s">
        <v>572</v>
      </c>
      <c r="J153" s="327"/>
      <c r="K153" s="327"/>
      <c r="L153" s="328"/>
      <c r="M153" s="330"/>
    </row>
    <row r="154" spans="1:13" ht="30" x14ac:dyDescent="0.3">
      <c r="A154" s="321">
        <v>145</v>
      </c>
      <c r="B154" s="322" t="s">
        <v>1000</v>
      </c>
      <c r="C154" s="323" t="s">
        <v>567</v>
      </c>
      <c r="D154" s="324">
        <v>370</v>
      </c>
      <c r="E154" s="333" t="s">
        <v>872</v>
      </c>
      <c r="F154" s="333" t="s">
        <v>1042</v>
      </c>
      <c r="G154" s="333" t="s">
        <v>1043</v>
      </c>
      <c r="H154" s="333" t="s">
        <v>1044</v>
      </c>
      <c r="I154" s="323" t="s">
        <v>481</v>
      </c>
      <c r="J154" s="327"/>
      <c r="K154" s="327"/>
      <c r="L154" s="328"/>
      <c r="M154" s="332"/>
    </row>
    <row r="155" spans="1:13" ht="30" x14ac:dyDescent="0.3">
      <c r="A155" s="321">
        <v>146</v>
      </c>
      <c r="B155" s="322" t="s">
        <v>1000</v>
      </c>
      <c r="C155" s="323" t="s">
        <v>567</v>
      </c>
      <c r="D155" s="324">
        <v>390</v>
      </c>
      <c r="E155" s="333" t="s">
        <v>1045</v>
      </c>
      <c r="F155" s="333" t="s">
        <v>1046</v>
      </c>
      <c r="G155" s="333" t="s">
        <v>1047</v>
      </c>
      <c r="H155" s="333" t="s">
        <v>1048</v>
      </c>
      <c r="I155" s="323" t="s">
        <v>586</v>
      </c>
      <c r="J155" s="327"/>
      <c r="K155" s="327"/>
      <c r="L155" s="328"/>
      <c r="M155" s="330"/>
    </row>
    <row r="156" spans="1:13" ht="30" x14ac:dyDescent="0.3">
      <c r="A156" s="321">
        <v>147</v>
      </c>
      <c r="B156" s="322" t="s">
        <v>1000</v>
      </c>
      <c r="C156" s="323" t="s">
        <v>567</v>
      </c>
      <c r="D156" s="324">
        <v>397</v>
      </c>
      <c r="E156" s="333" t="s">
        <v>732</v>
      </c>
      <c r="F156" s="333" t="s">
        <v>733</v>
      </c>
      <c r="G156" s="333" t="s">
        <v>734</v>
      </c>
      <c r="H156" s="333" t="s">
        <v>1049</v>
      </c>
      <c r="I156" s="323" t="s">
        <v>581</v>
      </c>
      <c r="J156" s="327"/>
      <c r="K156" s="327"/>
      <c r="L156" s="328"/>
      <c r="M156" s="330"/>
    </row>
    <row r="157" spans="1:13" ht="30" x14ac:dyDescent="0.3">
      <c r="A157" s="321">
        <v>148</v>
      </c>
      <c r="B157" s="322" t="s">
        <v>1000</v>
      </c>
      <c r="C157" s="323" t="s">
        <v>567</v>
      </c>
      <c r="D157" s="324">
        <v>400</v>
      </c>
      <c r="E157" s="333" t="s">
        <v>1050</v>
      </c>
      <c r="F157" s="333" t="s">
        <v>1051</v>
      </c>
      <c r="G157" s="333" t="s">
        <v>1052</v>
      </c>
      <c r="H157" s="333" t="s">
        <v>1053</v>
      </c>
      <c r="I157" s="323" t="s">
        <v>572</v>
      </c>
      <c r="J157" s="327"/>
      <c r="K157" s="327"/>
      <c r="L157" s="328"/>
      <c r="M157" s="330"/>
    </row>
    <row r="158" spans="1:13" ht="30" x14ac:dyDescent="0.3">
      <c r="A158" s="321">
        <v>149</v>
      </c>
      <c r="B158" s="322" t="s">
        <v>1000</v>
      </c>
      <c r="C158" s="323" t="s">
        <v>567</v>
      </c>
      <c r="D158" s="324">
        <v>400</v>
      </c>
      <c r="E158" s="333" t="s">
        <v>756</v>
      </c>
      <c r="F158" s="333" t="s">
        <v>1054</v>
      </c>
      <c r="G158" s="333" t="s">
        <v>1055</v>
      </c>
      <c r="H158" s="333" t="s">
        <v>1056</v>
      </c>
      <c r="I158" s="323" t="s">
        <v>572</v>
      </c>
      <c r="J158" s="327"/>
      <c r="K158" s="327"/>
      <c r="L158" s="328"/>
      <c r="M158" s="330"/>
    </row>
    <row r="159" spans="1:13" ht="30" x14ac:dyDescent="0.3">
      <c r="A159" s="321">
        <v>150</v>
      </c>
      <c r="B159" s="322" t="s">
        <v>1000</v>
      </c>
      <c r="C159" s="323" t="s">
        <v>567</v>
      </c>
      <c r="D159" s="324">
        <v>400</v>
      </c>
      <c r="E159" s="333" t="s">
        <v>1057</v>
      </c>
      <c r="F159" s="333" t="s">
        <v>1058</v>
      </c>
      <c r="G159" s="333" t="s">
        <v>1059</v>
      </c>
      <c r="H159" s="333" t="s">
        <v>1060</v>
      </c>
      <c r="I159" s="323" t="s">
        <v>586</v>
      </c>
      <c r="J159" s="327"/>
      <c r="K159" s="327"/>
      <c r="L159" s="328"/>
      <c r="M159" s="330"/>
    </row>
    <row r="160" spans="1:13" ht="30" x14ac:dyDescent="0.3">
      <c r="A160" s="321">
        <v>151</v>
      </c>
      <c r="B160" s="322" t="s">
        <v>1000</v>
      </c>
      <c r="C160" s="323" t="s">
        <v>567</v>
      </c>
      <c r="D160" s="324">
        <v>420</v>
      </c>
      <c r="E160" s="333" t="s">
        <v>1061</v>
      </c>
      <c r="F160" s="333" t="s">
        <v>1062</v>
      </c>
      <c r="G160" s="333" t="s">
        <v>1063</v>
      </c>
      <c r="H160" s="333" t="s">
        <v>1064</v>
      </c>
      <c r="I160" s="323" t="s">
        <v>586</v>
      </c>
      <c r="J160" s="327"/>
      <c r="K160" s="327"/>
      <c r="L160" s="328"/>
      <c r="M160" s="330"/>
    </row>
    <row r="161" spans="1:13" ht="30" x14ac:dyDescent="0.3">
      <c r="A161" s="321">
        <v>152</v>
      </c>
      <c r="B161" s="322" t="s">
        <v>1000</v>
      </c>
      <c r="C161" s="323" t="s">
        <v>567</v>
      </c>
      <c r="D161" s="324">
        <v>440</v>
      </c>
      <c r="E161" s="333" t="s">
        <v>1065</v>
      </c>
      <c r="F161" s="333" t="s">
        <v>1066</v>
      </c>
      <c r="G161" s="333" t="s">
        <v>1067</v>
      </c>
      <c r="H161" s="333" t="s">
        <v>1068</v>
      </c>
      <c r="I161" s="323" t="s">
        <v>481</v>
      </c>
      <c r="J161" s="327"/>
      <c r="K161" s="327"/>
      <c r="L161" s="328"/>
      <c r="M161" s="330"/>
    </row>
    <row r="162" spans="1:13" ht="30" x14ac:dyDescent="0.3">
      <c r="A162" s="321">
        <v>153</v>
      </c>
      <c r="B162" s="322" t="s">
        <v>1000</v>
      </c>
      <c r="C162" s="323" t="s">
        <v>567</v>
      </c>
      <c r="D162" s="324">
        <v>450</v>
      </c>
      <c r="E162" s="333" t="s">
        <v>670</v>
      </c>
      <c r="F162" s="333" t="s">
        <v>1069</v>
      </c>
      <c r="G162" s="333" t="s">
        <v>1070</v>
      </c>
      <c r="H162" s="333" t="s">
        <v>1071</v>
      </c>
      <c r="I162" s="323" t="s">
        <v>586</v>
      </c>
      <c r="J162" s="327"/>
      <c r="K162" s="327"/>
      <c r="L162" s="328"/>
      <c r="M162" s="330"/>
    </row>
    <row r="163" spans="1:13" ht="30" x14ac:dyDescent="0.3">
      <c r="A163" s="321">
        <v>154</v>
      </c>
      <c r="B163" s="322" t="s">
        <v>1000</v>
      </c>
      <c r="C163" s="323" t="s">
        <v>567</v>
      </c>
      <c r="D163" s="324">
        <v>479.2</v>
      </c>
      <c r="E163" s="333" t="s">
        <v>1072</v>
      </c>
      <c r="F163" s="333" t="s">
        <v>1073</v>
      </c>
      <c r="G163" s="333" t="s">
        <v>1074</v>
      </c>
      <c r="H163" s="333" t="s">
        <v>1075</v>
      </c>
      <c r="I163" s="323" t="s">
        <v>1076</v>
      </c>
      <c r="J163" s="327"/>
      <c r="K163" s="327"/>
      <c r="L163" s="328"/>
      <c r="M163" s="330"/>
    </row>
    <row r="164" spans="1:13" ht="30" x14ac:dyDescent="0.3">
      <c r="A164" s="321">
        <v>155</v>
      </c>
      <c r="B164" s="322" t="s">
        <v>1000</v>
      </c>
      <c r="C164" s="323" t="s">
        <v>567</v>
      </c>
      <c r="D164" s="324">
        <v>490</v>
      </c>
      <c r="E164" s="333" t="s">
        <v>1077</v>
      </c>
      <c r="F164" s="333" t="s">
        <v>1078</v>
      </c>
      <c r="G164" s="333" t="s">
        <v>1079</v>
      </c>
      <c r="H164" s="333" t="s">
        <v>1080</v>
      </c>
      <c r="I164" s="323" t="s">
        <v>481</v>
      </c>
      <c r="J164" s="327"/>
      <c r="K164" s="327"/>
      <c r="L164" s="328"/>
      <c r="M164" s="330"/>
    </row>
    <row r="165" spans="1:13" ht="30" x14ac:dyDescent="0.3">
      <c r="A165" s="321">
        <v>156</v>
      </c>
      <c r="B165" s="322" t="s">
        <v>1000</v>
      </c>
      <c r="C165" s="323" t="s">
        <v>567</v>
      </c>
      <c r="D165" s="324">
        <v>490</v>
      </c>
      <c r="E165" s="333" t="s">
        <v>713</v>
      </c>
      <c r="F165" s="333" t="s">
        <v>917</v>
      </c>
      <c r="G165" s="333" t="s">
        <v>1081</v>
      </c>
      <c r="H165" s="333" t="s">
        <v>1082</v>
      </c>
      <c r="I165" s="323" t="s">
        <v>481</v>
      </c>
      <c r="J165" s="327"/>
      <c r="K165" s="327"/>
      <c r="L165" s="328"/>
      <c r="M165" s="330"/>
    </row>
    <row r="166" spans="1:13" ht="30" x14ac:dyDescent="0.3">
      <c r="A166" s="321">
        <v>157</v>
      </c>
      <c r="B166" s="322" t="s">
        <v>1000</v>
      </c>
      <c r="C166" s="323" t="s">
        <v>567</v>
      </c>
      <c r="D166" s="324">
        <v>490</v>
      </c>
      <c r="E166" s="333" t="s">
        <v>1083</v>
      </c>
      <c r="F166" s="333" t="s">
        <v>1084</v>
      </c>
      <c r="G166" s="333" t="s">
        <v>1085</v>
      </c>
      <c r="H166" s="333" t="s">
        <v>1086</v>
      </c>
      <c r="I166" s="323" t="s">
        <v>481</v>
      </c>
      <c r="J166" s="327"/>
      <c r="K166" s="327"/>
      <c r="L166" s="328"/>
      <c r="M166" s="330"/>
    </row>
    <row r="167" spans="1:13" ht="30" x14ac:dyDescent="0.3">
      <c r="A167" s="321">
        <v>158</v>
      </c>
      <c r="B167" s="322" t="s">
        <v>1000</v>
      </c>
      <c r="C167" s="323" t="s">
        <v>567</v>
      </c>
      <c r="D167" s="324">
        <v>490</v>
      </c>
      <c r="E167" s="333" t="s">
        <v>688</v>
      </c>
      <c r="F167" s="333" t="s">
        <v>1087</v>
      </c>
      <c r="G167" s="333" t="s">
        <v>1088</v>
      </c>
      <c r="H167" s="333" t="s">
        <v>1089</v>
      </c>
      <c r="I167" s="323" t="s">
        <v>481</v>
      </c>
      <c r="J167" s="327"/>
      <c r="K167" s="327"/>
      <c r="L167" s="328"/>
      <c r="M167" s="330"/>
    </row>
    <row r="168" spans="1:13" ht="30" x14ac:dyDescent="0.3">
      <c r="A168" s="321">
        <v>159</v>
      </c>
      <c r="B168" s="322" t="s">
        <v>1000</v>
      </c>
      <c r="C168" s="323" t="s">
        <v>567</v>
      </c>
      <c r="D168" s="324">
        <v>490</v>
      </c>
      <c r="E168" s="333" t="s">
        <v>1090</v>
      </c>
      <c r="F168" s="333" t="s">
        <v>1091</v>
      </c>
      <c r="G168" s="333" t="s">
        <v>1092</v>
      </c>
      <c r="H168" s="333" t="s">
        <v>1093</v>
      </c>
      <c r="I168" s="323" t="s">
        <v>481</v>
      </c>
      <c r="J168" s="327"/>
      <c r="K168" s="327"/>
      <c r="L168" s="328"/>
      <c r="M168" s="330"/>
    </row>
    <row r="169" spans="1:13" ht="30" x14ac:dyDescent="0.3">
      <c r="A169" s="321">
        <v>160</v>
      </c>
      <c r="B169" s="322" t="s">
        <v>1000</v>
      </c>
      <c r="C169" s="323" t="s">
        <v>567</v>
      </c>
      <c r="D169" s="324">
        <v>500</v>
      </c>
      <c r="E169" s="333" t="s">
        <v>740</v>
      </c>
      <c r="F169" s="333" t="s">
        <v>741</v>
      </c>
      <c r="G169" s="333" t="s">
        <v>742</v>
      </c>
      <c r="H169" s="333" t="s">
        <v>1094</v>
      </c>
      <c r="I169" s="323" t="s">
        <v>581</v>
      </c>
      <c r="J169" s="327"/>
      <c r="K169" s="327"/>
      <c r="L169" s="328"/>
      <c r="M169" s="330"/>
    </row>
    <row r="170" spans="1:13" ht="30" x14ac:dyDescent="0.3">
      <c r="A170" s="321">
        <v>161</v>
      </c>
      <c r="B170" s="322" t="s">
        <v>1000</v>
      </c>
      <c r="C170" s="323" t="s">
        <v>567</v>
      </c>
      <c r="D170" s="324">
        <v>500</v>
      </c>
      <c r="E170" s="333" t="s">
        <v>596</v>
      </c>
      <c r="F170" s="333" t="s">
        <v>1095</v>
      </c>
      <c r="G170" s="333" t="s">
        <v>1096</v>
      </c>
      <c r="H170" s="333" t="s">
        <v>1097</v>
      </c>
      <c r="I170" s="323" t="s">
        <v>586</v>
      </c>
      <c r="J170" s="327"/>
      <c r="K170" s="327"/>
      <c r="L170" s="328"/>
      <c r="M170" s="332"/>
    </row>
    <row r="171" spans="1:13" ht="30" x14ac:dyDescent="0.3">
      <c r="A171" s="321">
        <v>162</v>
      </c>
      <c r="B171" s="322" t="s">
        <v>1000</v>
      </c>
      <c r="C171" s="323" t="s">
        <v>567</v>
      </c>
      <c r="D171" s="324">
        <v>500</v>
      </c>
      <c r="E171" s="333" t="s">
        <v>732</v>
      </c>
      <c r="F171" s="333" t="s">
        <v>1098</v>
      </c>
      <c r="G171" s="333" t="s">
        <v>1099</v>
      </c>
      <c r="H171" s="333" t="s">
        <v>1100</v>
      </c>
      <c r="I171" s="323" t="s">
        <v>586</v>
      </c>
      <c r="J171" s="327"/>
      <c r="K171" s="327"/>
      <c r="L171" s="328"/>
      <c r="M171" s="330"/>
    </row>
    <row r="172" spans="1:13" ht="30" x14ac:dyDescent="0.3">
      <c r="A172" s="321">
        <v>163</v>
      </c>
      <c r="B172" s="322" t="s">
        <v>1000</v>
      </c>
      <c r="C172" s="323" t="s">
        <v>567</v>
      </c>
      <c r="D172" s="324">
        <v>500</v>
      </c>
      <c r="E172" s="333" t="s">
        <v>779</v>
      </c>
      <c r="F172" s="333" t="s">
        <v>1101</v>
      </c>
      <c r="G172" s="333" t="s">
        <v>1102</v>
      </c>
      <c r="H172" s="333" t="s">
        <v>1103</v>
      </c>
      <c r="I172" s="323" t="s">
        <v>586</v>
      </c>
      <c r="J172" s="327"/>
      <c r="K172" s="327"/>
      <c r="L172" s="328"/>
      <c r="M172" s="330"/>
    </row>
    <row r="173" spans="1:13" ht="30" x14ac:dyDescent="0.3">
      <c r="A173" s="321">
        <v>164</v>
      </c>
      <c r="B173" s="322" t="s">
        <v>1000</v>
      </c>
      <c r="C173" s="323" t="s">
        <v>567</v>
      </c>
      <c r="D173" s="324">
        <v>550</v>
      </c>
      <c r="E173" s="333" t="s">
        <v>713</v>
      </c>
      <c r="F173" s="333" t="s">
        <v>1104</v>
      </c>
      <c r="G173" s="333" t="s">
        <v>1105</v>
      </c>
      <c r="H173" s="333" t="s">
        <v>1106</v>
      </c>
      <c r="I173" s="323" t="s">
        <v>586</v>
      </c>
      <c r="J173" s="327"/>
      <c r="K173" s="327"/>
      <c r="L173" s="328"/>
      <c r="M173" s="330"/>
    </row>
    <row r="174" spans="1:13" ht="30" x14ac:dyDescent="0.3">
      <c r="A174" s="321">
        <v>165</v>
      </c>
      <c r="B174" s="322" t="s">
        <v>1000</v>
      </c>
      <c r="C174" s="323" t="s">
        <v>567</v>
      </c>
      <c r="D174" s="324">
        <v>599</v>
      </c>
      <c r="E174" s="333" t="s">
        <v>1107</v>
      </c>
      <c r="F174" s="333" t="s">
        <v>710</v>
      </c>
      <c r="G174" s="333" t="s">
        <v>1108</v>
      </c>
      <c r="H174" s="333" t="s">
        <v>1109</v>
      </c>
      <c r="I174" s="323" t="s">
        <v>581</v>
      </c>
      <c r="J174" s="327"/>
      <c r="K174" s="327"/>
      <c r="L174" s="328"/>
      <c r="M174" s="330"/>
    </row>
    <row r="175" spans="1:13" ht="30" x14ac:dyDescent="0.3">
      <c r="A175" s="321">
        <v>166</v>
      </c>
      <c r="B175" s="322" t="s">
        <v>1000</v>
      </c>
      <c r="C175" s="323" t="s">
        <v>567</v>
      </c>
      <c r="D175" s="324">
        <v>1740</v>
      </c>
      <c r="E175" s="333" t="s">
        <v>1110</v>
      </c>
      <c r="F175" s="333" t="s">
        <v>1111</v>
      </c>
      <c r="G175" s="333" t="s">
        <v>1112</v>
      </c>
      <c r="H175" s="333" t="s">
        <v>1113</v>
      </c>
      <c r="I175" s="323" t="s">
        <v>481</v>
      </c>
      <c r="J175" s="327"/>
      <c r="K175" s="327"/>
      <c r="L175" s="328"/>
      <c r="M175" s="330"/>
    </row>
    <row r="176" spans="1:13" ht="30" x14ac:dyDescent="0.3">
      <c r="A176" s="321">
        <v>167</v>
      </c>
      <c r="B176" s="322" t="s">
        <v>1000</v>
      </c>
      <c r="C176" s="323" t="s">
        <v>567</v>
      </c>
      <c r="D176" s="324">
        <v>3000</v>
      </c>
      <c r="E176" s="333" t="s">
        <v>1114</v>
      </c>
      <c r="F176" s="333" t="s">
        <v>1115</v>
      </c>
      <c r="G176" s="333" t="s">
        <v>1116</v>
      </c>
      <c r="H176" s="333" t="s">
        <v>1117</v>
      </c>
      <c r="I176" s="323" t="s">
        <v>581</v>
      </c>
      <c r="J176" s="327"/>
      <c r="K176" s="327"/>
      <c r="L176" s="328"/>
      <c r="M176" s="330"/>
    </row>
    <row r="177" spans="1:13" ht="30" x14ac:dyDescent="0.3">
      <c r="A177" s="321">
        <v>168</v>
      </c>
      <c r="B177" s="322" t="s">
        <v>1000</v>
      </c>
      <c r="C177" s="323" t="s">
        <v>567</v>
      </c>
      <c r="D177" s="324">
        <v>4395</v>
      </c>
      <c r="E177" s="333" t="s">
        <v>756</v>
      </c>
      <c r="F177" s="333" t="s">
        <v>619</v>
      </c>
      <c r="G177" s="333" t="s">
        <v>774</v>
      </c>
      <c r="H177" s="333" t="s">
        <v>775</v>
      </c>
      <c r="I177" s="323" t="s">
        <v>572</v>
      </c>
      <c r="J177" s="327"/>
      <c r="K177" s="327"/>
      <c r="L177" s="328"/>
      <c r="M177" s="330"/>
    </row>
    <row r="178" spans="1:13" ht="30" x14ac:dyDescent="0.3">
      <c r="A178" s="321">
        <v>169</v>
      </c>
      <c r="B178" s="322" t="s">
        <v>1000</v>
      </c>
      <c r="C178" s="323" t="s">
        <v>567</v>
      </c>
      <c r="D178" s="324">
        <v>4950</v>
      </c>
      <c r="E178" s="333" t="s">
        <v>713</v>
      </c>
      <c r="F178" s="333" t="s">
        <v>834</v>
      </c>
      <c r="G178" s="333" t="s">
        <v>835</v>
      </c>
      <c r="H178" s="333" t="s">
        <v>836</v>
      </c>
      <c r="I178" s="323" t="s">
        <v>481</v>
      </c>
      <c r="J178" s="327"/>
      <c r="K178" s="327"/>
      <c r="L178" s="328"/>
      <c r="M178" s="330"/>
    </row>
    <row r="179" spans="1:13" ht="30" x14ac:dyDescent="0.3">
      <c r="A179" s="321">
        <v>170</v>
      </c>
      <c r="B179" s="322" t="s">
        <v>1118</v>
      </c>
      <c r="C179" s="323" t="s">
        <v>567</v>
      </c>
      <c r="D179" s="324">
        <v>360</v>
      </c>
      <c r="E179" s="333" t="s">
        <v>1119</v>
      </c>
      <c r="F179" s="333" t="s">
        <v>1120</v>
      </c>
      <c r="G179" s="333" t="s">
        <v>1121</v>
      </c>
      <c r="H179" s="333" t="s">
        <v>1122</v>
      </c>
      <c r="I179" s="323" t="s">
        <v>481</v>
      </c>
      <c r="J179" s="327"/>
      <c r="K179" s="327"/>
      <c r="L179" s="328"/>
      <c r="M179" s="330"/>
    </row>
    <row r="180" spans="1:13" ht="30" x14ac:dyDescent="0.3">
      <c r="A180" s="321">
        <v>171</v>
      </c>
      <c r="B180" s="322" t="s">
        <v>1118</v>
      </c>
      <c r="C180" s="323" t="s">
        <v>567</v>
      </c>
      <c r="D180" s="324">
        <v>378</v>
      </c>
      <c r="E180" s="333" t="s">
        <v>1123</v>
      </c>
      <c r="F180" s="333" t="s">
        <v>1124</v>
      </c>
      <c r="G180" s="333" t="s">
        <v>1125</v>
      </c>
      <c r="H180" s="333" t="s">
        <v>1126</v>
      </c>
      <c r="I180" s="323" t="s">
        <v>1076</v>
      </c>
      <c r="J180" s="327"/>
      <c r="K180" s="327"/>
      <c r="L180" s="328"/>
      <c r="M180" s="330"/>
    </row>
    <row r="181" spans="1:13" ht="30" x14ac:dyDescent="0.3">
      <c r="A181" s="321">
        <v>172</v>
      </c>
      <c r="B181" s="322" t="s">
        <v>1118</v>
      </c>
      <c r="C181" s="323" t="s">
        <v>567</v>
      </c>
      <c r="D181" s="324">
        <v>400</v>
      </c>
      <c r="E181" s="333" t="s">
        <v>1127</v>
      </c>
      <c r="F181" s="333" t="s">
        <v>1128</v>
      </c>
      <c r="G181" s="333" t="s">
        <v>1129</v>
      </c>
      <c r="H181" s="333" t="s">
        <v>1130</v>
      </c>
      <c r="I181" s="323" t="s">
        <v>1076</v>
      </c>
      <c r="J181" s="327"/>
      <c r="K181" s="327"/>
      <c r="L181" s="328"/>
      <c r="M181" s="330"/>
    </row>
    <row r="182" spans="1:13" ht="30" x14ac:dyDescent="0.3">
      <c r="A182" s="321">
        <v>173</v>
      </c>
      <c r="B182" s="322" t="s">
        <v>1118</v>
      </c>
      <c r="C182" s="323" t="s">
        <v>567</v>
      </c>
      <c r="D182" s="324">
        <v>457</v>
      </c>
      <c r="E182" s="333" t="s">
        <v>688</v>
      </c>
      <c r="F182" s="333" t="s">
        <v>1131</v>
      </c>
      <c r="G182" s="333" t="s">
        <v>1132</v>
      </c>
      <c r="H182" s="333" t="s">
        <v>1133</v>
      </c>
      <c r="I182" s="323" t="s">
        <v>481</v>
      </c>
      <c r="J182" s="327"/>
      <c r="K182" s="327"/>
      <c r="L182" s="328"/>
      <c r="M182" s="330"/>
    </row>
    <row r="183" spans="1:13" ht="30" x14ac:dyDescent="0.3">
      <c r="A183" s="321">
        <v>174</v>
      </c>
      <c r="B183" s="322" t="s">
        <v>1118</v>
      </c>
      <c r="C183" s="323" t="s">
        <v>567</v>
      </c>
      <c r="D183" s="324">
        <v>500</v>
      </c>
      <c r="E183" s="333" t="s">
        <v>688</v>
      </c>
      <c r="F183" s="333" t="s">
        <v>1134</v>
      </c>
      <c r="G183" s="333" t="s">
        <v>1135</v>
      </c>
      <c r="H183" s="333" t="s">
        <v>1136</v>
      </c>
      <c r="I183" s="323" t="s">
        <v>481</v>
      </c>
      <c r="J183" s="327"/>
      <c r="K183" s="327"/>
      <c r="L183" s="328"/>
      <c r="M183" s="330"/>
    </row>
    <row r="184" spans="1:13" ht="30" x14ac:dyDescent="0.3">
      <c r="A184" s="321">
        <v>175</v>
      </c>
      <c r="B184" s="322" t="s">
        <v>1118</v>
      </c>
      <c r="C184" s="323" t="s">
        <v>567</v>
      </c>
      <c r="D184" s="324">
        <v>500</v>
      </c>
      <c r="E184" s="333" t="s">
        <v>1137</v>
      </c>
      <c r="F184" s="333" t="s">
        <v>1138</v>
      </c>
      <c r="G184" s="333" t="s">
        <v>1139</v>
      </c>
      <c r="H184" s="333" t="s">
        <v>1140</v>
      </c>
      <c r="I184" s="323" t="s">
        <v>481</v>
      </c>
      <c r="J184" s="327"/>
      <c r="K184" s="327"/>
      <c r="L184" s="328"/>
      <c r="M184" s="330"/>
    </row>
    <row r="185" spans="1:13" ht="30" x14ac:dyDescent="0.3">
      <c r="A185" s="321">
        <v>176</v>
      </c>
      <c r="B185" s="322" t="s">
        <v>1118</v>
      </c>
      <c r="C185" s="323" t="s">
        <v>567</v>
      </c>
      <c r="D185" s="324">
        <v>639</v>
      </c>
      <c r="E185" s="333" t="s">
        <v>1090</v>
      </c>
      <c r="F185" s="333" t="s">
        <v>1141</v>
      </c>
      <c r="G185" s="333" t="s">
        <v>1142</v>
      </c>
      <c r="H185" s="333" t="s">
        <v>1143</v>
      </c>
      <c r="I185" s="323" t="s">
        <v>572</v>
      </c>
      <c r="J185" s="327"/>
      <c r="K185" s="327"/>
      <c r="L185" s="328"/>
      <c r="M185" s="330"/>
    </row>
    <row r="186" spans="1:13" ht="30" x14ac:dyDescent="0.3">
      <c r="A186" s="321">
        <v>177</v>
      </c>
      <c r="B186" s="322" t="s">
        <v>1118</v>
      </c>
      <c r="C186" s="323" t="s">
        <v>567</v>
      </c>
      <c r="D186" s="324">
        <v>700</v>
      </c>
      <c r="E186" s="333" t="s">
        <v>1144</v>
      </c>
      <c r="F186" s="333" t="s">
        <v>1145</v>
      </c>
      <c r="G186" s="333" t="s">
        <v>1146</v>
      </c>
      <c r="H186" s="333" t="s">
        <v>1147</v>
      </c>
      <c r="I186" s="323" t="s">
        <v>572</v>
      </c>
      <c r="J186" s="327"/>
      <c r="K186" s="327"/>
      <c r="L186" s="328"/>
      <c r="M186" s="330"/>
    </row>
    <row r="187" spans="1:13" ht="30" x14ac:dyDescent="0.3">
      <c r="A187" s="321">
        <v>178</v>
      </c>
      <c r="B187" s="322" t="s">
        <v>1118</v>
      </c>
      <c r="C187" s="323" t="s">
        <v>567</v>
      </c>
      <c r="D187" s="324">
        <v>2986.1</v>
      </c>
      <c r="E187" s="333" t="s">
        <v>1148</v>
      </c>
      <c r="F187" s="333" t="s">
        <v>1149</v>
      </c>
      <c r="G187" s="333" t="s">
        <v>1150</v>
      </c>
      <c r="H187" s="333" t="s">
        <v>1151</v>
      </c>
      <c r="I187" s="323" t="s">
        <v>581</v>
      </c>
      <c r="J187" s="327"/>
      <c r="K187" s="327"/>
      <c r="L187" s="328"/>
      <c r="M187" s="330"/>
    </row>
    <row r="188" spans="1:13" ht="30" x14ac:dyDescent="0.3">
      <c r="A188" s="321">
        <v>179</v>
      </c>
      <c r="B188" s="322" t="s">
        <v>1000</v>
      </c>
      <c r="C188" s="323" t="s">
        <v>567</v>
      </c>
      <c r="D188" s="324">
        <v>400</v>
      </c>
      <c r="E188" s="333" t="s">
        <v>688</v>
      </c>
      <c r="F188" s="333" t="s">
        <v>737</v>
      </c>
      <c r="G188" s="333" t="s">
        <v>738</v>
      </c>
      <c r="H188" s="333" t="s">
        <v>1152</v>
      </c>
      <c r="I188" s="323" t="s">
        <v>773</v>
      </c>
      <c r="J188" s="327"/>
      <c r="K188" s="327"/>
      <c r="L188" s="328"/>
      <c r="M188" s="330"/>
    </row>
    <row r="189" spans="1:13" ht="30" x14ac:dyDescent="0.3">
      <c r="A189" s="321">
        <v>180</v>
      </c>
      <c r="B189" s="322" t="s">
        <v>1000</v>
      </c>
      <c r="C189" s="323" t="s">
        <v>567</v>
      </c>
      <c r="D189" s="324">
        <v>449</v>
      </c>
      <c r="E189" s="333" t="s">
        <v>747</v>
      </c>
      <c r="F189" s="333" t="s">
        <v>748</v>
      </c>
      <c r="G189" s="333" t="s">
        <v>749</v>
      </c>
      <c r="H189" s="333" t="s">
        <v>1153</v>
      </c>
      <c r="I189" s="323" t="s">
        <v>773</v>
      </c>
      <c r="J189" s="327"/>
      <c r="K189" s="327"/>
      <c r="L189" s="328"/>
      <c r="M189" s="330"/>
    </row>
    <row r="190" spans="1:13" ht="30" x14ac:dyDescent="0.3">
      <c r="A190" s="321">
        <v>181</v>
      </c>
      <c r="B190" s="322" t="s">
        <v>1000</v>
      </c>
      <c r="C190" s="323" t="s">
        <v>567</v>
      </c>
      <c r="D190" s="324">
        <v>599</v>
      </c>
      <c r="E190" s="333" t="s">
        <v>1154</v>
      </c>
      <c r="F190" s="333" t="s">
        <v>1155</v>
      </c>
      <c r="G190" s="333" t="s">
        <v>1156</v>
      </c>
      <c r="H190" s="333" t="s">
        <v>1157</v>
      </c>
      <c r="I190" s="323" t="s">
        <v>1023</v>
      </c>
      <c r="J190" s="327"/>
      <c r="K190" s="327"/>
      <c r="L190" s="328"/>
      <c r="M190" s="330"/>
    </row>
    <row r="191" spans="1:13" ht="30" x14ac:dyDescent="0.3">
      <c r="A191" s="321">
        <v>182</v>
      </c>
      <c r="B191" s="322" t="s">
        <v>1000</v>
      </c>
      <c r="C191" s="323" t="s">
        <v>567</v>
      </c>
      <c r="D191" s="324">
        <v>699</v>
      </c>
      <c r="E191" s="333" t="s">
        <v>1158</v>
      </c>
      <c r="F191" s="333" t="s">
        <v>1159</v>
      </c>
      <c r="G191" s="333" t="s">
        <v>1160</v>
      </c>
      <c r="H191" s="333" t="s">
        <v>1161</v>
      </c>
      <c r="I191" s="323" t="s">
        <v>1023</v>
      </c>
      <c r="J191" s="327"/>
      <c r="K191" s="327"/>
      <c r="L191" s="328"/>
      <c r="M191" s="330"/>
    </row>
    <row r="192" spans="1:13" ht="30" x14ac:dyDescent="0.3">
      <c r="A192" s="321">
        <v>183</v>
      </c>
      <c r="B192" s="322" t="s">
        <v>1118</v>
      </c>
      <c r="C192" s="323" t="s">
        <v>567</v>
      </c>
      <c r="D192" s="324">
        <v>597.20000000000005</v>
      </c>
      <c r="E192" s="333" t="s">
        <v>1162</v>
      </c>
      <c r="F192" s="333" t="s">
        <v>1163</v>
      </c>
      <c r="G192" s="333" t="s">
        <v>1164</v>
      </c>
      <c r="H192" s="333" t="s">
        <v>1165</v>
      </c>
      <c r="I192" s="323" t="s">
        <v>572</v>
      </c>
      <c r="J192" s="327"/>
      <c r="K192" s="327"/>
      <c r="L192" s="328"/>
      <c r="M192" s="330"/>
    </row>
    <row r="193" spans="1:13" ht="30" x14ac:dyDescent="0.3">
      <c r="A193" s="321">
        <v>184</v>
      </c>
      <c r="B193" s="322" t="s">
        <v>1118</v>
      </c>
      <c r="C193" s="323" t="s">
        <v>567</v>
      </c>
      <c r="D193" s="324">
        <v>600</v>
      </c>
      <c r="E193" s="333" t="s">
        <v>1166</v>
      </c>
      <c r="F193" s="333" t="s">
        <v>1163</v>
      </c>
      <c r="G193" s="333" t="s">
        <v>1167</v>
      </c>
      <c r="H193" s="333" t="s">
        <v>1168</v>
      </c>
      <c r="I193" s="323" t="s">
        <v>1076</v>
      </c>
      <c r="J193" s="327"/>
      <c r="K193" s="327"/>
      <c r="L193" s="328"/>
      <c r="M193" s="330"/>
    </row>
    <row r="194" spans="1:13" ht="30" x14ac:dyDescent="0.3">
      <c r="A194" s="321">
        <v>185</v>
      </c>
      <c r="B194" s="322" t="s">
        <v>1000</v>
      </c>
      <c r="C194" s="323" t="s">
        <v>567</v>
      </c>
      <c r="D194" s="324">
        <v>290</v>
      </c>
      <c r="E194" s="333" t="s">
        <v>1169</v>
      </c>
      <c r="F194" s="333" t="s">
        <v>1170</v>
      </c>
      <c r="G194" s="333" t="s">
        <v>1171</v>
      </c>
      <c r="H194" s="333" t="s">
        <v>1172</v>
      </c>
      <c r="I194" s="323" t="s">
        <v>481</v>
      </c>
      <c r="J194" s="327"/>
      <c r="K194" s="327"/>
      <c r="L194" s="328"/>
      <c r="M194" s="330"/>
    </row>
    <row r="195" spans="1:13" ht="30" x14ac:dyDescent="0.3">
      <c r="A195" s="321">
        <v>186</v>
      </c>
      <c r="B195" s="322" t="s">
        <v>1173</v>
      </c>
      <c r="C195" s="323" t="s">
        <v>567</v>
      </c>
      <c r="D195" s="324">
        <v>9990</v>
      </c>
      <c r="E195" s="333" t="s">
        <v>1174</v>
      </c>
      <c r="F195" s="333" t="s">
        <v>1175</v>
      </c>
      <c r="G195" s="333" t="s">
        <v>1176</v>
      </c>
      <c r="H195" s="333" t="s">
        <v>1177</v>
      </c>
      <c r="I195" s="323" t="s">
        <v>581</v>
      </c>
      <c r="J195" s="327"/>
      <c r="K195" s="327"/>
      <c r="L195" s="328"/>
      <c r="M195" s="330"/>
    </row>
    <row r="196" spans="1:13" ht="30" x14ac:dyDescent="0.3">
      <c r="A196" s="321">
        <v>187</v>
      </c>
      <c r="B196" s="322" t="s">
        <v>1178</v>
      </c>
      <c r="C196" s="323" t="s">
        <v>567</v>
      </c>
      <c r="D196" s="324">
        <v>990</v>
      </c>
      <c r="E196" s="333" t="s">
        <v>688</v>
      </c>
      <c r="F196" s="333" t="s">
        <v>852</v>
      </c>
      <c r="G196" s="333" t="s">
        <v>1179</v>
      </c>
      <c r="H196" s="333" t="s">
        <v>1180</v>
      </c>
      <c r="I196" s="323" t="s">
        <v>481</v>
      </c>
      <c r="J196" s="327"/>
      <c r="K196" s="327"/>
      <c r="L196" s="328"/>
      <c r="M196" s="330"/>
    </row>
    <row r="197" spans="1:13" ht="30" x14ac:dyDescent="0.3">
      <c r="A197" s="321">
        <v>188</v>
      </c>
      <c r="B197" s="322" t="s">
        <v>1181</v>
      </c>
      <c r="C197" s="323" t="s">
        <v>567</v>
      </c>
      <c r="D197" s="324">
        <v>160</v>
      </c>
      <c r="E197" s="333" t="s">
        <v>1182</v>
      </c>
      <c r="F197" s="333" t="s">
        <v>1183</v>
      </c>
      <c r="G197" s="333" t="s">
        <v>1184</v>
      </c>
      <c r="H197" s="333" t="s">
        <v>1185</v>
      </c>
      <c r="I197" s="323" t="s">
        <v>586</v>
      </c>
      <c r="J197" s="327"/>
      <c r="K197" s="327"/>
      <c r="L197" s="328"/>
      <c r="M197" s="330"/>
    </row>
    <row r="198" spans="1:13" ht="30" x14ac:dyDescent="0.3">
      <c r="A198" s="321">
        <v>189</v>
      </c>
      <c r="B198" s="322" t="s">
        <v>1181</v>
      </c>
      <c r="C198" s="323" t="s">
        <v>567</v>
      </c>
      <c r="D198" s="324">
        <v>260</v>
      </c>
      <c r="E198" s="333" t="s">
        <v>1186</v>
      </c>
      <c r="F198" s="333" t="s">
        <v>1187</v>
      </c>
      <c r="G198" s="333" t="s">
        <v>1188</v>
      </c>
      <c r="H198" s="333" t="s">
        <v>1189</v>
      </c>
      <c r="I198" s="323" t="s">
        <v>586</v>
      </c>
      <c r="J198" s="327"/>
      <c r="K198" s="327"/>
      <c r="L198" s="328"/>
      <c r="M198" s="330"/>
    </row>
    <row r="199" spans="1:13" ht="30" x14ac:dyDescent="0.3">
      <c r="A199" s="321">
        <v>190</v>
      </c>
      <c r="B199" s="322" t="s">
        <v>1181</v>
      </c>
      <c r="C199" s="323" t="s">
        <v>567</v>
      </c>
      <c r="D199" s="324">
        <v>300</v>
      </c>
      <c r="E199" s="333" t="s">
        <v>1190</v>
      </c>
      <c r="F199" s="333" t="s">
        <v>1191</v>
      </c>
      <c r="G199" s="333" t="s">
        <v>1192</v>
      </c>
      <c r="H199" s="333" t="s">
        <v>1193</v>
      </c>
      <c r="I199" s="323" t="s">
        <v>586</v>
      </c>
      <c r="J199" s="327"/>
      <c r="K199" s="327"/>
      <c r="L199" s="328"/>
      <c r="M199" s="330"/>
    </row>
    <row r="200" spans="1:13" ht="30" x14ac:dyDescent="0.3">
      <c r="A200" s="321">
        <v>191</v>
      </c>
      <c r="B200" s="322" t="s">
        <v>1181</v>
      </c>
      <c r="C200" s="323" t="s">
        <v>567</v>
      </c>
      <c r="D200" s="324">
        <v>300</v>
      </c>
      <c r="E200" s="333" t="s">
        <v>1001</v>
      </c>
      <c r="F200" s="333" t="s">
        <v>1002</v>
      </c>
      <c r="G200" s="333" t="s">
        <v>1003</v>
      </c>
      <c r="H200" s="333" t="s">
        <v>1004</v>
      </c>
      <c r="I200" s="323" t="s">
        <v>586</v>
      </c>
      <c r="J200" s="327"/>
      <c r="K200" s="327"/>
      <c r="L200" s="328"/>
      <c r="M200" s="330"/>
    </row>
    <row r="201" spans="1:13" ht="30" x14ac:dyDescent="0.3">
      <c r="A201" s="321">
        <v>192</v>
      </c>
      <c r="B201" s="322" t="s">
        <v>1181</v>
      </c>
      <c r="C201" s="323" t="s">
        <v>567</v>
      </c>
      <c r="D201" s="324">
        <v>320</v>
      </c>
      <c r="E201" s="333" t="s">
        <v>1050</v>
      </c>
      <c r="F201" s="333" t="s">
        <v>1194</v>
      </c>
      <c r="G201" s="333" t="s">
        <v>1195</v>
      </c>
      <c r="H201" s="333" t="s">
        <v>1196</v>
      </c>
      <c r="I201" s="323" t="s">
        <v>586</v>
      </c>
      <c r="J201" s="327"/>
      <c r="K201" s="327"/>
      <c r="L201" s="328"/>
      <c r="M201" s="332"/>
    </row>
    <row r="202" spans="1:13" ht="30" x14ac:dyDescent="0.3">
      <c r="A202" s="321">
        <v>193</v>
      </c>
      <c r="B202" s="322" t="s">
        <v>1181</v>
      </c>
      <c r="C202" s="323" t="s">
        <v>567</v>
      </c>
      <c r="D202" s="324">
        <v>330</v>
      </c>
      <c r="E202" s="333" t="s">
        <v>1197</v>
      </c>
      <c r="F202" s="333" t="s">
        <v>1198</v>
      </c>
      <c r="G202" s="333" t="s">
        <v>1199</v>
      </c>
      <c r="H202" s="333" t="s">
        <v>1200</v>
      </c>
      <c r="I202" s="323" t="s">
        <v>586</v>
      </c>
      <c r="J202" s="327"/>
      <c r="K202" s="327"/>
      <c r="L202" s="328"/>
      <c r="M202" s="330"/>
    </row>
    <row r="203" spans="1:13" ht="30" x14ac:dyDescent="0.3">
      <c r="A203" s="321">
        <v>194</v>
      </c>
      <c r="B203" s="322" t="s">
        <v>1181</v>
      </c>
      <c r="C203" s="323" t="s">
        <v>567</v>
      </c>
      <c r="D203" s="324">
        <v>350</v>
      </c>
      <c r="E203" s="333" t="s">
        <v>630</v>
      </c>
      <c r="F203" s="333" t="s">
        <v>1201</v>
      </c>
      <c r="G203" s="333" t="s">
        <v>1202</v>
      </c>
      <c r="H203" s="333" t="s">
        <v>1203</v>
      </c>
      <c r="I203" s="323" t="s">
        <v>586</v>
      </c>
      <c r="J203" s="327"/>
      <c r="K203" s="327"/>
      <c r="L203" s="328"/>
      <c r="M203" s="330"/>
    </row>
    <row r="204" spans="1:13" ht="30" x14ac:dyDescent="0.3">
      <c r="A204" s="321">
        <v>195</v>
      </c>
      <c r="B204" s="322" t="s">
        <v>1181</v>
      </c>
      <c r="C204" s="323" t="s">
        <v>567</v>
      </c>
      <c r="D204" s="324">
        <v>350</v>
      </c>
      <c r="E204" s="333" t="s">
        <v>1204</v>
      </c>
      <c r="F204" s="333" t="s">
        <v>1205</v>
      </c>
      <c r="G204" s="333" t="s">
        <v>1206</v>
      </c>
      <c r="H204" s="333" t="s">
        <v>1207</v>
      </c>
      <c r="I204" s="323" t="s">
        <v>586</v>
      </c>
      <c r="J204" s="327"/>
      <c r="K204" s="327"/>
      <c r="L204" s="328"/>
      <c r="M204" s="330"/>
    </row>
    <row r="205" spans="1:13" ht="30" x14ac:dyDescent="0.3">
      <c r="A205" s="321">
        <v>196</v>
      </c>
      <c r="B205" s="322" t="s">
        <v>1181</v>
      </c>
      <c r="C205" s="323" t="s">
        <v>567</v>
      </c>
      <c r="D205" s="324">
        <v>475</v>
      </c>
      <c r="E205" s="333" t="s">
        <v>596</v>
      </c>
      <c r="F205" s="333" t="s">
        <v>1095</v>
      </c>
      <c r="G205" s="333" t="s">
        <v>1096</v>
      </c>
      <c r="H205" s="333" t="s">
        <v>1208</v>
      </c>
      <c r="I205" s="323" t="s">
        <v>1076</v>
      </c>
      <c r="J205" s="327"/>
      <c r="K205" s="327"/>
      <c r="L205" s="328"/>
      <c r="M205" s="330"/>
    </row>
    <row r="206" spans="1:13" ht="30" x14ac:dyDescent="0.3">
      <c r="A206" s="321">
        <v>197</v>
      </c>
      <c r="B206" s="322" t="s">
        <v>1181</v>
      </c>
      <c r="C206" s="323" t="s">
        <v>567</v>
      </c>
      <c r="D206" s="324">
        <v>550</v>
      </c>
      <c r="E206" s="333" t="s">
        <v>701</v>
      </c>
      <c r="F206" s="333" t="s">
        <v>702</v>
      </c>
      <c r="G206" s="333" t="s">
        <v>703</v>
      </c>
      <c r="H206" s="333" t="s">
        <v>704</v>
      </c>
      <c r="I206" s="323" t="s">
        <v>586</v>
      </c>
      <c r="J206" s="327"/>
      <c r="K206" s="327"/>
      <c r="L206" s="328"/>
      <c r="M206" s="330"/>
    </row>
    <row r="207" spans="1:13" ht="30" x14ac:dyDescent="0.3">
      <c r="A207" s="321">
        <v>198</v>
      </c>
      <c r="B207" s="322" t="s">
        <v>1181</v>
      </c>
      <c r="C207" s="323" t="s">
        <v>567</v>
      </c>
      <c r="D207" s="324">
        <v>600</v>
      </c>
      <c r="E207" s="333" t="s">
        <v>1209</v>
      </c>
      <c r="F207" s="333" t="s">
        <v>1210</v>
      </c>
      <c r="G207" s="333" t="s">
        <v>1211</v>
      </c>
      <c r="H207" s="333" t="s">
        <v>1212</v>
      </c>
      <c r="I207" s="323" t="s">
        <v>581</v>
      </c>
      <c r="J207" s="327"/>
      <c r="K207" s="327"/>
      <c r="L207" s="328"/>
      <c r="M207" s="330"/>
    </row>
    <row r="208" spans="1:13" ht="30" x14ac:dyDescent="0.3">
      <c r="A208" s="321">
        <v>199</v>
      </c>
      <c r="B208" s="322" t="s">
        <v>1181</v>
      </c>
      <c r="C208" s="323" t="s">
        <v>567</v>
      </c>
      <c r="D208" s="324">
        <v>891</v>
      </c>
      <c r="E208" s="333" t="s">
        <v>618</v>
      </c>
      <c r="F208" s="333" t="s">
        <v>619</v>
      </c>
      <c r="G208" s="333" t="s">
        <v>620</v>
      </c>
      <c r="H208" s="333" t="s">
        <v>1213</v>
      </c>
      <c r="I208" s="323" t="s">
        <v>1076</v>
      </c>
      <c r="J208" s="327"/>
      <c r="K208" s="327"/>
      <c r="L208" s="328"/>
      <c r="M208" s="330"/>
    </row>
    <row r="209" spans="1:13" ht="30" x14ac:dyDescent="0.3">
      <c r="A209" s="321">
        <v>200</v>
      </c>
      <c r="B209" s="322" t="s">
        <v>1181</v>
      </c>
      <c r="C209" s="323" t="s">
        <v>567</v>
      </c>
      <c r="D209" s="324">
        <v>1480</v>
      </c>
      <c r="E209" s="333" t="s">
        <v>1148</v>
      </c>
      <c r="F209" s="333" t="s">
        <v>1149</v>
      </c>
      <c r="G209" s="333" t="s">
        <v>1150</v>
      </c>
      <c r="H209" s="333" t="s">
        <v>1151</v>
      </c>
      <c r="I209" s="323" t="s">
        <v>581</v>
      </c>
      <c r="J209" s="327"/>
      <c r="K209" s="327"/>
      <c r="L209" s="328"/>
      <c r="M209" s="330"/>
    </row>
    <row r="210" spans="1:13" ht="30" x14ac:dyDescent="0.3">
      <c r="A210" s="321">
        <v>201</v>
      </c>
      <c r="B210" s="333" t="s">
        <v>1214</v>
      </c>
      <c r="C210" s="323" t="s">
        <v>567</v>
      </c>
      <c r="D210" s="338">
        <v>480</v>
      </c>
      <c r="E210" s="333" t="s">
        <v>634</v>
      </c>
      <c r="F210" s="333" t="s">
        <v>1215</v>
      </c>
      <c r="G210" s="333" t="s">
        <v>1216</v>
      </c>
      <c r="H210" s="333" t="s">
        <v>1217</v>
      </c>
      <c r="I210" s="333" t="s">
        <v>481</v>
      </c>
      <c r="J210" s="327"/>
      <c r="K210" s="327"/>
      <c r="L210" s="328"/>
      <c r="M210" s="330"/>
    </row>
    <row r="211" spans="1:13" ht="30" x14ac:dyDescent="0.3">
      <c r="A211" s="321">
        <v>202</v>
      </c>
      <c r="B211" s="333" t="s">
        <v>1218</v>
      </c>
      <c r="C211" s="323" t="s">
        <v>567</v>
      </c>
      <c r="D211" s="338">
        <v>1997.2</v>
      </c>
      <c r="E211" s="333" t="s">
        <v>1219</v>
      </c>
      <c r="F211" s="333" t="s">
        <v>953</v>
      </c>
      <c r="G211" s="333" t="s">
        <v>1220</v>
      </c>
      <c r="H211" s="333" t="s">
        <v>1221</v>
      </c>
      <c r="I211" s="333" t="s">
        <v>572</v>
      </c>
      <c r="J211" s="327"/>
      <c r="K211" s="327"/>
      <c r="L211" s="328"/>
    </row>
    <row r="212" spans="1:13" ht="30" x14ac:dyDescent="0.3">
      <c r="A212" s="321">
        <v>203</v>
      </c>
      <c r="B212" s="333" t="s">
        <v>1222</v>
      </c>
      <c r="C212" s="323" t="s">
        <v>567</v>
      </c>
      <c r="D212" s="338">
        <v>350</v>
      </c>
      <c r="E212" s="333" t="s">
        <v>1223</v>
      </c>
      <c r="F212" s="333" t="s">
        <v>1224</v>
      </c>
      <c r="G212" s="333" t="s">
        <v>1225</v>
      </c>
      <c r="H212" s="333" t="s">
        <v>1226</v>
      </c>
      <c r="I212" s="333" t="s">
        <v>481</v>
      </c>
      <c r="J212" s="327"/>
      <c r="K212" s="327"/>
      <c r="L212" s="328"/>
      <c r="M212" s="330"/>
    </row>
    <row r="213" spans="1:13" ht="30" x14ac:dyDescent="0.3">
      <c r="A213" s="321">
        <v>204</v>
      </c>
      <c r="B213" s="333" t="s">
        <v>1227</v>
      </c>
      <c r="C213" s="323" t="s">
        <v>567</v>
      </c>
      <c r="D213" s="338">
        <v>419</v>
      </c>
      <c r="E213" s="333" t="s">
        <v>1144</v>
      </c>
      <c r="F213" s="333" t="s">
        <v>1145</v>
      </c>
      <c r="G213" s="333" t="s">
        <v>1146</v>
      </c>
      <c r="H213" s="339" t="s">
        <v>1147</v>
      </c>
      <c r="I213" s="333" t="s">
        <v>572</v>
      </c>
      <c r="J213" s="327"/>
      <c r="K213" s="327"/>
      <c r="L213" s="328"/>
      <c r="M213" s="330"/>
    </row>
    <row r="214" spans="1:13" ht="30" x14ac:dyDescent="0.3">
      <c r="A214" s="321">
        <v>205</v>
      </c>
      <c r="B214" s="333" t="s">
        <v>1228</v>
      </c>
      <c r="C214" s="323" t="s">
        <v>567</v>
      </c>
      <c r="D214" s="338">
        <v>40</v>
      </c>
      <c r="E214" s="333" t="s">
        <v>1144</v>
      </c>
      <c r="F214" s="333" t="s">
        <v>1145</v>
      </c>
      <c r="G214" s="333" t="s">
        <v>1146</v>
      </c>
      <c r="H214" s="339" t="s">
        <v>1147</v>
      </c>
      <c r="I214" s="333" t="s">
        <v>572</v>
      </c>
      <c r="J214" s="327"/>
      <c r="K214" s="327"/>
      <c r="L214" s="328"/>
      <c r="M214" s="330"/>
    </row>
    <row r="215" spans="1:13" ht="30" x14ac:dyDescent="0.3">
      <c r="A215" s="321">
        <v>206</v>
      </c>
      <c r="B215" s="333" t="s">
        <v>1228</v>
      </c>
      <c r="C215" s="323" t="s">
        <v>567</v>
      </c>
      <c r="D215" s="338">
        <v>296</v>
      </c>
      <c r="E215" s="333" t="s">
        <v>1166</v>
      </c>
      <c r="F215" s="333" t="s">
        <v>1163</v>
      </c>
      <c r="G215" s="333" t="s">
        <v>1167</v>
      </c>
      <c r="H215" s="339" t="s">
        <v>1168</v>
      </c>
      <c r="I215" s="333" t="s">
        <v>1076</v>
      </c>
      <c r="J215" s="327"/>
      <c r="K215" s="327"/>
      <c r="L215" s="328"/>
      <c r="M215" s="330"/>
    </row>
    <row r="216" spans="1:13" ht="30" x14ac:dyDescent="0.3">
      <c r="A216" s="321">
        <v>207</v>
      </c>
      <c r="B216" s="333" t="s">
        <v>1229</v>
      </c>
      <c r="C216" s="323" t="s">
        <v>567</v>
      </c>
      <c r="D216" s="338">
        <v>9900</v>
      </c>
      <c r="E216" s="333" t="s">
        <v>1230</v>
      </c>
      <c r="F216" s="333" t="s">
        <v>1231</v>
      </c>
      <c r="G216" s="333" t="s">
        <v>1232</v>
      </c>
      <c r="H216" s="333" t="s">
        <v>1233</v>
      </c>
      <c r="I216" s="333" t="s">
        <v>481</v>
      </c>
      <c r="J216" s="327"/>
      <c r="K216" s="327"/>
      <c r="L216" s="328"/>
      <c r="M216" s="330"/>
    </row>
    <row r="217" spans="1:13" ht="30" x14ac:dyDescent="0.3">
      <c r="A217" s="321">
        <v>208</v>
      </c>
      <c r="B217" s="333" t="s">
        <v>1234</v>
      </c>
      <c r="C217" s="323" t="s">
        <v>567</v>
      </c>
      <c r="D217" s="338">
        <v>5000</v>
      </c>
      <c r="E217" s="333" t="s">
        <v>1035</v>
      </c>
      <c r="F217" s="333" t="s">
        <v>1235</v>
      </c>
      <c r="G217" s="333" t="s">
        <v>1236</v>
      </c>
      <c r="H217" s="333" t="s">
        <v>1237</v>
      </c>
      <c r="I217" s="333" t="s">
        <v>481</v>
      </c>
      <c r="J217" s="327"/>
      <c r="K217" s="327"/>
      <c r="L217" s="328"/>
      <c r="M217" s="330"/>
    </row>
    <row r="218" spans="1:13" ht="30" x14ac:dyDescent="0.3">
      <c r="A218" s="321">
        <v>209</v>
      </c>
      <c r="B218" s="333" t="s">
        <v>1238</v>
      </c>
      <c r="C218" s="323" t="s">
        <v>567</v>
      </c>
      <c r="D218" s="338">
        <v>1000</v>
      </c>
      <c r="E218" s="333" t="s">
        <v>1239</v>
      </c>
      <c r="F218" s="333" t="s">
        <v>1240</v>
      </c>
      <c r="G218" s="333" t="s">
        <v>1241</v>
      </c>
      <c r="H218" s="333" t="s">
        <v>1242</v>
      </c>
      <c r="I218" s="333" t="s">
        <v>586</v>
      </c>
      <c r="J218" s="327"/>
      <c r="K218" s="327"/>
      <c r="L218" s="328"/>
      <c r="M218" s="332"/>
    </row>
    <row r="219" spans="1:13" ht="30" x14ac:dyDescent="0.3">
      <c r="A219" s="321">
        <v>210</v>
      </c>
      <c r="B219" s="333" t="s">
        <v>1234</v>
      </c>
      <c r="C219" s="323" t="s">
        <v>567</v>
      </c>
      <c r="D219" s="338">
        <v>2000</v>
      </c>
      <c r="E219" s="333" t="s">
        <v>1230</v>
      </c>
      <c r="F219" s="333" t="s">
        <v>1243</v>
      </c>
      <c r="G219" s="333" t="s">
        <v>1244</v>
      </c>
      <c r="H219" s="333" t="s">
        <v>1245</v>
      </c>
      <c r="I219" s="333" t="s">
        <v>481</v>
      </c>
      <c r="J219" s="327"/>
      <c r="K219" s="327"/>
      <c r="L219" s="328"/>
      <c r="M219" s="330"/>
    </row>
    <row r="220" spans="1:13" ht="30" x14ac:dyDescent="0.3">
      <c r="A220" s="321">
        <v>211</v>
      </c>
      <c r="B220" s="333" t="s">
        <v>1234</v>
      </c>
      <c r="C220" s="323" t="s">
        <v>567</v>
      </c>
      <c r="D220" s="338">
        <v>3000</v>
      </c>
      <c r="E220" s="333" t="s">
        <v>1246</v>
      </c>
      <c r="F220" s="333" t="s">
        <v>1247</v>
      </c>
      <c r="G220" s="333" t="s">
        <v>1248</v>
      </c>
      <c r="H220" s="333" t="s">
        <v>1249</v>
      </c>
      <c r="I220" s="333" t="s">
        <v>481</v>
      </c>
      <c r="J220" s="327"/>
      <c r="K220" s="327"/>
      <c r="L220" s="328"/>
      <c r="M220" s="330"/>
    </row>
    <row r="221" spans="1:13" ht="30" x14ac:dyDescent="0.3">
      <c r="A221" s="321">
        <v>212</v>
      </c>
      <c r="B221" s="333" t="s">
        <v>1250</v>
      </c>
      <c r="C221" s="323" t="s">
        <v>567</v>
      </c>
      <c r="D221" s="338">
        <v>3000</v>
      </c>
      <c r="E221" s="333" t="s">
        <v>1230</v>
      </c>
      <c r="F221" s="333" t="s">
        <v>1251</v>
      </c>
      <c r="G221" s="333" t="s">
        <v>1252</v>
      </c>
      <c r="H221" s="333" t="s">
        <v>1253</v>
      </c>
      <c r="I221" s="333" t="s">
        <v>481</v>
      </c>
      <c r="J221" s="327"/>
      <c r="K221" s="327"/>
      <c r="L221" s="328"/>
      <c r="M221" s="330"/>
    </row>
    <row r="222" spans="1:13" ht="30" x14ac:dyDescent="0.3">
      <c r="A222" s="321">
        <v>213</v>
      </c>
      <c r="B222" s="333" t="s">
        <v>1250</v>
      </c>
      <c r="C222" s="323" t="s">
        <v>567</v>
      </c>
      <c r="D222" s="338">
        <v>5000</v>
      </c>
      <c r="E222" s="333" t="s">
        <v>1137</v>
      </c>
      <c r="F222" s="333" t="s">
        <v>1254</v>
      </c>
      <c r="G222" s="333" t="s">
        <v>1255</v>
      </c>
      <c r="H222" s="333" t="s">
        <v>1256</v>
      </c>
      <c r="I222" s="333" t="s">
        <v>481</v>
      </c>
      <c r="J222" s="327"/>
      <c r="K222" s="327"/>
      <c r="L222" s="328"/>
      <c r="M222" s="330"/>
    </row>
    <row r="223" spans="1:13" ht="30" x14ac:dyDescent="0.3">
      <c r="A223" s="321">
        <v>214</v>
      </c>
      <c r="B223" s="333" t="s">
        <v>1257</v>
      </c>
      <c r="C223" s="323" t="s">
        <v>567</v>
      </c>
      <c r="D223" s="338">
        <v>4997.5</v>
      </c>
      <c r="E223" s="333" t="s">
        <v>688</v>
      </c>
      <c r="F223" s="333" t="s">
        <v>1258</v>
      </c>
      <c r="G223" s="333" t="s">
        <v>1259</v>
      </c>
      <c r="H223" s="333" t="s">
        <v>1260</v>
      </c>
      <c r="I223" s="333" t="s">
        <v>586</v>
      </c>
      <c r="J223" s="327"/>
      <c r="K223" s="327"/>
      <c r="L223" s="328"/>
      <c r="M223" s="330"/>
    </row>
    <row r="224" spans="1:13" ht="30" x14ac:dyDescent="0.3">
      <c r="A224" s="321">
        <v>215</v>
      </c>
      <c r="B224" s="333" t="s">
        <v>1261</v>
      </c>
      <c r="C224" s="323" t="s">
        <v>567</v>
      </c>
      <c r="D224" s="338">
        <v>5000</v>
      </c>
      <c r="E224" s="333" t="s">
        <v>1262</v>
      </c>
      <c r="F224" s="333" t="s">
        <v>1263</v>
      </c>
      <c r="G224" s="333" t="s">
        <v>1264</v>
      </c>
      <c r="H224" s="333" t="s">
        <v>1265</v>
      </c>
      <c r="I224" s="333" t="s">
        <v>813</v>
      </c>
      <c r="J224" s="327"/>
      <c r="K224" s="327"/>
      <c r="L224" s="328"/>
      <c r="M224" s="330"/>
    </row>
    <row r="225" spans="1:13" ht="84" customHeight="1" x14ac:dyDescent="0.3">
      <c r="A225" s="321">
        <v>216</v>
      </c>
      <c r="B225" s="340">
        <v>41247</v>
      </c>
      <c r="C225" s="323" t="s">
        <v>1266</v>
      </c>
      <c r="D225" s="341">
        <v>20000</v>
      </c>
      <c r="E225" s="342" t="s">
        <v>663</v>
      </c>
      <c r="F225" s="342" t="s">
        <v>1267</v>
      </c>
      <c r="G225" s="343" t="s">
        <v>1268</v>
      </c>
      <c r="H225" s="344"/>
      <c r="I225" s="344"/>
      <c r="J225" s="345" t="s">
        <v>1269</v>
      </c>
      <c r="K225" s="345" t="s">
        <v>1270</v>
      </c>
      <c r="L225" s="328"/>
      <c r="M225" s="330"/>
    </row>
    <row r="226" spans="1:13" ht="70.5" customHeight="1" x14ac:dyDescent="0.3">
      <c r="A226" s="321">
        <v>217</v>
      </c>
      <c r="B226" s="340">
        <v>41109</v>
      </c>
      <c r="C226" s="323" t="s">
        <v>1266</v>
      </c>
      <c r="D226" s="341">
        <v>917</v>
      </c>
      <c r="E226" s="346" t="s">
        <v>1271</v>
      </c>
      <c r="F226" s="346" t="s">
        <v>1272</v>
      </c>
      <c r="G226" s="341">
        <v>33001033724</v>
      </c>
      <c r="H226" s="344"/>
      <c r="I226" s="344"/>
      <c r="J226" s="345" t="s">
        <v>1273</v>
      </c>
      <c r="K226" s="345" t="s">
        <v>1274</v>
      </c>
      <c r="L226" s="328"/>
      <c r="M226" s="332"/>
    </row>
    <row r="227" spans="1:13" ht="52.5" x14ac:dyDescent="0.3">
      <c r="A227" s="321">
        <v>218</v>
      </c>
      <c r="B227" s="340">
        <v>41134</v>
      </c>
      <c r="C227" s="323" t="s">
        <v>1266</v>
      </c>
      <c r="D227" s="341">
        <v>152.41</v>
      </c>
      <c r="E227" s="346" t="s">
        <v>1275</v>
      </c>
      <c r="F227" s="346" t="s">
        <v>1276</v>
      </c>
      <c r="G227" s="341">
        <v>45001025709</v>
      </c>
      <c r="H227" s="344"/>
      <c r="I227" s="344"/>
      <c r="J227" s="345" t="s">
        <v>1277</v>
      </c>
      <c r="K227" s="345" t="s">
        <v>1270</v>
      </c>
      <c r="L227" s="328"/>
      <c r="M227" s="330"/>
    </row>
    <row r="228" spans="1:13" ht="114" customHeight="1" x14ac:dyDescent="0.3">
      <c r="A228" s="321">
        <v>219</v>
      </c>
      <c r="B228" s="340">
        <v>41134</v>
      </c>
      <c r="C228" s="323" t="s">
        <v>1266</v>
      </c>
      <c r="D228" s="341">
        <v>3513.29</v>
      </c>
      <c r="E228" s="346" t="s">
        <v>1278</v>
      </c>
      <c r="F228" s="346" t="s">
        <v>1279</v>
      </c>
      <c r="G228" s="347" t="s">
        <v>1280</v>
      </c>
      <c r="H228" s="344"/>
      <c r="I228" s="344"/>
      <c r="J228" s="345" t="s">
        <v>1281</v>
      </c>
      <c r="K228" s="345" t="s">
        <v>1270</v>
      </c>
      <c r="L228" s="328"/>
      <c r="M228" s="330"/>
    </row>
    <row r="229" spans="1:13" ht="52.5" x14ac:dyDescent="0.3">
      <c r="A229" s="321">
        <v>220</v>
      </c>
      <c r="B229" s="340">
        <v>41136</v>
      </c>
      <c r="C229" s="323" t="s">
        <v>1266</v>
      </c>
      <c r="D229" s="341">
        <v>104.17</v>
      </c>
      <c r="E229" s="346" t="s">
        <v>1166</v>
      </c>
      <c r="F229" s="346" t="s">
        <v>1282</v>
      </c>
      <c r="G229" s="341">
        <v>19001001803</v>
      </c>
      <c r="H229" s="344"/>
      <c r="I229" s="344"/>
      <c r="J229" s="345" t="s">
        <v>1283</v>
      </c>
      <c r="K229" s="345" t="s">
        <v>1270</v>
      </c>
      <c r="L229" s="328"/>
      <c r="M229" s="330"/>
    </row>
    <row r="230" spans="1:13" ht="115.5" customHeight="1" x14ac:dyDescent="0.3">
      <c r="A230" s="321">
        <v>221</v>
      </c>
      <c r="B230" s="340">
        <v>41136</v>
      </c>
      <c r="C230" s="323" t="s">
        <v>1266</v>
      </c>
      <c r="D230" s="341">
        <v>2342.1999999999998</v>
      </c>
      <c r="E230" s="346" t="s">
        <v>692</v>
      </c>
      <c r="F230" s="346" t="s">
        <v>1284</v>
      </c>
      <c r="G230" s="347" t="s">
        <v>1285</v>
      </c>
      <c r="H230" s="344"/>
      <c r="I230" s="344"/>
      <c r="J230" s="345" t="s">
        <v>1281</v>
      </c>
      <c r="K230" s="345" t="s">
        <v>1270</v>
      </c>
      <c r="L230" s="328"/>
      <c r="M230" s="330"/>
    </row>
    <row r="231" spans="1:13" x14ac:dyDescent="0.3">
      <c r="A231" s="321">
        <v>222</v>
      </c>
      <c r="B231" s="348"/>
      <c r="C231" s="323"/>
      <c r="D231" s="349"/>
      <c r="E231" s="323"/>
      <c r="F231" s="323"/>
      <c r="G231" s="344"/>
      <c r="H231" s="344"/>
      <c r="I231" s="344"/>
      <c r="J231" s="327"/>
      <c r="K231" s="327"/>
      <c r="L231" s="328"/>
      <c r="M231" s="330"/>
    </row>
    <row r="232" spans="1:13" x14ac:dyDescent="0.3">
      <c r="A232" s="321">
        <v>223</v>
      </c>
      <c r="B232" s="348"/>
      <c r="C232" s="323"/>
      <c r="D232" s="349"/>
      <c r="E232" s="323"/>
      <c r="F232" s="323"/>
      <c r="G232" s="344"/>
      <c r="H232" s="344"/>
      <c r="I232" s="344"/>
      <c r="J232" s="327"/>
      <c r="K232" s="327"/>
      <c r="L232" s="328"/>
      <c r="M232" s="332"/>
    </row>
    <row r="233" spans="1:13" ht="15.75" thickBot="1" x14ac:dyDescent="0.35">
      <c r="A233" s="321" t="s">
        <v>280</v>
      </c>
      <c r="B233" s="348"/>
      <c r="C233" s="323"/>
      <c r="D233" s="349"/>
      <c r="E233" s="323"/>
      <c r="F233" s="323"/>
      <c r="G233" s="344"/>
      <c r="H233" s="344"/>
      <c r="I233" s="344"/>
      <c r="J233" s="327"/>
      <c r="K233" s="327"/>
      <c r="L233" s="328"/>
      <c r="M233" s="350"/>
    </row>
    <row r="237" spans="1:13" x14ac:dyDescent="0.3">
      <c r="A237" s="351" t="s">
        <v>438</v>
      </c>
    </row>
    <row r="238" spans="1:13" x14ac:dyDescent="0.3">
      <c r="A238" s="351" t="s">
        <v>452</v>
      </c>
    </row>
    <row r="239" spans="1:13" x14ac:dyDescent="0.3">
      <c r="A239" s="351" t="s">
        <v>451</v>
      </c>
    </row>
    <row r="240" spans="1:13" x14ac:dyDescent="0.3">
      <c r="B240" s="351"/>
    </row>
    <row r="241" spans="1:13" x14ac:dyDescent="0.3">
      <c r="B241" s="351"/>
    </row>
    <row r="242" spans="1:13" x14ac:dyDescent="0.3">
      <c r="B242" s="351"/>
    </row>
    <row r="243" spans="1:13" x14ac:dyDescent="0.3">
      <c r="B243" s="351"/>
    </row>
    <row r="244" spans="1:13" x14ac:dyDescent="0.3">
      <c r="B244" s="351"/>
    </row>
    <row r="245" spans="1:13" x14ac:dyDescent="0.3">
      <c r="B245" s="351"/>
      <c r="G245" s="287"/>
      <c r="H245" s="287"/>
    </row>
    <row r="246" spans="1:13" x14ac:dyDescent="0.3">
      <c r="A246" s="2"/>
      <c r="B246" s="61" t="s">
        <v>107</v>
      </c>
      <c r="C246" s="2"/>
      <c r="D246" s="184"/>
      <c r="E246" s="2"/>
      <c r="F246" s="2"/>
      <c r="G246" s="2"/>
      <c r="H246" s="2"/>
      <c r="I246" s="2"/>
      <c r="J246" s="2"/>
      <c r="K246" s="2"/>
      <c r="L246" s="2"/>
      <c r="M246" s="2"/>
    </row>
    <row r="247" spans="1:13" x14ac:dyDescent="0.3">
      <c r="A247" s="2"/>
      <c r="B247" s="2"/>
      <c r="C247" s="60"/>
      <c r="D247" s="184"/>
      <c r="E247" s="2"/>
      <c r="F247" s="2"/>
      <c r="G247" s="60"/>
      <c r="H247" s="354"/>
      <c r="I247" s="226"/>
      <c r="J247" s="2"/>
      <c r="K247" s="2"/>
      <c r="L247" s="2"/>
      <c r="M247" s="2"/>
    </row>
    <row r="248" spans="1:13" x14ac:dyDescent="0.3">
      <c r="A248" s="226"/>
      <c r="B248" s="2"/>
      <c r="C248" s="59" t="s">
        <v>271</v>
      </c>
      <c r="D248" s="184"/>
      <c r="E248" s="2"/>
      <c r="F248" s="2"/>
      <c r="G248" s="11" t="s">
        <v>276</v>
      </c>
      <c r="H248" s="355"/>
      <c r="I248" s="226"/>
      <c r="J248" s="2"/>
      <c r="K248" s="11"/>
      <c r="L248" s="2"/>
      <c r="M248" s="2"/>
    </row>
    <row r="249" spans="1:13" x14ac:dyDescent="0.3">
      <c r="A249" s="226"/>
      <c r="B249" s="2"/>
      <c r="C249" s="2"/>
      <c r="D249" s="184"/>
      <c r="E249" s="2"/>
      <c r="F249" s="2"/>
      <c r="G249" s="2" t="s">
        <v>272</v>
      </c>
      <c r="H249" s="226"/>
      <c r="I249" s="226"/>
      <c r="J249" s="2"/>
      <c r="K249" s="2"/>
      <c r="L249" s="2"/>
      <c r="M249" s="2"/>
    </row>
    <row r="250" spans="1:13" x14ac:dyDescent="0.3">
      <c r="A250" s="226"/>
      <c r="B250" s="2"/>
      <c r="C250" s="356" t="s">
        <v>140</v>
      </c>
      <c r="D250" s="357"/>
      <c r="G250" s="226"/>
      <c r="H250" s="226"/>
      <c r="I250" s="226"/>
      <c r="J250" s="226"/>
      <c r="L250" s="226"/>
      <c r="M250" s="226"/>
    </row>
    <row r="251" spans="1:13" x14ac:dyDescent="0.3">
      <c r="A251" s="226"/>
      <c r="B251" s="226"/>
      <c r="C251" s="226"/>
      <c r="D251" s="357"/>
      <c r="G251" s="226"/>
      <c r="H251" s="226"/>
      <c r="I251" s="226"/>
      <c r="J251" s="226"/>
      <c r="K251" s="226"/>
      <c r="L251" s="226"/>
      <c r="M251" s="226"/>
    </row>
    <row r="252" spans="1:13" x14ac:dyDescent="0.3">
      <c r="A252" s="226"/>
      <c r="B252" s="226"/>
      <c r="C252" s="226"/>
      <c r="D252" s="357"/>
      <c r="G252" s="226"/>
      <c r="H252" s="226"/>
      <c r="I252" s="226"/>
      <c r="J252" s="226"/>
      <c r="K252" s="226"/>
      <c r="L252" s="226"/>
      <c r="M252" s="226"/>
    </row>
    <row r="253" spans="1:13" x14ac:dyDescent="0.3">
      <c r="A253" s="226"/>
      <c r="B253" s="226"/>
      <c r="C253" s="226"/>
      <c r="D253" s="357"/>
      <c r="G253" s="226"/>
      <c r="H253" s="226"/>
      <c r="I253" s="226"/>
      <c r="J253" s="226"/>
      <c r="K253" s="226"/>
      <c r="L253" s="226"/>
      <c r="M253" s="226"/>
    </row>
    <row r="254" spans="1:13" x14ac:dyDescent="0.3">
      <c r="A254" s="226"/>
      <c r="B254" s="226"/>
      <c r="C254" s="226"/>
      <c r="D254" s="357"/>
      <c r="G254" s="226"/>
      <c r="H254" s="226"/>
      <c r="I254" s="226"/>
      <c r="J254" s="226"/>
      <c r="K254" s="226"/>
      <c r="L254" s="226"/>
      <c r="M254" s="226"/>
    </row>
    <row r="255" spans="1:13" x14ac:dyDescent="0.3">
      <c r="A255" s="226"/>
      <c r="B255" s="226"/>
      <c r="C255" s="226"/>
      <c r="D255" s="357"/>
      <c r="E255" s="226"/>
      <c r="F255" s="226"/>
      <c r="G255" s="226"/>
      <c r="H255" s="226"/>
      <c r="I255" s="226"/>
      <c r="J255" s="226"/>
      <c r="K255" s="226"/>
      <c r="L255" s="226"/>
      <c r="M255" s="226"/>
    </row>
  </sheetData>
  <mergeCells count="1">
    <mergeCell ref="J7:L7"/>
  </mergeCells>
  <dataValidations count="6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G10:G17 G210:I212 H224:H233 G19:G209 I213:I233 G213:G233">
      <formula1>11</formula1>
    </dataValidation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_x000a_- ფულადი შემოწირულობები_x000a_- არაფულადი შემოწირულობები_x000a_- საწევრო_x000a_" sqref="C10:C233">
      <formula1>"ფულადი შემოწირულობა, არაფულადი შემოწირულობა, საწევრო"</formula1>
    </dataValidation>
    <dataValidation allowBlank="1" showInputMessage="1" showErrorMessage="1" error="თვე/დღე/წელი" prompt="თვე/დღე/წელი" sqref="B231:B233 B210:B224"/>
    <dataValidation type="date"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225:B230">
      <formula1>40544</formula1>
      <formula2>41640</formula2>
    </dataValidation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10:B209"/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I10:I209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</dataValidations>
  <printOptions gridLines="1"/>
  <pageMargins left="0.23622047244094491" right="0.23622047244094491" top="0.15748031496062992" bottom="0.35433070866141736" header="0.11811023622047245" footer="0.31496062992125984"/>
  <pageSetup scale="6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showGridLines="0" view="pageBreakPreview" zoomScale="70" zoomScaleSheetLayoutView="70" workbookViewId="0">
      <selection activeCell="D21" sqref="D21"/>
    </sheetView>
  </sheetViews>
  <sheetFormatPr defaultRowHeight="15" x14ac:dyDescent="0.3"/>
  <cols>
    <col min="1" max="1" width="12.14062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64" t="s">
        <v>339</v>
      </c>
      <c r="B1" s="67"/>
      <c r="C1" s="496" t="s">
        <v>110</v>
      </c>
      <c r="D1" s="496"/>
      <c r="E1" s="78"/>
    </row>
    <row r="2" spans="1:5" s="6" customFormat="1" x14ac:dyDescent="0.3">
      <c r="A2" s="64" t="s">
        <v>333</v>
      </c>
      <c r="B2" s="67"/>
      <c r="C2" s="494" t="s">
        <v>4391</v>
      </c>
      <c r="D2" s="495"/>
      <c r="E2" s="78"/>
    </row>
    <row r="3" spans="1:5" s="6" customFormat="1" x14ac:dyDescent="0.3">
      <c r="A3" s="66" t="s">
        <v>141</v>
      </c>
      <c r="B3" s="64"/>
      <c r="C3" s="149"/>
      <c r="D3" s="149"/>
      <c r="E3" s="78"/>
    </row>
    <row r="4" spans="1:5" s="6" customFormat="1" x14ac:dyDescent="0.3">
      <c r="A4" s="66"/>
      <c r="B4" s="66"/>
      <c r="C4" s="149"/>
      <c r="D4" s="149"/>
      <c r="E4" s="78"/>
    </row>
    <row r="5" spans="1:5" x14ac:dyDescent="0.3">
      <c r="A5" s="67" t="str">
        <f>'ფორმა N2'!A4</f>
        <v>ანგარიშვალდებული პირის დასახელება:</v>
      </c>
      <c r="B5" s="67"/>
      <c r="C5" s="66"/>
      <c r="D5" s="66"/>
      <c r="E5" s="79"/>
    </row>
    <row r="6" spans="1:5" x14ac:dyDescent="0.3">
      <c r="A6" s="88" t="s">
        <v>479</v>
      </c>
      <c r="B6" s="70"/>
      <c r="C6" s="71"/>
      <c r="D6" s="71"/>
      <c r="E6" s="79"/>
    </row>
    <row r="7" spans="1:5" x14ac:dyDescent="0.3">
      <c r="A7" s="67"/>
      <c r="B7" s="67"/>
      <c r="C7" s="66"/>
      <c r="D7" s="66"/>
      <c r="E7" s="79"/>
    </row>
    <row r="8" spans="1:5" s="6" customFormat="1" x14ac:dyDescent="0.3">
      <c r="A8" s="148"/>
      <c r="B8" s="148"/>
      <c r="C8" s="68"/>
      <c r="D8" s="68"/>
      <c r="E8" s="78"/>
    </row>
    <row r="9" spans="1:5" s="6" customFormat="1" ht="30" x14ac:dyDescent="0.3">
      <c r="A9" s="76" t="s">
        <v>64</v>
      </c>
      <c r="B9" s="76" t="s">
        <v>338</v>
      </c>
      <c r="C9" s="69" t="s">
        <v>10</v>
      </c>
      <c r="D9" s="69" t="s">
        <v>9</v>
      </c>
      <c r="E9" s="78"/>
    </row>
    <row r="10" spans="1:5" s="8" customFormat="1" ht="18" x14ac:dyDescent="0.2">
      <c r="A10" s="85" t="s">
        <v>334</v>
      </c>
      <c r="B10" s="85" t="s">
        <v>543</v>
      </c>
      <c r="C10" s="275">
        <v>0</v>
      </c>
      <c r="D10" s="275">
        <v>18000</v>
      </c>
      <c r="E10" s="80"/>
    </row>
    <row r="11" spans="1:5" s="9" customFormat="1" x14ac:dyDescent="0.2">
      <c r="A11" s="85" t="s">
        <v>335</v>
      </c>
      <c r="B11" s="85"/>
      <c r="C11" s="275"/>
      <c r="D11" s="275"/>
      <c r="E11" s="81"/>
    </row>
    <row r="12" spans="1:5" s="9" customFormat="1" x14ac:dyDescent="0.2">
      <c r="A12" s="74" t="s">
        <v>283</v>
      </c>
      <c r="B12" s="74"/>
      <c r="C12" s="275"/>
      <c r="D12" s="275"/>
      <c r="E12" s="81"/>
    </row>
    <row r="13" spans="1:5" s="9" customFormat="1" x14ac:dyDescent="0.2">
      <c r="A13" s="74" t="s">
        <v>283</v>
      </c>
      <c r="B13" s="74"/>
      <c r="C13" s="275"/>
      <c r="D13" s="275"/>
      <c r="E13" s="81"/>
    </row>
    <row r="14" spans="1:5" s="9" customFormat="1" x14ac:dyDescent="0.2">
      <c r="A14" s="74" t="s">
        <v>283</v>
      </c>
      <c r="B14" s="74"/>
      <c r="C14" s="275"/>
      <c r="D14" s="275"/>
      <c r="E14" s="81"/>
    </row>
    <row r="15" spans="1:5" s="9" customFormat="1" x14ac:dyDescent="0.2">
      <c r="A15" s="74" t="s">
        <v>283</v>
      </c>
      <c r="B15" s="74"/>
      <c r="C15" s="275"/>
      <c r="D15" s="275"/>
      <c r="E15" s="81"/>
    </row>
    <row r="16" spans="1:5" s="9" customFormat="1" x14ac:dyDescent="0.2">
      <c r="A16" s="74" t="s">
        <v>283</v>
      </c>
      <c r="B16" s="74"/>
      <c r="C16" s="275"/>
      <c r="D16" s="275"/>
      <c r="E16" s="81"/>
    </row>
    <row r="17" spans="1:5" s="9" customFormat="1" ht="17.25" customHeight="1" x14ac:dyDescent="0.2">
      <c r="A17" s="85" t="s">
        <v>336</v>
      </c>
      <c r="B17" s="85" t="s">
        <v>550</v>
      </c>
      <c r="C17" s="275">
        <v>17766</v>
      </c>
      <c r="D17" s="275">
        <v>0</v>
      </c>
      <c r="E17" s="81"/>
    </row>
    <row r="18" spans="1:5" s="9" customFormat="1" ht="18" customHeight="1" x14ac:dyDescent="0.2">
      <c r="A18" s="85" t="s">
        <v>337</v>
      </c>
      <c r="B18" s="85" t="s">
        <v>552</v>
      </c>
      <c r="C18" s="275">
        <f>4233.34+7855+1558.33</f>
        <v>13646.67</v>
      </c>
      <c r="D18" s="275"/>
      <c r="E18" s="81"/>
    </row>
    <row r="19" spans="1:5" s="9" customFormat="1" x14ac:dyDescent="0.2">
      <c r="A19" s="85" t="s">
        <v>544</v>
      </c>
      <c r="B19" s="85"/>
      <c r="C19" s="275"/>
      <c r="D19" s="275"/>
      <c r="E19" s="81"/>
    </row>
    <row r="20" spans="1:5" s="9" customFormat="1" x14ac:dyDescent="0.2">
      <c r="A20" s="85" t="s">
        <v>545</v>
      </c>
      <c r="B20" s="85" t="s">
        <v>561</v>
      </c>
      <c r="C20" s="275">
        <v>493</v>
      </c>
      <c r="D20" s="275">
        <f>C20</f>
        <v>493</v>
      </c>
      <c r="E20" s="81"/>
    </row>
    <row r="21" spans="1:5" s="9" customFormat="1" ht="30" x14ac:dyDescent="0.2">
      <c r="A21" s="85" t="s">
        <v>546</v>
      </c>
      <c r="B21" s="85" t="s">
        <v>563</v>
      </c>
      <c r="C21" s="275">
        <v>212313</v>
      </c>
      <c r="D21" s="275">
        <f>23875</f>
        <v>23875</v>
      </c>
      <c r="E21" s="81"/>
    </row>
    <row r="22" spans="1:5" s="9" customFormat="1" x14ac:dyDescent="0.2">
      <c r="A22" s="85" t="s">
        <v>547</v>
      </c>
      <c r="B22" s="74"/>
      <c r="C22" s="275"/>
      <c r="D22" s="275"/>
      <c r="E22" s="81"/>
    </row>
    <row r="23" spans="1:5" s="9" customFormat="1" x14ac:dyDescent="0.2">
      <c r="A23" s="85" t="s">
        <v>548</v>
      </c>
      <c r="B23" s="74"/>
      <c r="C23" s="275"/>
      <c r="D23" s="275"/>
      <c r="E23" s="81"/>
    </row>
    <row r="24" spans="1:5" s="3" customFormat="1" x14ac:dyDescent="0.2">
      <c r="A24" s="75"/>
      <c r="B24" s="75"/>
      <c r="C24" s="275"/>
      <c r="D24" s="275"/>
      <c r="E24" s="82"/>
    </row>
    <row r="25" spans="1:5" x14ac:dyDescent="0.3">
      <c r="A25" s="86"/>
      <c r="B25" s="86" t="s">
        <v>340</v>
      </c>
      <c r="C25" s="276">
        <f>SUM(C10:C24)</f>
        <v>244218.66999999998</v>
      </c>
      <c r="D25" s="276">
        <f>SUM(D10:D24)</f>
        <v>42368</v>
      </c>
      <c r="E25" s="83"/>
    </row>
    <row r="26" spans="1:5" x14ac:dyDescent="0.3">
      <c r="A26" s="33"/>
      <c r="B26" s="33"/>
    </row>
    <row r="27" spans="1:5" x14ac:dyDescent="0.3">
      <c r="A27" s="2" t="s">
        <v>440</v>
      </c>
      <c r="E27" s="5"/>
    </row>
    <row r="28" spans="1:5" x14ac:dyDescent="0.3">
      <c r="A28" s="2" t="s">
        <v>424</v>
      </c>
    </row>
    <row r="29" spans="1:5" x14ac:dyDescent="0.3">
      <c r="A29" s="184" t="s">
        <v>425</v>
      </c>
    </row>
    <row r="30" spans="1:5" x14ac:dyDescent="0.3">
      <c r="A30" s="184"/>
    </row>
    <row r="31" spans="1:5" x14ac:dyDescent="0.3">
      <c r="A31" s="184" t="s">
        <v>357</v>
      </c>
    </row>
    <row r="32" spans="1:5" s="21" customFormat="1" ht="12.75" x14ac:dyDescent="0.2"/>
    <row r="33" spans="1:9" x14ac:dyDescent="0.3">
      <c r="A33" s="59" t="s">
        <v>107</v>
      </c>
      <c r="E33" s="5"/>
    </row>
    <row r="34" spans="1:9" x14ac:dyDescent="0.3">
      <c r="E34"/>
      <c r="F34"/>
      <c r="G34"/>
      <c r="H34"/>
      <c r="I34"/>
    </row>
    <row r="35" spans="1:9" x14ac:dyDescent="0.3">
      <c r="D35" s="11"/>
      <c r="E35"/>
      <c r="F35"/>
      <c r="G35"/>
      <c r="H35"/>
      <c r="I35"/>
    </row>
    <row r="36" spans="1:9" x14ac:dyDescent="0.3">
      <c r="A36" s="59"/>
      <c r="B36" s="59" t="s">
        <v>274</v>
      </c>
      <c r="D36" s="11"/>
      <c r="E36"/>
      <c r="F36"/>
      <c r="G36"/>
      <c r="H36"/>
      <c r="I36"/>
    </row>
    <row r="37" spans="1:9" x14ac:dyDescent="0.3">
      <c r="B37" s="2" t="s">
        <v>273</v>
      </c>
      <c r="D37" s="11"/>
      <c r="E37"/>
      <c r="F37"/>
      <c r="G37"/>
      <c r="H37"/>
      <c r="I37"/>
    </row>
    <row r="38" spans="1:9" customFormat="1" ht="12.75" x14ac:dyDescent="0.2">
      <c r="A38" s="55"/>
      <c r="B38" s="55" t="s">
        <v>140</v>
      </c>
    </row>
    <row r="39" spans="1:9" s="21" customFormat="1" ht="12.75" x14ac:dyDescent="0.2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32"/>
  <sheetViews>
    <sheetView showGridLines="0" view="pageBreakPreview" zoomScale="70" zoomScaleSheetLayoutView="70" workbookViewId="0">
      <selection activeCell="K26" sqref="K26"/>
    </sheetView>
  </sheetViews>
  <sheetFormatPr defaultRowHeight="15" x14ac:dyDescent="0.3"/>
  <cols>
    <col min="1" max="1" width="14.28515625" style="2" bestFit="1" customWidth="1"/>
    <col min="2" max="2" width="77.85546875" style="2" customWidth="1"/>
    <col min="3" max="3" width="14.7109375" style="2" customWidth="1"/>
    <col min="4" max="4" width="14.85546875" style="2" customWidth="1"/>
    <col min="5" max="5" width="9.140625" style="2"/>
    <col min="6" max="6" width="22.5703125" style="2" customWidth="1"/>
    <col min="7" max="16384" width="9.140625" style="2"/>
  </cols>
  <sheetData>
    <row r="1" spans="1:6" x14ac:dyDescent="0.3">
      <c r="A1" s="64" t="s">
        <v>467</v>
      </c>
      <c r="B1" s="66"/>
      <c r="C1" s="497" t="s">
        <v>110</v>
      </c>
      <c r="D1" s="497"/>
    </row>
    <row r="2" spans="1:6" x14ac:dyDescent="0.3">
      <c r="A2" s="64" t="s">
        <v>468</v>
      </c>
      <c r="B2" s="66"/>
      <c r="C2" s="494" t="s">
        <v>480</v>
      </c>
      <c r="D2" s="495"/>
    </row>
    <row r="3" spans="1:6" x14ac:dyDescent="0.3">
      <c r="A3" s="66" t="s">
        <v>141</v>
      </c>
      <c r="B3" s="66"/>
      <c r="C3" s="65"/>
      <c r="D3" s="65"/>
    </row>
    <row r="4" spans="1:6" x14ac:dyDescent="0.3">
      <c r="A4" s="64"/>
      <c r="B4" s="66"/>
      <c r="C4" s="65"/>
      <c r="D4" s="65"/>
    </row>
    <row r="5" spans="1:6" x14ac:dyDescent="0.3">
      <c r="A5" s="67" t="str">
        <f>'ფორმა N2'!A4</f>
        <v>ანგარიშვალდებული პირის დასახელება:</v>
      </c>
      <c r="B5" s="67"/>
      <c r="C5" s="67"/>
      <c r="D5" s="66"/>
      <c r="E5" s="5"/>
    </row>
    <row r="6" spans="1:6" x14ac:dyDescent="0.3">
      <c r="A6" s="88" t="s">
        <v>479</v>
      </c>
      <c r="B6" s="106"/>
      <c r="C6" s="106"/>
      <c r="D6" s="48"/>
      <c r="E6" s="5"/>
    </row>
    <row r="7" spans="1:6" x14ac:dyDescent="0.3">
      <c r="A7" s="67"/>
      <c r="B7" s="67"/>
      <c r="C7" s="67"/>
      <c r="D7" s="66"/>
      <c r="E7" s="5"/>
    </row>
    <row r="8" spans="1:6" s="6" customFormat="1" x14ac:dyDescent="0.3">
      <c r="A8" s="87"/>
      <c r="B8" s="87"/>
      <c r="C8" s="68"/>
      <c r="D8" s="68"/>
    </row>
    <row r="9" spans="1:6" s="6" customFormat="1" ht="30" x14ac:dyDescent="0.3">
      <c r="A9" s="95" t="s">
        <v>64</v>
      </c>
      <c r="B9" s="69" t="s">
        <v>11</v>
      </c>
      <c r="C9" s="69" t="s">
        <v>10</v>
      </c>
      <c r="D9" s="69" t="s">
        <v>9</v>
      </c>
    </row>
    <row r="10" spans="1:6" s="7" customFormat="1" x14ac:dyDescent="0.2">
      <c r="A10" s="12">
        <v>1</v>
      </c>
      <c r="B10" s="12" t="s">
        <v>108</v>
      </c>
      <c r="C10" s="252">
        <f>SUM(C11,C14,C17,C20:C22)</f>
        <v>29567.86</v>
      </c>
      <c r="D10" s="252">
        <f>SUM(D11,D14,D17,D20:D22)</f>
        <v>29567.86</v>
      </c>
      <c r="F10" s="396"/>
    </row>
    <row r="11" spans="1:6" s="8" customFormat="1" ht="18" x14ac:dyDescent="0.2">
      <c r="A11" s="13">
        <v>1.1000000000000001</v>
      </c>
      <c r="B11" s="13" t="s">
        <v>68</v>
      </c>
      <c r="C11" s="252">
        <f>SUM(C12:C13)</f>
        <v>0</v>
      </c>
      <c r="D11" s="252">
        <f>SUM(D12:D13)</f>
        <v>0</v>
      </c>
      <c r="F11" s="395"/>
    </row>
    <row r="12" spans="1:6" s="8" customFormat="1" ht="18" x14ac:dyDescent="0.2">
      <c r="A12" s="15" t="s">
        <v>30</v>
      </c>
      <c r="B12" s="15" t="s">
        <v>70</v>
      </c>
      <c r="C12" s="261"/>
      <c r="D12" s="263"/>
      <c r="F12" s="395"/>
    </row>
    <row r="13" spans="1:6" s="8" customFormat="1" ht="18" x14ac:dyDescent="0.2">
      <c r="A13" s="15" t="s">
        <v>31</v>
      </c>
      <c r="B13" s="15" t="s">
        <v>71</v>
      </c>
      <c r="C13" s="261"/>
      <c r="D13" s="263"/>
    </row>
    <row r="14" spans="1:6" s="3" customFormat="1" x14ac:dyDescent="0.2">
      <c r="A14" s="13">
        <v>1.2</v>
      </c>
      <c r="B14" s="13" t="s">
        <v>69</v>
      </c>
      <c r="C14" s="252">
        <f>SUM(C15:C16)</f>
        <v>18072.86</v>
      </c>
      <c r="D14" s="252">
        <f>SUM(D15:D16)</f>
        <v>18072.86</v>
      </c>
    </row>
    <row r="15" spans="1:6" x14ac:dyDescent="0.3">
      <c r="A15" s="15" t="s">
        <v>32</v>
      </c>
      <c r="B15" s="15" t="s">
        <v>72</v>
      </c>
      <c r="C15" s="261">
        <v>18072.86</v>
      </c>
      <c r="D15" s="263">
        <f>C15</f>
        <v>18072.86</v>
      </c>
    </row>
    <row r="16" spans="1:6" x14ac:dyDescent="0.3">
      <c r="A16" s="15" t="s">
        <v>33</v>
      </c>
      <c r="B16" s="15" t="s">
        <v>73</v>
      </c>
      <c r="C16" s="261"/>
      <c r="D16" s="263"/>
    </row>
    <row r="17" spans="1:9" x14ac:dyDescent="0.3">
      <c r="A17" s="13">
        <v>1.3</v>
      </c>
      <c r="B17" s="13" t="s">
        <v>74</v>
      </c>
      <c r="C17" s="252">
        <f>SUM(C18:C19)</f>
        <v>11495</v>
      </c>
      <c r="D17" s="252">
        <f>SUM(D18:D19)</f>
        <v>11495</v>
      </c>
    </row>
    <row r="18" spans="1:9" x14ac:dyDescent="0.3">
      <c r="A18" s="15" t="s">
        <v>50</v>
      </c>
      <c r="B18" s="15" t="s">
        <v>75</v>
      </c>
      <c r="C18" s="261">
        <f>2640+8855</f>
        <v>11495</v>
      </c>
      <c r="D18" s="263">
        <f>C18</f>
        <v>11495</v>
      </c>
    </row>
    <row r="19" spans="1:9" x14ac:dyDescent="0.3">
      <c r="A19" s="15" t="s">
        <v>51</v>
      </c>
      <c r="B19" s="15" t="s">
        <v>76</v>
      </c>
      <c r="C19" s="261"/>
      <c r="D19" s="263"/>
    </row>
    <row r="20" spans="1:9" x14ac:dyDescent="0.3">
      <c r="A20" s="13">
        <v>1.4</v>
      </c>
      <c r="B20" s="13" t="s">
        <v>77</v>
      </c>
      <c r="C20" s="261"/>
      <c r="D20" s="263"/>
    </row>
    <row r="21" spans="1:9" x14ac:dyDescent="0.3">
      <c r="A21" s="13">
        <v>1.5</v>
      </c>
      <c r="B21" s="13" t="s">
        <v>78</v>
      </c>
      <c r="C21" s="261"/>
      <c r="D21" s="263"/>
    </row>
    <row r="22" spans="1:9" x14ac:dyDescent="0.3">
      <c r="A22" s="13">
        <v>1.6</v>
      </c>
      <c r="B22" s="13" t="s">
        <v>8</v>
      </c>
      <c r="C22" s="261"/>
      <c r="D22" s="263"/>
    </row>
    <row r="23" spans="1:9" x14ac:dyDescent="0.3">
      <c r="C23" s="274"/>
      <c r="D23" s="274"/>
    </row>
    <row r="25" spans="1:9" s="21" customFormat="1" ht="12.75" x14ac:dyDescent="0.2"/>
    <row r="26" spans="1:9" x14ac:dyDescent="0.3">
      <c r="A26" s="59" t="s">
        <v>107</v>
      </c>
      <c r="E26" s="5"/>
    </row>
    <row r="27" spans="1:9" x14ac:dyDescent="0.3">
      <c r="E27"/>
      <c r="F27"/>
      <c r="G27"/>
      <c r="H27"/>
      <c r="I27"/>
    </row>
    <row r="28" spans="1:9" x14ac:dyDescent="0.3">
      <c r="D28" s="11"/>
      <c r="E28"/>
      <c r="F28"/>
      <c r="G28"/>
      <c r="H28"/>
      <c r="I28"/>
    </row>
    <row r="29" spans="1:9" x14ac:dyDescent="0.3">
      <c r="A29"/>
      <c r="B29" s="59" t="s">
        <v>274</v>
      </c>
      <c r="D29" s="11"/>
      <c r="E29"/>
      <c r="F29"/>
      <c r="G29"/>
      <c r="H29"/>
      <c r="I29"/>
    </row>
    <row r="30" spans="1:9" x14ac:dyDescent="0.3">
      <c r="A30"/>
      <c r="B30" s="2" t="s">
        <v>273</v>
      </c>
      <c r="D30" s="11"/>
      <c r="E30"/>
      <c r="F30"/>
      <c r="G30"/>
      <c r="H30"/>
      <c r="I30"/>
    </row>
    <row r="31" spans="1:9" customFormat="1" ht="12.75" x14ac:dyDescent="0.2">
      <c r="B31" s="55" t="s">
        <v>140</v>
      </c>
    </row>
    <row r="32" spans="1:9" s="21" customFormat="1" ht="12.75" x14ac:dyDescent="0.2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78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showGridLines="0" view="pageBreakPreview" zoomScale="70" zoomScaleSheetLayoutView="70" workbookViewId="0">
      <selection activeCell="C2" sqref="C2:D2"/>
    </sheetView>
  </sheetViews>
  <sheetFormatPr defaultRowHeight="15" x14ac:dyDescent="0.3"/>
  <cols>
    <col min="1" max="1" width="8.85546875" style="2" customWidth="1"/>
    <col min="2" max="2" width="84.85546875" style="2" customWidth="1"/>
    <col min="3" max="3" width="13.71093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64" t="s">
        <v>469</v>
      </c>
      <c r="B1" s="67"/>
      <c r="C1" s="496" t="s">
        <v>110</v>
      </c>
      <c r="D1" s="496"/>
      <c r="E1" s="78"/>
    </row>
    <row r="2" spans="1:5" s="6" customFormat="1" x14ac:dyDescent="0.3">
      <c r="A2" s="64" t="s">
        <v>466</v>
      </c>
      <c r="B2" s="67"/>
      <c r="C2" s="494" t="s">
        <v>480</v>
      </c>
      <c r="D2" s="495"/>
      <c r="E2" s="78"/>
    </row>
    <row r="3" spans="1:5" s="6" customFormat="1" x14ac:dyDescent="0.3">
      <c r="A3" s="66" t="s">
        <v>141</v>
      </c>
      <c r="B3" s="64"/>
      <c r="C3" s="149"/>
      <c r="D3" s="149"/>
      <c r="E3" s="78"/>
    </row>
    <row r="4" spans="1:5" s="6" customFormat="1" x14ac:dyDescent="0.3">
      <c r="A4" s="66"/>
      <c r="B4" s="66"/>
      <c r="C4" s="149"/>
      <c r="D4" s="149"/>
      <c r="E4" s="78"/>
    </row>
    <row r="5" spans="1:5" x14ac:dyDescent="0.3">
      <c r="A5" s="67" t="str">
        <f>'ფორმა N2'!A4</f>
        <v>ანგარიშვალდებული პირის დასახელება:</v>
      </c>
      <c r="B5" s="67"/>
      <c r="C5" s="66"/>
      <c r="D5" s="66"/>
      <c r="E5" s="79"/>
    </row>
    <row r="6" spans="1:5" x14ac:dyDescent="0.3">
      <c r="A6" s="88" t="s">
        <v>479</v>
      </c>
      <c r="B6" s="70"/>
      <c r="C6" s="71"/>
      <c r="D6" s="71"/>
      <c r="E6" s="79"/>
    </row>
    <row r="7" spans="1:5" x14ac:dyDescent="0.3">
      <c r="A7" s="67"/>
      <c r="B7" s="67"/>
      <c r="C7" s="66"/>
      <c r="D7" s="66"/>
      <c r="E7" s="79"/>
    </row>
    <row r="8" spans="1:5" s="6" customFormat="1" x14ac:dyDescent="0.3">
      <c r="A8" s="148"/>
      <c r="B8" s="148"/>
      <c r="C8" s="68"/>
      <c r="D8" s="68"/>
      <c r="E8" s="78"/>
    </row>
    <row r="9" spans="1:5" s="6" customFormat="1" ht="30" x14ac:dyDescent="0.3">
      <c r="A9" s="76" t="s">
        <v>64</v>
      </c>
      <c r="B9" s="76" t="s">
        <v>338</v>
      </c>
      <c r="C9" s="69" t="s">
        <v>10</v>
      </c>
      <c r="D9" s="69" t="s">
        <v>9</v>
      </c>
      <c r="E9" s="78"/>
    </row>
    <row r="10" spans="1:5" s="8" customFormat="1" ht="18" x14ac:dyDescent="0.2">
      <c r="A10" s="85" t="s">
        <v>302</v>
      </c>
      <c r="B10" s="85"/>
      <c r="C10" s="4"/>
      <c r="D10" s="4"/>
      <c r="E10" s="80"/>
    </row>
    <row r="11" spans="1:5" s="9" customFormat="1" x14ac:dyDescent="0.2">
      <c r="A11" s="85" t="s">
        <v>303</v>
      </c>
      <c r="B11" s="85"/>
      <c r="C11" s="4"/>
      <c r="D11" s="4"/>
      <c r="E11" s="81"/>
    </row>
    <row r="12" spans="1:5" s="9" customFormat="1" x14ac:dyDescent="0.2">
      <c r="A12" s="85" t="s">
        <v>304</v>
      </c>
      <c r="B12" s="74"/>
      <c r="C12" s="4"/>
      <c r="D12" s="4"/>
      <c r="E12" s="81"/>
    </row>
    <row r="13" spans="1:5" s="9" customFormat="1" x14ac:dyDescent="0.2">
      <c r="A13" s="74" t="s">
        <v>283</v>
      </c>
      <c r="B13" s="74"/>
      <c r="C13" s="4"/>
      <c r="D13" s="4"/>
      <c r="E13" s="81"/>
    </row>
    <row r="14" spans="1:5" s="9" customFormat="1" x14ac:dyDescent="0.2">
      <c r="A14" s="74" t="s">
        <v>283</v>
      </c>
      <c r="B14" s="74"/>
      <c r="C14" s="4"/>
      <c r="D14" s="4"/>
      <c r="E14" s="81"/>
    </row>
    <row r="15" spans="1:5" s="9" customFormat="1" x14ac:dyDescent="0.2">
      <c r="A15" s="74" t="s">
        <v>283</v>
      </c>
      <c r="B15" s="74"/>
      <c r="C15" s="4"/>
      <c r="D15" s="4"/>
      <c r="E15" s="81"/>
    </row>
    <row r="16" spans="1:5" s="9" customFormat="1" x14ac:dyDescent="0.2">
      <c r="A16" s="74" t="s">
        <v>283</v>
      </c>
      <c r="B16" s="74"/>
      <c r="C16" s="4"/>
      <c r="D16" s="4"/>
      <c r="E16" s="81"/>
    </row>
    <row r="17" spans="1:9" x14ac:dyDescent="0.3">
      <c r="A17" s="86"/>
      <c r="B17" s="86" t="s">
        <v>340</v>
      </c>
      <c r="C17" s="73">
        <f>SUM(C10:C16)</f>
        <v>0</v>
      </c>
      <c r="D17" s="73">
        <f>SUM(D10:D16)</f>
        <v>0</v>
      </c>
      <c r="E17" s="83"/>
    </row>
    <row r="18" spans="1:9" x14ac:dyDescent="0.3">
      <c r="A18" s="33"/>
      <c r="B18" s="33"/>
    </row>
    <row r="19" spans="1:9" x14ac:dyDescent="0.3">
      <c r="A19" s="2" t="s">
        <v>407</v>
      </c>
      <c r="E19" s="5"/>
    </row>
    <row r="20" spans="1:9" x14ac:dyDescent="0.3">
      <c r="A20" s="2" t="s">
        <v>409</v>
      </c>
    </row>
    <row r="21" spans="1:9" x14ac:dyDescent="0.3">
      <c r="A21" s="184"/>
    </row>
    <row r="22" spans="1:9" x14ac:dyDescent="0.3">
      <c r="A22" s="184" t="s">
        <v>408</v>
      </c>
    </row>
    <row r="23" spans="1:9" s="21" customFormat="1" ht="12.75" x14ac:dyDescent="0.2"/>
    <row r="24" spans="1:9" x14ac:dyDescent="0.3">
      <c r="A24" s="59" t="s">
        <v>107</v>
      </c>
      <c r="E24" s="5"/>
    </row>
    <row r="25" spans="1:9" x14ac:dyDescent="0.3">
      <c r="E25"/>
      <c r="F25"/>
      <c r="G25"/>
      <c r="H25"/>
      <c r="I25"/>
    </row>
    <row r="26" spans="1:9" x14ac:dyDescent="0.3">
      <c r="D26" s="11"/>
      <c r="E26"/>
      <c r="F26"/>
      <c r="G26"/>
      <c r="H26"/>
      <c r="I26"/>
    </row>
    <row r="27" spans="1:9" x14ac:dyDescent="0.3">
      <c r="A27" s="59"/>
      <c r="B27" s="59" t="s">
        <v>456</v>
      </c>
      <c r="D27" s="11"/>
      <c r="E27"/>
      <c r="F27"/>
      <c r="G27"/>
      <c r="H27"/>
      <c r="I27"/>
    </row>
    <row r="28" spans="1:9" x14ac:dyDescent="0.3">
      <c r="B28" s="2" t="s">
        <v>457</v>
      </c>
      <c r="D28" s="11"/>
      <c r="E28"/>
      <c r="F28"/>
      <c r="G28"/>
      <c r="H28"/>
      <c r="I28"/>
    </row>
    <row r="29" spans="1:9" customFormat="1" ht="12.75" x14ac:dyDescent="0.2">
      <c r="A29" s="55"/>
      <c r="B29" s="55" t="s">
        <v>140</v>
      </c>
    </row>
    <row r="30" spans="1:9" s="21" customFormat="1" ht="12.75" x14ac:dyDescent="0.2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F93"/>
  <sheetViews>
    <sheetView showGridLines="0" view="pageBreakPreview" zoomScale="98" zoomScaleSheetLayoutView="98" workbookViewId="0">
      <selection activeCell="D79" sqref="D79"/>
    </sheetView>
  </sheetViews>
  <sheetFormatPr defaultRowHeight="15" x14ac:dyDescent="0.3"/>
  <cols>
    <col min="1" max="1" width="12.85546875" style="28" customWidth="1"/>
    <col min="2" max="2" width="65.5703125" style="27" customWidth="1"/>
    <col min="3" max="4" width="14.85546875" style="2" customWidth="1"/>
    <col min="5" max="5" width="0.85546875" style="2" customWidth="1"/>
    <col min="6" max="16384" width="9.140625" style="2"/>
  </cols>
  <sheetData>
    <row r="1" spans="1:5" x14ac:dyDescent="0.3">
      <c r="A1" s="64" t="s">
        <v>225</v>
      </c>
      <c r="B1" s="107"/>
      <c r="C1" s="498" t="s">
        <v>199</v>
      </c>
      <c r="D1" s="498"/>
      <c r="E1" s="94"/>
    </row>
    <row r="2" spans="1:5" x14ac:dyDescent="0.3">
      <c r="A2" s="66" t="s">
        <v>141</v>
      </c>
      <c r="B2" s="107"/>
      <c r="C2" s="494" t="s">
        <v>480</v>
      </c>
      <c r="D2" s="494"/>
      <c r="E2" s="494"/>
    </row>
    <row r="3" spans="1:5" x14ac:dyDescent="0.3">
      <c r="A3" s="104"/>
      <c r="B3" s="107"/>
      <c r="C3" s="67"/>
      <c r="D3" s="67"/>
      <c r="E3" s="94"/>
    </row>
    <row r="4" spans="1:5" x14ac:dyDescent="0.3">
      <c r="A4" s="66" t="str">
        <f>'ფორმა N2'!A4</f>
        <v>ანგარიშვალდებული პირის დასახელება:</v>
      </c>
      <c r="B4" s="66"/>
      <c r="C4" s="66"/>
      <c r="D4" s="66"/>
      <c r="E4" s="96"/>
    </row>
    <row r="5" spans="1:5" x14ac:dyDescent="0.3">
      <c r="A5" s="88" t="s">
        <v>479</v>
      </c>
      <c r="B5" s="106"/>
      <c r="C5" s="106"/>
      <c r="D5" s="48"/>
      <c r="E5" s="96"/>
    </row>
    <row r="6" spans="1:5" x14ac:dyDescent="0.3">
      <c r="A6" s="67"/>
      <c r="B6" s="66"/>
      <c r="C6" s="66"/>
      <c r="D6" s="66"/>
      <c r="E6" s="96"/>
    </row>
    <row r="7" spans="1:5" x14ac:dyDescent="0.3">
      <c r="A7" s="103"/>
      <c r="B7" s="108"/>
      <c r="C7" s="109"/>
      <c r="D7" s="109"/>
      <c r="E7" s="94"/>
    </row>
    <row r="8" spans="1:5" ht="45" x14ac:dyDescent="0.3">
      <c r="A8" s="110" t="s">
        <v>114</v>
      </c>
      <c r="B8" s="110" t="s">
        <v>191</v>
      </c>
      <c r="C8" s="110" t="s">
        <v>308</v>
      </c>
      <c r="D8" s="110" t="s">
        <v>260</v>
      </c>
      <c r="E8" s="94"/>
    </row>
    <row r="9" spans="1:5" x14ac:dyDescent="0.3">
      <c r="A9" s="38"/>
      <c r="B9" s="39"/>
      <c r="C9" s="143"/>
      <c r="D9" s="143"/>
      <c r="E9" s="94"/>
    </row>
    <row r="10" spans="1:5" x14ac:dyDescent="0.3">
      <c r="A10" s="40" t="s">
        <v>192</v>
      </c>
      <c r="B10" s="41"/>
      <c r="C10" s="277">
        <f>SUM(C11,C34)</f>
        <v>26586.09</v>
      </c>
      <c r="D10" s="277">
        <f>SUM(D11,D34)</f>
        <v>48146.98</v>
      </c>
      <c r="E10" s="94"/>
    </row>
    <row r="11" spans="1:5" x14ac:dyDescent="0.3">
      <c r="A11" s="42" t="s">
        <v>193</v>
      </c>
      <c r="B11" s="43"/>
      <c r="C11" s="276">
        <f>SUM(C12:C32)</f>
        <v>24076.09</v>
      </c>
      <c r="D11" s="276">
        <f>SUM(D12:D32)</f>
        <v>42641.19</v>
      </c>
      <c r="E11" s="94"/>
    </row>
    <row r="12" spans="1:5" x14ac:dyDescent="0.3">
      <c r="A12" s="46">
        <v>1110</v>
      </c>
      <c r="B12" s="45" t="s">
        <v>143</v>
      </c>
      <c r="C12" s="278">
        <v>24008.48</v>
      </c>
      <c r="D12" s="278">
        <v>1868.9</v>
      </c>
      <c r="E12" s="94"/>
    </row>
    <row r="13" spans="1:5" x14ac:dyDescent="0.3">
      <c r="A13" s="46">
        <v>1120</v>
      </c>
      <c r="B13" s="45" t="s">
        <v>144</v>
      </c>
      <c r="C13" s="278"/>
      <c r="D13" s="278"/>
      <c r="E13" s="94"/>
    </row>
    <row r="14" spans="1:5" x14ac:dyDescent="0.3">
      <c r="A14" s="46">
        <v>1211</v>
      </c>
      <c r="B14" s="45" t="s">
        <v>145</v>
      </c>
      <c r="C14" s="278">
        <v>40.53</v>
      </c>
      <c r="D14" s="278">
        <v>17471.240000000002</v>
      </c>
      <c r="E14" s="94"/>
    </row>
    <row r="15" spans="1:5" x14ac:dyDescent="0.3">
      <c r="A15" s="46">
        <v>1212</v>
      </c>
      <c r="B15" s="45" t="s">
        <v>146</v>
      </c>
      <c r="C15" s="278">
        <v>1.9</v>
      </c>
      <c r="D15" s="278">
        <v>0</v>
      </c>
      <c r="E15" s="94"/>
    </row>
    <row r="16" spans="1:5" x14ac:dyDescent="0.3">
      <c r="A16" s="46">
        <v>1213</v>
      </c>
      <c r="B16" s="45" t="s">
        <v>147</v>
      </c>
      <c r="C16" s="278"/>
      <c r="D16" s="278"/>
      <c r="E16" s="94"/>
    </row>
    <row r="17" spans="1:5" x14ac:dyDescent="0.3">
      <c r="A17" s="46">
        <v>1214</v>
      </c>
      <c r="B17" s="45" t="s">
        <v>148</v>
      </c>
      <c r="C17" s="278"/>
      <c r="D17" s="278"/>
      <c r="E17" s="94"/>
    </row>
    <row r="18" spans="1:5" x14ac:dyDescent="0.3">
      <c r="A18" s="46">
        <v>1215</v>
      </c>
      <c r="B18" s="45" t="s">
        <v>149</v>
      </c>
      <c r="C18" s="278"/>
      <c r="D18" s="278"/>
      <c r="E18" s="94"/>
    </row>
    <row r="19" spans="1:5" x14ac:dyDescent="0.3">
      <c r="A19" s="46">
        <v>1300</v>
      </c>
      <c r="B19" s="45" t="s">
        <v>150</v>
      </c>
      <c r="C19" s="278"/>
      <c r="D19" s="278"/>
      <c r="E19" s="94"/>
    </row>
    <row r="20" spans="1:5" x14ac:dyDescent="0.3">
      <c r="A20" s="46">
        <v>1410</v>
      </c>
      <c r="B20" s="45" t="s">
        <v>151</v>
      </c>
      <c r="C20" s="278"/>
      <c r="D20" s="278"/>
      <c r="E20" s="94"/>
    </row>
    <row r="21" spans="1:5" x14ac:dyDescent="0.3">
      <c r="A21" s="46">
        <v>1421</v>
      </c>
      <c r="B21" s="45" t="s">
        <v>152</v>
      </c>
      <c r="C21" s="278"/>
      <c r="D21" s="278"/>
      <c r="E21" s="94"/>
    </row>
    <row r="22" spans="1:5" x14ac:dyDescent="0.3">
      <c r="A22" s="46">
        <v>1422</v>
      </c>
      <c r="B22" s="45" t="s">
        <v>153</v>
      </c>
      <c r="C22" s="278"/>
      <c r="D22" s="278"/>
      <c r="E22" s="94"/>
    </row>
    <row r="23" spans="1:5" x14ac:dyDescent="0.3">
      <c r="A23" s="46">
        <v>1423</v>
      </c>
      <c r="B23" s="45" t="s">
        <v>154</v>
      </c>
      <c r="C23" s="278">
        <v>25.18</v>
      </c>
      <c r="D23" s="278">
        <f>3.37+137.26+2340+1000+250</f>
        <v>3730.63</v>
      </c>
      <c r="E23" s="94"/>
    </row>
    <row r="24" spans="1:5" x14ac:dyDescent="0.3">
      <c r="A24" s="46">
        <v>1431</v>
      </c>
      <c r="B24" s="45" t="s">
        <v>155</v>
      </c>
      <c r="C24" s="278"/>
      <c r="D24" s="278"/>
      <c r="E24" s="94"/>
    </row>
    <row r="25" spans="1:5" x14ac:dyDescent="0.3">
      <c r="A25" s="46">
        <v>1432</v>
      </c>
      <c r="B25" s="45" t="s">
        <v>156</v>
      </c>
      <c r="C25" s="278"/>
      <c r="D25" s="278"/>
      <c r="E25" s="94"/>
    </row>
    <row r="26" spans="1:5" x14ac:dyDescent="0.3">
      <c r="A26" s="46">
        <v>1433</v>
      </c>
      <c r="B26" s="45" t="s">
        <v>157</v>
      </c>
      <c r="C26" s="278"/>
      <c r="D26" s="278">
        <v>132.85</v>
      </c>
      <c r="E26" s="94"/>
    </row>
    <row r="27" spans="1:5" x14ac:dyDescent="0.3">
      <c r="A27" s="46">
        <v>1441</v>
      </c>
      <c r="B27" s="45" t="s">
        <v>158</v>
      </c>
      <c r="C27" s="278"/>
      <c r="D27" s="278">
        <f>281.57+1156</f>
        <v>1437.57</v>
      </c>
      <c r="E27" s="94"/>
    </row>
    <row r="28" spans="1:5" x14ac:dyDescent="0.3">
      <c r="A28" s="46">
        <v>1442</v>
      </c>
      <c r="B28" s="45" t="s">
        <v>159</v>
      </c>
      <c r="C28" s="278"/>
      <c r="D28" s="278"/>
      <c r="E28" s="94"/>
    </row>
    <row r="29" spans="1:5" x14ac:dyDescent="0.3">
      <c r="A29" s="46">
        <v>1443</v>
      </c>
      <c r="B29" s="45" t="s">
        <v>160</v>
      </c>
      <c r="C29" s="278"/>
      <c r="D29" s="278"/>
      <c r="E29" s="94"/>
    </row>
    <row r="30" spans="1:5" x14ac:dyDescent="0.3">
      <c r="A30" s="46">
        <v>1444</v>
      </c>
      <c r="B30" s="45" t="s">
        <v>161</v>
      </c>
      <c r="C30" s="278"/>
      <c r="D30" s="278"/>
      <c r="E30" s="94"/>
    </row>
    <row r="31" spans="1:5" x14ac:dyDescent="0.3">
      <c r="A31" s="46">
        <v>1445</v>
      </c>
      <c r="B31" s="45" t="s">
        <v>162</v>
      </c>
      <c r="C31" s="278"/>
      <c r="D31" s="278"/>
      <c r="E31" s="94"/>
    </row>
    <row r="32" spans="1:5" x14ac:dyDescent="0.3">
      <c r="A32" s="46">
        <v>1446</v>
      </c>
      <c r="B32" s="45" t="s">
        <v>163</v>
      </c>
      <c r="C32" s="278"/>
      <c r="D32" s="278">
        <v>18000</v>
      </c>
      <c r="E32" s="94"/>
    </row>
    <row r="33" spans="1:5" x14ac:dyDescent="0.3">
      <c r="A33" s="29"/>
      <c r="C33" s="274"/>
      <c r="D33" s="274"/>
      <c r="E33" s="94"/>
    </row>
    <row r="34" spans="1:5" x14ac:dyDescent="0.3">
      <c r="A34" s="47" t="s">
        <v>194</v>
      </c>
      <c r="B34" s="45"/>
      <c r="C34" s="276">
        <f>SUM(C35:C42)</f>
        <v>2510</v>
      </c>
      <c r="D34" s="276">
        <f>SUM(D35:D42)</f>
        <v>5505.79</v>
      </c>
      <c r="E34" s="94"/>
    </row>
    <row r="35" spans="1:5" x14ac:dyDescent="0.3">
      <c r="A35" s="46">
        <v>2110</v>
      </c>
      <c r="B35" s="45" t="s">
        <v>100</v>
      </c>
      <c r="C35" s="278"/>
      <c r="D35" s="278"/>
      <c r="E35" s="94"/>
    </row>
    <row r="36" spans="1:5" x14ac:dyDescent="0.3">
      <c r="A36" s="46">
        <v>2120</v>
      </c>
      <c r="B36" s="45" t="s">
        <v>164</v>
      </c>
      <c r="C36" s="279">
        <f>'ფორმა N9'!C9</f>
        <v>2510</v>
      </c>
      <c r="D36" s="278">
        <v>5505.79</v>
      </c>
      <c r="E36" s="94"/>
    </row>
    <row r="37" spans="1:5" x14ac:dyDescent="0.3">
      <c r="A37" s="46">
        <v>2130</v>
      </c>
      <c r="B37" s="45" t="s">
        <v>101</v>
      </c>
      <c r="C37" s="278"/>
      <c r="D37" s="278"/>
      <c r="E37" s="94"/>
    </row>
    <row r="38" spans="1:5" x14ac:dyDescent="0.3">
      <c r="A38" s="46">
        <v>2140</v>
      </c>
      <c r="B38" s="45" t="s">
        <v>417</v>
      </c>
      <c r="C38" s="278"/>
      <c r="D38" s="278"/>
      <c r="E38" s="94"/>
    </row>
    <row r="39" spans="1:5" x14ac:dyDescent="0.3">
      <c r="A39" s="46">
        <v>2150</v>
      </c>
      <c r="B39" s="45" t="s">
        <v>421</v>
      </c>
      <c r="C39" s="278"/>
      <c r="D39" s="278"/>
      <c r="E39" s="94"/>
    </row>
    <row r="40" spans="1:5" x14ac:dyDescent="0.3">
      <c r="A40" s="46">
        <v>2220</v>
      </c>
      <c r="B40" s="45" t="s">
        <v>102</v>
      </c>
      <c r="C40" s="278"/>
      <c r="D40" s="278"/>
      <c r="E40" s="94"/>
    </row>
    <row r="41" spans="1:5" x14ac:dyDescent="0.3">
      <c r="A41" s="46">
        <v>2300</v>
      </c>
      <c r="B41" s="45" t="s">
        <v>165</v>
      </c>
      <c r="C41" s="278"/>
      <c r="D41" s="278"/>
      <c r="E41" s="94"/>
    </row>
    <row r="42" spans="1:5" x14ac:dyDescent="0.3">
      <c r="A42" s="46">
        <v>2400</v>
      </c>
      <c r="B42" s="45" t="s">
        <v>166</v>
      </c>
      <c r="C42" s="278"/>
      <c r="D42" s="278"/>
      <c r="E42" s="94"/>
    </row>
    <row r="43" spans="1:5" x14ac:dyDescent="0.3">
      <c r="A43" s="30"/>
      <c r="C43" s="442">
        <f>C44-C10</f>
        <v>0</v>
      </c>
      <c r="D43" s="442">
        <f>D44-D10</f>
        <v>0</v>
      </c>
      <c r="E43" s="94"/>
    </row>
    <row r="44" spans="1:5" x14ac:dyDescent="0.3">
      <c r="A44" s="44" t="s">
        <v>198</v>
      </c>
      <c r="B44" s="45"/>
      <c r="C44" s="276">
        <f>SUM(C45,C64)</f>
        <v>26586.089999999997</v>
      </c>
      <c r="D44" s="276">
        <f>SUM(D45,D64)</f>
        <v>48146.979999999981</v>
      </c>
      <c r="E44" s="94"/>
    </row>
    <row r="45" spans="1:5" x14ac:dyDescent="0.3">
      <c r="A45" s="47" t="s">
        <v>195</v>
      </c>
      <c r="B45" s="45"/>
      <c r="C45" s="276">
        <f>SUM(C46:C61)</f>
        <v>25156.17</v>
      </c>
      <c r="D45" s="276">
        <f>SUM(D46:D61)</f>
        <v>609527.51</v>
      </c>
      <c r="E45" s="94"/>
    </row>
    <row r="46" spans="1:5" x14ac:dyDescent="0.3">
      <c r="A46" s="46">
        <v>3100</v>
      </c>
      <c r="B46" s="45" t="s">
        <v>167</v>
      </c>
      <c r="C46" s="278"/>
      <c r="D46" s="278"/>
      <c r="E46" s="94"/>
    </row>
    <row r="47" spans="1:5" x14ac:dyDescent="0.3">
      <c r="A47" s="46">
        <v>3210</v>
      </c>
      <c r="B47" s="45" t="s">
        <v>168</v>
      </c>
      <c r="C47" s="278">
        <f>106.67+1.11+219.54+2.25+1.6+1225</f>
        <v>1556.17</v>
      </c>
      <c r="D47" s="278">
        <f>24.07+1364.5+24929.99+87542.75+5000+20266+49552.13+9425.08+2080+53850.32+60+312.5+163938+1200+20501.29+6200.14-7862</f>
        <v>438384.76999999996</v>
      </c>
      <c r="E47" s="94"/>
    </row>
    <row r="48" spans="1:5" x14ac:dyDescent="0.3">
      <c r="A48" s="46">
        <v>3221</v>
      </c>
      <c r="B48" s="45" t="s">
        <v>169</v>
      </c>
      <c r="C48" s="278"/>
      <c r="D48" s="278"/>
      <c r="E48" s="94"/>
    </row>
    <row r="49" spans="1:5" x14ac:dyDescent="0.3">
      <c r="A49" s="46">
        <v>3222</v>
      </c>
      <c r="B49" s="45" t="s">
        <v>170</v>
      </c>
      <c r="C49" s="278"/>
      <c r="D49" s="278"/>
      <c r="E49" s="94"/>
    </row>
    <row r="50" spans="1:5" x14ac:dyDescent="0.3">
      <c r="A50" s="46">
        <v>3223</v>
      </c>
      <c r="B50" s="45" t="s">
        <v>171</v>
      </c>
      <c r="C50" s="278"/>
      <c r="D50" s="278">
        <v>7862</v>
      </c>
      <c r="E50" s="94"/>
    </row>
    <row r="51" spans="1:5" x14ac:dyDescent="0.3">
      <c r="A51" s="46">
        <v>3224</v>
      </c>
      <c r="B51" s="45" t="s">
        <v>172</v>
      </c>
      <c r="C51" s="278"/>
      <c r="D51" s="279">
        <v>358.08</v>
      </c>
      <c r="E51" s="94"/>
    </row>
    <row r="52" spans="1:5" x14ac:dyDescent="0.3">
      <c r="A52" s="46">
        <v>3231</v>
      </c>
      <c r="B52" s="45" t="s">
        <v>173</v>
      </c>
      <c r="C52" s="278"/>
      <c r="D52" s="278"/>
      <c r="E52" s="94"/>
    </row>
    <row r="53" spans="1:5" x14ac:dyDescent="0.3">
      <c r="A53" s="46">
        <v>3232</v>
      </c>
      <c r="B53" s="45" t="s">
        <v>174</v>
      </c>
      <c r="C53" s="278"/>
      <c r="D53" s="278"/>
      <c r="E53" s="94"/>
    </row>
    <row r="54" spans="1:5" x14ac:dyDescent="0.3">
      <c r="A54" s="46">
        <v>3234</v>
      </c>
      <c r="B54" s="45" t="s">
        <v>175</v>
      </c>
      <c r="C54" s="278"/>
      <c r="D54" s="278"/>
      <c r="E54" s="94"/>
    </row>
    <row r="55" spans="1:5" ht="30" x14ac:dyDescent="0.3">
      <c r="A55" s="46">
        <v>3236</v>
      </c>
      <c r="B55" s="45" t="s">
        <v>190</v>
      </c>
      <c r="C55" s="278"/>
      <c r="D55" s="278"/>
      <c r="E55" s="94"/>
    </row>
    <row r="56" spans="1:5" ht="45" x14ac:dyDescent="0.3">
      <c r="A56" s="46">
        <v>3237</v>
      </c>
      <c r="B56" s="45" t="s">
        <v>176</v>
      </c>
      <c r="C56" s="278"/>
      <c r="D56" s="278"/>
      <c r="E56" s="94"/>
    </row>
    <row r="57" spans="1:5" x14ac:dyDescent="0.3">
      <c r="A57" s="46">
        <v>3241</v>
      </c>
      <c r="B57" s="45" t="s">
        <v>177</v>
      </c>
      <c r="C57" s="278">
        <v>23600</v>
      </c>
      <c r="D57" s="278">
        <f>4000+166.66+21499.32+4848.46+132408.22</f>
        <v>162922.66</v>
      </c>
      <c r="E57" s="94"/>
    </row>
    <row r="58" spans="1:5" x14ac:dyDescent="0.3">
      <c r="A58" s="46">
        <v>3242</v>
      </c>
      <c r="B58" s="45" t="s">
        <v>178</v>
      </c>
      <c r="C58" s="278"/>
      <c r="D58" s="278"/>
      <c r="E58" s="94"/>
    </row>
    <row r="59" spans="1:5" x14ac:dyDescent="0.3">
      <c r="A59" s="46">
        <v>3243</v>
      </c>
      <c r="B59" s="45" t="s">
        <v>179</v>
      </c>
      <c r="C59" s="278"/>
      <c r="D59" s="278"/>
      <c r="E59" s="94"/>
    </row>
    <row r="60" spans="1:5" x14ac:dyDescent="0.3">
      <c r="A60" s="46">
        <v>3245</v>
      </c>
      <c r="B60" s="45" t="s">
        <v>180</v>
      </c>
      <c r="C60" s="278"/>
      <c r="D60" s="278"/>
      <c r="E60" s="94"/>
    </row>
    <row r="61" spans="1:5" x14ac:dyDescent="0.3">
      <c r="A61" s="46">
        <v>3246</v>
      </c>
      <c r="B61" s="45" t="s">
        <v>181</v>
      </c>
      <c r="C61" s="278"/>
      <c r="D61" s="278"/>
      <c r="E61" s="94"/>
    </row>
    <row r="62" spans="1:5" x14ac:dyDescent="0.3">
      <c r="A62" s="30"/>
      <c r="C62" s="274"/>
      <c r="D62" s="274"/>
      <c r="E62" s="94"/>
    </row>
    <row r="63" spans="1:5" x14ac:dyDescent="0.3">
      <c r="A63" s="31"/>
      <c r="C63" s="274"/>
      <c r="D63" s="274"/>
      <c r="E63" s="94"/>
    </row>
    <row r="64" spans="1:5" x14ac:dyDescent="0.3">
      <c r="A64" s="47" t="s">
        <v>196</v>
      </c>
      <c r="B64" s="45"/>
      <c r="C64" s="276">
        <f>SUM(C65:C67)</f>
        <v>1429.92</v>
      </c>
      <c r="D64" s="276">
        <f>SUM(D65:D67)</f>
        <v>-561380.53</v>
      </c>
      <c r="E64" s="94"/>
    </row>
    <row r="65" spans="1:5" x14ac:dyDescent="0.3">
      <c r="A65" s="46">
        <v>5100</v>
      </c>
      <c r="B65" s="45" t="s">
        <v>258</v>
      </c>
      <c r="C65" s="278"/>
      <c r="D65" s="278"/>
      <c r="E65" s="94"/>
    </row>
    <row r="66" spans="1:5" x14ac:dyDescent="0.3">
      <c r="A66" s="46">
        <v>5220</v>
      </c>
      <c r="B66" s="45" t="s">
        <v>441</v>
      </c>
      <c r="C66" s="278"/>
      <c r="D66" s="278"/>
      <c r="E66" s="94"/>
    </row>
    <row r="67" spans="1:5" x14ac:dyDescent="0.3">
      <c r="A67" s="46">
        <v>5230</v>
      </c>
      <c r="B67" s="45" t="s">
        <v>442</v>
      </c>
      <c r="C67" s="278">
        <v>1429.92</v>
      </c>
      <c r="D67" s="278">
        <v>-561380.53</v>
      </c>
      <c r="E67" s="94"/>
    </row>
    <row r="68" spans="1:5" x14ac:dyDescent="0.3">
      <c r="A68" s="30"/>
      <c r="C68" s="274"/>
      <c r="D68" s="274"/>
      <c r="E68" s="94"/>
    </row>
    <row r="69" spans="1:5" x14ac:dyDescent="0.3">
      <c r="A69" s="2"/>
      <c r="C69" s="274"/>
      <c r="D69" s="274"/>
      <c r="E69" s="94"/>
    </row>
    <row r="70" spans="1:5" x14ac:dyDescent="0.3">
      <c r="A70" s="44" t="s">
        <v>197</v>
      </c>
      <c r="B70" s="45"/>
      <c r="C70" s="278"/>
      <c r="D70" s="278"/>
      <c r="E70" s="94"/>
    </row>
    <row r="71" spans="1:5" ht="30" x14ac:dyDescent="0.3">
      <c r="A71" s="46">
        <v>1</v>
      </c>
      <c r="B71" s="45" t="s">
        <v>182</v>
      </c>
      <c r="C71" s="278"/>
      <c r="D71" s="278"/>
      <c r="E71" s="94"/>
    </row>
    <row r="72" spans="1:5" x14ac:dyDescent="0.3">
      <c r="A72" s="46">
        <v>2</v>
      </c>
      <c r="B72" s="45" t="s">
        <v>183</v>
      </c>
      <c r="C72" s="278"/>
      <c r="D72" s="278"/>
      <c r="E72" s="94"/>
    </row>
    <row r="73" spans="1:5" x14ac:dyDescent="0.3">
      <c r="A73" s="46">
        <v>3</v>
      </c>
      <c r="B73" s="45" t="s">
        <v>184</v>
      </c>
      <c r="C73" s="278"/>
      <c r="D73" s="278"/>
      <c r="E73" s="94"/>
    </row>
    <row r="74" spans="1:5" x14ac:dyDescent="0.3">
      <c r="A74" s="46">
        <v>4</v>
      </c>
      <c r="B74" s="45" t="s">
        <v>372</v>
      </c>
      <c r="C74" s="278"/>
      <c r="D74" s="278"/>
      <c r="E74" s="94"/>
    </row>
    <row r="75" spans="1:5" x14ac:dyDescent="0.3">
      <c r="A75" s="46">
        <v>5</v>
      </c>
      <c r="B75" s="45" t="s">
        <v>185</v>
      </c>
      <c r="C75" s="278"/>
      <c r="D75" s="278"/>
      <c r="E75" s="94"/>
    </row>
    <row r="76" spans="1:5" x14ac:dyDescent="0.3">
      <c r="A76" s="46">
        <v>6</v>
      </c>
      <c r="B76" s="45" t="s">
        <v>186</v>
      </c>
      <c r="C76" s="278"/>
      <c r="D76" s="278"/>
      <c r="E76" s="94"/>
    </row>
    <row r="77" spans="1:5" x14ac:dyDescent="0.3">
      <c r="A77" s="46">
        <v>7</v>
      </c>
      <c r="B77" s="45" t="s">
        <v>187</v>
      </c>
      <c r="C77" s="278"/>
      <c r="D77" s="278"/>
      <c r="E77" s="94"/>
    </row>
    <row r="78" spans="1:5" x14ac:dyDescent="0.3">
      <c r="A78" s="46">
        <v>8</v>
      </c>
      <c r="B78" s="45" t="s">
        <v>188</v>
      </c>
      <c r="C78" s="278"/>
      <c r="D78" s="278"/>
      <c r="E78" s="94"/>
    </row>
    <row r="79" spans="1:5" x14ac:dyDescent="0.3">
      <c r="A79" s="46">
        <v>9</v>
      </c>
      <c r="B79" s="45" t="s">
        <v>189</v>
      </c>
      <c r="C79" s="279">
        <v>1225</v>
      </c>
      <c r="D79" s="279">
        <v>1225</v>
      </c>
      <c r="E79" s="94"/>
    </row>
    <row r="83" spans="1:6" x14ac:dyDescent="0.3">
      <c r="A83" s="2"/>
      <c r="B83" s="2"/>
    </row>
    <row r="84" spans="1:6" x14ac:dyDescent="0.3">
      <c r="A84" s="59" t="s">
        <v>107</v>
      </c>
      <c r="B84" s="2"/>
      <c r="E84" s="5"/>
    </row>
    <row r="85" spans="1:6" x14ac:dyDescent="0.3">
      <c r="A85" s="2"/>
      <c r="B85" s="2"/>
      <c r="E85"/>
      <c r="F85"/>
    </row>
    <row r="86" spans="1:6" x14ac:dyDescent="0.3">
      <c r="A86" s="2"/>
      <c r="B86" s="2"/>
      <c r="D86" s="11"/>
      <c r="E86"/>
      <c r="F86"/>
    </row>
    <row r="87" spans="1:6" x14ac:dyDescent="0.3">
      <c r="A87"/>
      <c r="B87" s="59" t="s">
        <v>456</v>
      </c>
      <c r="D87" s="11"/>
      <c r="E87"/>
      <c r="F87"/>
    </row>
    <row r="88" spans="1:6" x14ac:dyDescent="0.3">
      <c r="A88"/>
      <c r="B88" s="2" t="s">
        <v>457</v>
      </c>
      <c r="D88" s="11"/>
      <c r="E88"/>
      <c r="F88"/>
    </row>
    <row r="89" spans="1:6" customFormat="1" ht="12.75" x14ac:dyDescent="0.2">
      <c r="B89" s="55" t="s">
        <v>140</v>
      </c>
    </row>
    <row r="90" spans="1:6" customFormat="1" ht="12.75" x14ac:dyDescent="0.2"/>
    <row r="91" spans="1:6" customFormat="1" ht="12.75" x14ac:dyDescent="0.2"/>
    <row r="92" spans="1:6" customFormat="1" ht="12.75" x14ac:dyDescent="0.2"/>
    <row r="93" spans="1:6" customFormat="1" ht="12.75" x14ac:dyDescent="0.2"/>
  </sheetData>
  <mergeCells count="2">
    <mergeCell ref="C1:D1"/>
    <mergeCell ref="C2:E2"/>
  </mergeCells>
  <printOptions gridLines="1"/>
  <pageMargins left="0.31496062992126" right="0.31496062992126" top="0.74803149606299202" bottom="0.74803149606299202" header="0.31496062992126" footer="0.31496062992126"/>
  <pageSetup paperSize="9" scale="80" orientation="portrait" r:id="rId1"/>
  <rowBreaks count="1" manualBreakCount="1">
    <brk id="42" max="16383" man="1"/>
  </rowBreaks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K27"/>
  <sheetViews>
    <sheetView showGridLines="0" view="pageBreakPreview" zoomScale="70" zoomScaleSheetLayoutView="70" workbookViewId="0">
      <selection activeCell="Q14" sqref="Q14"/>
    </sheetView>
  </sheetViews>
  <sheetFormatPr defaultRowHeight="15" x14ac:dyDescent="0.3"/>
  <cols>
    <col min="1" max="1" width="4.85546875" style="2" customWidth="1"/>
    <col min="2" max="2" width="31.42578125" style="2" customWidth="1"/>
    <col min="3" max="3" width="18.42578125" style="2" customWidth="1"/>
    <col min="4" max="4" width="8.42578125" style="2" customWidth="1"/>
    <col min="5" max="5" width="13.5703125" style="2" customWidth="1"/>
    <col min="6" max="6" width="12.4257812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 x14ac:dyDescent="0.3">
      <c r="A1" s="64" t="s">
        <v>463</v>
      </c>
      <c r="B1" s="66"/>
      <c r="C1" s="66"/>
      <c r="D1" s="66"/>
      <c r="E1" s="66"/>
      <c r="F1" s="66"/>
      <c r="G1" s="66"/>
      <c r="H1" s="66"/>
      <c r="I1" s="496" t="s">
        <v>110</v>
      </c>
      <c r="J1" s="496"/>
      <c r="K1" s="94"/>
    </row>
    <row r="2" spans="1:11" x14ac:dyDescent="0.3">
      <c r="A2" s="66" t="s">
        <v>141</v>
      </c>
      <c r="B2" s="66"/>
      <c r="C2" s="66"/>
      <c r="D2" s="66"/>
      <c r="E2" s="66"/>
      <c r="F2" s="66"/>
      <c r="G2" s="66"/>
      <c r="H2" s="66"/>
      <c r="I2" s="494" t="s">
        <v>480</v>
      </c>
      <c r="J2" s="495"/>
      <c r="K2" s="94"/>
    </row>
    <row r="3" spans="1:11" x14ac:dyDescent="0.3">
      <c r="A3" s="66"/>
      <c r="B3" s="66"/>
      <c r="C3" s="66"/>
      <c r="D3" s="66"/>
      <c r="E3" s="66"/>
      <c r="F3" s="66"/>
      <c r="G3" s="66"/>
      <c r="H3" s="66"/>
      <c r="I3" s="65"/>
      <c r="J3" s="65"/>
      <c r="K3" s="94"/>
    </row>
    <row r="4" spans="1:11" x14ac:dyDescent="0.3">
      <c r="A4" s="66" t="str">
        <f>'ფორმა N2'!A4</f>
        <v>ანგარიშვალდებული პირის დასახელება:</v>
      </c>
      <c r="B4" s="66"/>
      <c r="C4" s="66"/>
      <c r="D4" s="66"/>
      <c r="E4" s="66"/>
      <c r="F4" s="111"/>
      <c r="G4" s="66"/>
      <c r="H4" s="66"/>
      <c r="I4" s="66"/>
      <c r="J4" s="66"/>
      <c r="K4" s="94"/>
    </row>
    <row r="5" spans="1:11" x14ac:dyDescent="0.3">
      <c r="A5" s="88" t="s">
        <v>479</v>
      </c>
      <c r="B5" s="205"/>
      <c r="C5" s="205"/>
      <c r="D5" s="205"/>
      <c r="E5" s="205"/>
      <c r="F5" s="206"/>
      <c r="G5" s="205"/>
      <c r="H5" s="205"/>
      <c r="I5" s="205"/>
      <c r="J5" s="205"/>
      <c r="K5" s="94"/>
    </row>
    <row r="6" spans="1:11" x14ac:dyDescent="0.3">
      <c r="A6" s="67"/>
      <c r="B6" s="67"/>
      <c r="C6" s="66"/>
      <c r="D6" s="66"/>
      <c r="E6" s="66"/>
      <c r="F6" s="111"/>
      <c r="G6" s="66"/>
      <c r="H6" s="66"/>
      <c r="I6" s="66"/>
      <c r="J6" s="66"/>
      <c r="K6" s="94"/>
    </row>
    <row r="7" spans="1:11" x14ac:dyDescent="0.3">
      <c r="A7" s="112"/>
      <c r="B7" s="109"/>
      <c r="C7" s="109"/>
      <c r="D7" s="109"/>
      <c r="E7" s="109"/>
      <c r="F7" s="109"/>
      <c r="G7" s="109"/>
      <c r="H7" s="109"/>
      <c r="I7" s="109"/>
      <c r="J7" s="109"/>
      <c r="K7" s="94"/>
    </row>
    <row r="8" spans="1:11" s="25" customFormat="1" ht="45" x14ac:dyDescent="0.3">
      <c r="A8" s="114" t="s">
        <v>64</v>
      </c>
      <c r="B8" s="114" t="s">
        <v>112</v>
      </c>
      <c r="C8" s="115" t="s">
        <v>114</v>
      </c>
      <c r="D8" s="115" t="s">
        <v>278</v>
      </c>
      <c r="E8" s="115" t="s">
        <v>113</v>
      </c>
      <c r="F8" s="113" t="s">
        <v>259</v>
      </c>
      <c r="G8" s="113" t="s">
        <v>299</v>
      </c>
      <c r="H8" s="113" t="s">
        <v>300</v>
      </c>
      <c r="I8" s="113" t="s">
        <v>260</v>
      </c>
      <c r="J8" s="116" t="s">
        <v>115</v>
      </c>
      <c r="K8" s="94"/>
    </row>
    <row r="9" spans="1:11" s="25" customFormat="1" x14ac:dyDescent="0.3">
      <c r="A9" s="146">
        <v>1</v>
      </c>
      <c r="B9" s="146">
        <v>2</v>
      </c>
      <c r="C9" s="147">
        <v>3</v>
      </c>
      <c r="D9" s="147">
        <v>4</v>
      </c>
      <c r="E9" s="147">
        <v>5</v>
      </c>
      <c r="F9" s="147">
        <v>6</v>
      </c>
      <c r="G9" s="147">
        <v>7</v>
      </c>
      <c r="H9" s="147">
        <v>8</v>
      </c>
      <c r="I9" s="147">
        <v>9</v>
      </c>
      <c r="J9" s="147">
        <v>10</v>
      </c>
      <c r="K9" s="94"/>
    </row>
    <row r="10" spans="1:11" s="25" customFormat="1" ht="30" x14ac:dyDescent="0.3">
      <c r="A10" s="250">
        <v>1</v>
      </c>
      <c r="B10" s="244" t="s">
        <v>481</v>
      </c>
      <c r="C10" s="144" t="s">
        <v>482</v>
      </c>
      <c r="D10" s="145" t="s">
        <v>222</v>
      </c>
      <c r="E10" s="245" t="s">
        <v>483</v>
      </c>
      <c r="F10" s="26">
        <v>40.53</v>
      </c>
      <c r="G10" s="26">
        <f>18774.58+577882.18</f>
        <v>596656.76</v>
      </c>
      <c r="H10" s="26">
        <f>18808.8+560417.25</f>
        <v>579226.05000000005</v>
      </c>
      <c r="I10" s="26">
        <f>F10+G10-H10</f>
        <v>17471.239999999991</v>
      </c>
      <c r="J10" s="26"/>
      <c r="K10" s="94"/>
    </row>
    <row r="11" spans="1:11" s="25" customFormat="1" ht="45" x14ac:dyDescent="0.3">
      <c r="A11" s="250">
        <v>2</v>
      </c>
      <c r="B11" s="246" t="s">
        <v>481</v>
      </c>
      <c r="C11" s="247">
        <v>187727300</v>
      </c>
      <c r="D11" s="248" t="s">
        <v>484</v>
      </c>
      <c r="E11" s="249" t="s">
        <v>485</v>
      </c>
      <c r="F11" s="26">
        <v>1.9</v>
      </c>
      <c r="G11" s="26">
        <v>0</v>
      </c>
      <c r="H11" s="26">
        <v>1.9</v>
      </c>
      <c r="I11" s="26">
        <f t="shared" ref="I11:I12" si="0">F11+G11-H11</f>
        <v>0</v>
      </c>
      <c r="J11" s="26"/>
      <c r="K11" s="94"/>
    </row>
    <row r="12" spans="1:11" s="25" customFormat="1" ht="15.75" x14ac:dyDescent="0.3">
      <c r="A12" s="250">
        <v>3</v>
      </c>
      <c r="B12" s="246" t="s">
        <v>481</v>
      </c>
      <c r="C12" s="247">
        <v>878306000</v>
      </c>
      <c r="D12" s="248" t="s">
        <v>486</v>
      </c>
      <c r="E12" s="249">
        <v>40181</v>
      </c>
      <c r="F12" s="26">
        <v>0</v>
      </c>
      <c r="G12" s="26">
        <v>0</v>
      </c>
      <c r="H12" s="26">
        <v>0</v>
      </c>
      <c r="I12" s="26">
        <f t="shared" si="0"/>
        <v>0</v>
      </c>
      <c r="J12" s="26" t="s">
        <v>487</v>
      </c>
      <c r="K12" s="94"/>
    </row>
    <row r="13" spans="1:11" x14ac:dyDescent="0.3">
      <c r="A13" s="93"/>
      <c r="B13" s="93"/>
      <c r="C13" s="93"/>
      <c r="D13" s="93"/>
      <c r="E13" s="93"/>
      <c r="F13" s="93"/>
      <c r="G13" s="93"/>
      <c r="H13" s="93"/>
      <c r="I13" s="93"/>
      <c r="J13" s="93"/>
    </row>
    <row r="14" spans="1:11" x14ac:dyDescent="0.3">
      <c r="A14" s="93"/>
      <c r="B14" s="93"/>
      <c r="C14" s="93"/>
      <c r="D14" s="93"/>
      <c r="E14" s="93"/>
      <c r="F14" s="93"/>
      <c r="G14" s="93"/>
      <c r="H14" s="93"/>
      <c r="I14" s="93"/>
      <c r="J14" s="93"/>
    </row>
    <row r="15" spans="1:11" x14ac:dyDescent="0.3">
      <c r="A15" s="93"/>
      <c r="B15" s="93"/>
      <c r="C15" s="93"/>
      <c r="D15" s="93"/>
      <c r="E15" s="93"/>
      <c r="F15" s="93"/>
      <c r="G15" s="93"/>
      <c r="H15" s="93"/>
      <c r="I15" s="93"/>
      <c r="J15" s="93"/>
    </row>
    <row r="16" spans="1:11" x14ac:dyDescent="0.3">
      <c r="A16" s="93"/>
      <c r="B16" s="93"/>
      <c r="C16" s="93"/>
      <c r="D16" s="93"/>
      <c r="E16" s="93"/>
      <c r="F16" s="93"/>
      <c r="G16" s="93"/>
      <c r="H16" s="93"/>
      <c r="I16" s="93"/>
      <c r="J16" s="93"/>
    </row>
    <row r="17" spans="1:10" x14ac:dyDescent="0.3">
      <c r="A17" s="93"/>
      <c r="B17" s="201" t="s">
        <v>107</v>
      </c>
      <c r="C17" s="93"/>
      <c r="D17" s="93"/>
      <c r="E17" s="93"/>
      <c r="F17" s="202"/>
      <c r="G17" s="93"/>
      <c r="H17" s="93"/>
      <c r="I17" s="93"/>
      <c r="J17" s="93"/>
    </row>
    <row r="18" spans="1:10" x14ac:dyDescent="0.3">
      <c r="A18" s="93"/>
      <c r="B18" s="93"/>
      <c r="C18" s="93"/>
      <c r="D18" s="93"/>
      <c r="E18" s="93"/>
      <c r="F18" s="90"/>
      <c r="G18" s="90"/>
      <c r="H18" s="90"/>
      <c r="I18" s="90"/>
      <c r="J18" s="90"/>
    </row>
    <row r="19" spans="1:10" x14ac:dyDescent="0.3">
      <c r="A19" s="93"/>
      <c r="B19" s="93"/>
      <c r="C19" s="242"/>
      <c r="D19" s="93"/>
      <c r="E19" s="93"/>
      <c r="F19" s="242"/>
      <c r="G19" s="243"/>
      <c r="H19" s="243"/>
      <c r="I19" s="90"/>
      <c r="J19" s="90"/>
    </row>
    <row r="20" spans="1:10" x14ac:dyDescent="0.3">
      <c r="A20" s="90"/>
      <c r="B20" s="93"/>
      <c r="C20" s="203" t="s">
        <v>271</v>
      </c>
      <c r="D20" s="203"/>
      <c r="E20" s="93"/>
      <c r="F20" s="93" t="s">
        <v>276</v>
      </c>
      <c r="G20" s="90"/>
      <c r="H20" s="90"/>
      <c r="I20" s="90"/>
      <c r="J20" s="90"/>
    </row>
    <row r="21" spans="1:10" x14ac:dyDescent="0.3">
      <c r="A21" s="90"/>
      <c r="B21" s="93"/>
      <c r="C21" s="204" t="s">
        <v>140</v>
      </c>
      <c r="D21" s="93"/>
      <c r="E21" s="93"/>
      <c r="F21" s="93" t="s">
        <v>272</v>
      </c>
      <c r="G21" s="90"/>
      <c r="H21" s="90"/>
      <c r="I21" s="90"/>
      <c r="J21" s="90"/>
    </row>
    <row r="22" spans="1:10" customFormat="1" x14ac:dyDescent="0.3">
      <c r="A22" s="90"/>
      <c r="B22" s="93"/>
      <c r="C22" s="93"/>
      <c r="D22" s="204"/>
      <c r="E22" s="90"/>
      <c r="F22" s="90"/>
      <c r="G22" s="90"/>
      <c r="H22" s="90"/>
      <c r="I22" s="90"/>
      <c r="J22" s="90"/>
    </row>
    <row r="23" spans="1:10" customFormat="1" ht="12.75" x14ac:dyDescent="0.2">
      <c r="A23" s="90"/>
      <c r="B23" s="90"/>
      <c r="C23" s="90"/>
      <c r="D23" s="90"/>
      <c r="E23" s="90"/>
      <c r="F23" s="90"/>
      <c r="G23" s="90"/>
      <c r="H23" s="90"/>
      <c r="I23" s="90"/>
      <c r="J23" s="90"/>
    </row>
    <row r="24" spans="1:10" customFormat="1" ht="12.75" x14ac:dyDescent="0.2"/>
    <row r="25" spans="1:10" customFormat="1" ht="12.75" x14ac:dyDescent="0.2"/>
    <row r="26" spans="1:10" customFormat="1" ht="12.75" x14ac:dyDescent="0.2"/>
    <row r="27" spans="1:10" customFormat="1" ht="12.75" x14ac:dyDescent="0.2"/>
  </sheetData>
  <mergeCells count="2">
    <mergeCell ref="I1:J1"/>
    <mergeCell ref="I2:J2"/>
  </mergeCells>
  <dataValidations count="3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:B12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10:E12"/>
    <dataValidation allowBlank="1" showInputMessage="1" showErrorMessage="1" prompt="თვე/დღე/წელი" sqref="J12"/>
  </dataValidations>
  <printOptions gridLines="1"/>
  <pageMargins left="0.25" right="0.25" top="0.75" bottom="0.75" header="0.3" footer="0.3"/>
  <pageSetup paperSize="9" scale="9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37"/>
  <sheetViews>
    <sheetView view="pageBreakPreview" topLeftCell="A124" zoomScaleSheetLayoutView="100" workbookViewId="0">
      <selection activeCell="G103" sqref="G103"/>
    </sheetView>
  </sheetViews>
  <sheetFormatPr defaultRowHeight="15" x14ac:dyDescent="0.2"/>
  <cols>
    <col min="1" max="1" width="12" style="156" customWidth="1"/>
    <col min="2" max="2" width="13.28515625" style="156" customWidth="1"/>
    <col min="3" max="3" width="20.42578125" style="156" customWidth="1"/>
    <col min="4" max="4" width="17.85546875" style="156" customWidth="1"/>
    <col min="5" max="5" width="12.7109375" style="156" customWidth="1"/>
    <col min="6" max="6" width="36.85546875" style="156" customWidth="1"/>
    <col min="7" max="7" width="22.28515625" style="156" customWidth="1"/>
    <col min="8" max="8" width="1" style="156" customWidth="1"/>
    <col min="9" max="9" width="0.5703125" style="156" customWidth="1"/>
    <col min="10" max="10" width="9.140625" style="156" hidden="1" customWidth="1"/>
    <col min="11" max="16384" width="9.140625" style="156"/>
  </cols>
  <sheetData>
    <row r="1" spans="1:8" x14ac:dyDescent="0.3">
      <c r="A1" s="64" t="s">
        <v>375</v>
      </c>
      <c r="B1" s="66"/>
      <c r="C1" s="66"/>
      <c r="D1" s="66"/>
      <c r="E1" s="66"/>
      <c r="F1" s="66"/>
      <c r="G1" s="447" t="s">
        <v>110</v>
      </c>
      <c r="H1" s="152"/>
    </row>
    <row r="2" spans="1:8" ht="15" customHeight="1" x14ac:dyDescent="0.3">
      <c r="A2" s="66" t="s">
        <v>141</v>
      </c>
      <c r="B2" s="66"/>
      <c r="C2" s="66"/>
      <c r="D2" s="66"/>
      <c r="E2" s="66"/>
      <c r="F2" s="66"/>
      <c r="G2" s="494" t="s">
        <v>480</v>
      </c>
      <c r="H2" s="495"/>
    </row>
    <row r="3" spans="1:8" x14ac:dyDescent="0.3">
      <c r="A3" s="66"/>
      <c r="B3" s="66"/>
      <c r="C3" s="66"/>
      <c r="D3" s="66"/>
      <c r="E3" s="66"/>
      <c r="F3" s="66"/>
      <c r="G3" s="91"/>
      <c r="H3" s="152"/>
    </row>
    <row r="4" spans="1:8" x14ac:dyDescent="0.3">
      <c r="A4" s="67" t="str">
        <f>'[3]ფორმა N2'!A4</f>
        <v>ანგარიშვალდებული პირის დასახელება:</v>
      </c>
      <c r="B4" s="66"/>
      <c r="C4" s="66"/>
      <c r="D4" s="66"/>
      <c r="E4" s="66"/>
      <c r="F4" s="66"/>
      <c r="G4" s="66"/>
      <c r="H4" s="93"/>
    </row>
    <row r="5" spans="1:8" x14ac:dyDescent="0.3">
      <c r="A5" s="25" t="s">
        <v>565</v>
      </c>
      <c r="B5" s="25"/>
      <c r="C5" s="25"/>
      <c r="D5" s="99"/>
      <c r="E5" s="190"/>
      <c r="F5" s="190"/>
      <c r="G5" s="190"/>
      <c r="H5" s="93"/>
    </row>
    <row r="6" spans="1:8" x14ac:dyDescent="0.2">
      <c r="A6" s="111"/>
      <c r="B6" s="111"/>
      <c r="C6" s="111"/>
      <c r="D6" s="111"/>
      <c r="E6" s="111"/>
      <c r="F6" s="111"/>
      <c r="G6" s="111"/>
    </row>
    <row r="7" spans="1:8" ht="45.75" customHeight="1" x14ac:dyDescent="0.2">
      <c r="A7" s="457" t="s">
        <v>318</v>
      </c>
      <c r="B7" s="457" t="s">
        <v>142</v>
      </c>
      <c r="C7" s="458" t="s">
        <v>373</v>
      </c>
      <c r="D7" s="458" t="s">
        <v>374</v>
      </c>
      <c r="E7" s="458" t="s">
        <v>278</v>
      </c>
      <c r="F7" s="457" t="s">
        <v>325</v>
      </c>
      <c r="G7" s="458" t="s">
        <v>319</v>
      </c>
    </row>
    <row r="8" spans="1:8" x14ac:dyDescent="0.2">
      <c r="A8" s="459" t="s">
        <v>320</v>
      </c>
      <c r="B8" s="460"/>
      <c r="C8" s="461"/>
      <c r="D8" s="475"/>
      <c r="E8" s="475"/>
      <c r="F8" s="475"/>
      <c r="G8" s="476">
        <v>24008.48</v>
      </c>
    </row>
    <row r="9" spans="1:8" ht="21" customHeight="1" x14ac:dyDescent="0.2">
      <c r="A9" s="460">
        <v>1</v>
      </c>
      <c r="B9" s="462">
        <v>40554</v>
      </c>
      <c r="C9" s="460"/>
      <c r="D9" s="476">
        <v>1800</v>
      </c>
      <c r="E9" s="480" t="s">
        <v>222</v>
      </c>
      <c r="F9" s="480" t="s">
        <v>488</v>
      </c>
      <c r="G9" s="481">
        <f>G8+C9-D9</f>
        <v>22208.48</v>
      </c>
    </row>
    <row r="10" spans="1:8" ht="21" customHeight="1" x14ac:dyDescent="0.2">
      <c r="A10" s="460">
        <v>2</v>
      </c>
      <c r="B10" s="462">
        <v>40554</v>
      </c>
      <c r="C10" s="460"/>
      <c r="D10" s="476">
        <v>1.6</v>
      </c>
      <c r="E10" s="480" t="s">
        <v>222</v>
      </c>
      <c r="F10" s="480" t="s">
        <v>489</v>
      </c>
      <c r="G10" s="481">
        <f t="shared" ref="G10:G74" si="0">G9+C10-D10</f>
        <v>22206.880000000001</v>
      </c>
    </row>
    <row r="11" spans="1:8" ht="21" customHeight="1" x14ac:dyDescent="0.2">
      <c r="A11" s="460">
        <v>3</v>
      </c>
      <c r="B11" s="462">
        <v>40554</v>
      </c>
      <c r="C11" s="460"/>
      <c r="D11" s="476">
        <v>3.1</v>
      </c>
      <c r="E11" s="480" t="s">
        <v>222</v>
      </c>
      <c r="F11" s="480" t="s">
        <v>490</v>
      </c>
      <c r="G11" s="481">
        <f t="shared" si="0"/>
        <v>22203.780000000002</v>
      </c>
    </row>
    <row r="12" spans="1:8" ht="21" customHeight="1" x14ac:dyDescent="0.2">
      <c r="A12" s="460">
        <v>4</v>
      </c>
      <c r="B12" s="462">
        <v>40554</v>
      </c>
      <c r="C12" s="460"/>
      <c r="D12" s="476">
        <v>0.5</v>
      </c>
      <c r="E12" s="480" t="s">
        <v>222</v>
      </c>
      <c r="F12" s="480" t="s">
        <v>491</v>
      </c>
      <c r="G12" s="481">
        <f t="shared" si="0"/>
        <v>22203.280000000002</v>
      </c>
    </row>
    <row r="13" spans="1:8" ht="21" customHeight="1" x14ac:dyDescent="0.2">
      <c r="A13" s="460">
        <v>5</v>
      </c>
      <c r="B13" s="462">
        <v>40554</v>
      </c>
      <c r="C13" s="460"/>
      <c r="D13" s="476">
        <v>4.37</v>
      </c>
      <c r="E13" s="480" t="s">
        <v>222</v>
      </c>
      <c r="F13" s="480" t="s">
        <v>492</v>
      </c>
      <c r="G13" s="481">
        <f t="shared" si="0"/>
        <v>22198.910000000003</v>
      </c>
    </row>
    <row r="14" spans="1:8" ht="21" customHeight="1" x14ac:dyDescent="0.2">
      <c r="A14" s="460">
        <v>6</v>
      </c>
      <c r="B14" s="462">
        <v>40554</v>
      </c>
      <c r="C14" s="460"/>
      <c r="D14" s="476">
        <v>0.5</v>
      </c>
      <c r="E14" s="480" t="s">
        <v>222</v>
      </c>
      <c r="F14" s="480" t="s">
        <v>491</v>
      </c>
      <c r="G14" s="481">
        <f t="shared" si="0"/>
        <v>22198.410000000003</v>
      </c>
    </row>
    <row r="15" spans="1:8" ht="30.75" customHeight="1" x14ac:dyDescent="0.2">
      <c r="A15" s="460">
        <v>7</v>
      </c>
      <c r="B15" s="462">
        <v>40858</v>
      </c>
      <c r="C15" s="460"/>
      <c r="D15" s="476">
        <v>109</v>
      </c>
      <c r="E15" s="480" t="s">
        <v>222</v>
      </c>
      <c r="F15" s="480" t="s">
        <v>523</v>
      </c>
      <c r="G15" s="481">
        <f t="shared" si="0"/>
        <v>22089.410000000003</v>
      </c>
    </row>
    <row r="16" spans="1:8" ht="21" customHeight="1" x14ac:dyDescent="0.2">
      <c r="A16" s="460">
        <v>8</v>
      </c>
      <c r="B16" s="462">
        <v>40858</v>
      </c>
      <c r="C16" s="460"/>
      <c r="D16" s="476">
        <v>1</v>
      </c>
      <c r="E16" s="480" t="s">
        <v>222</v>
      </c>
      <c r="F16" s="480" t="s">
        <v>491</v>
      </c>
      <c r="G16" s="481">
        <f t="shared" si="0"/>
        <v>22088.410000000003</v>
      </c>
    </row>
    <row r="17" spans="1:7" ht="21" customHeight="1" x14ac:dyDescent="0.2">
      <c r="A17" s="460">
        <v>9</v>
      </c>
      <c r="B17" s="462" t="s">
        <v>493</v>
      </c>
      <c r="C17" s="460"/>
      <c r="D17" s="476">
        <v>2250</v>
      </c>
      <c r="E17" s="480" t="s">
        <v>222</v>
      </c>
      <c r="F17" s="480" t="s">
        <v>488</v>
      </c>
      <c r="G17" s="481">
        <f t="shared" si="0"/>
        <v>19838.410000000003</v>
      </c>
    </row>
    <row r="18" spans="1:7" ht="21" customHeight="1" x14ac:dyDescent="0.2">
      <c r="A18" s="460">
        <v>10</v>
      </c>
      <c r="B18" s="462" t="s">
        <v>499</v>
      </c>
      <c r="C18" s="463">
        <v>5000</v>
      </c>
      <c r="D18" s="477"/>
      <c r="E18" s="480" t="s">
        <v>222</v>
      </c>
      <c r="F18" s="482" t="s">
        <v>498</v>
      </c>
      <c r="G18" s="481">
        <f t="shared" si="0"/>
        <v>24838.410000000003</v>
      </c>
    </row>
    <row r="19" spans="1:7" ht="21" customHeight="1" x14ac:dyDescent="0.2">
      <c r="A19" s="460">
        <v>11</v>
      </c>
      <c r="B19" s="462" t="s">
        <v>500</v>
      </c>
      <c r="C19" s="463">
        <v>1000</v>
      </c>
      <c r="D19" s="477"/>
      <c r="E19" s="480" t="s">
        <v>222</v>
      </c>
      <c r="F19" s="482" t="s">
        <v>498</v>
      </c>
      <c r="G19" s="481">
        <f t="shared" si="0"/>
        <v>25838.410000000003</v>
      </c>
    </row>
    <row r="20" spans="1:7" ht="21" customHeight="1" x14ac:dyDescent="0.2">
      <c r="A20" s="460">
        <v>12</v>
      </c>
      <c r="B20" s="462" t="s">
        <v>494</v>
      </c>
      <c r="C20" s="460"/>
      <c r="D20" s="476">
        <v>219.7</v>
      </c>
      <c r="E20" s="480" t="s">
        <v>222</v>
      </c>
      <c r="F20" s="480" t="s">
        <v>495</v>
      </c>
      <c r="G20" s="481">
        <f t="shared" si="0"/>
        <v>25618.710000000003</v>
      </c>
    </row>
    <row r="21" spans="1:7" ht="21" customHeight="1" x14ac:dyDescent="0.2">
      <c r="A21" s="460">
        <v>13</v>
      </c>
      <c r="B21" s="462" t="s">
        <v>501</v>
      </c>
      <c r="C21" s="463">
        <v>420</v>
      </c>
      <c r="D21" s="477"/>
      <c r="E21" s="480" t="s">
        <v>222</v>
      </c>
      <c r="F21" s="482" t="s">
        <v>498</v>
      </c>
      <c r="G21" s="481">
        <f t="shared" si="0"/>
        <v>26038.710000000003</v>
      </c>
    </row>
    <row r="22" spans="1:7" ht="21" customHeight="1" x14ac:dyDescent="0.2">
      <c r="A22" s="460">
        <v>14</v>
      </c>
      <c r="B22" s="462" t="s">
        <v>496</v>
      </c>
      <c r="C22" s="460"/>
      <c r="D22" s="476">
        <v>6.3</v>
      </c>
      <c r="E22" s="480" t="s">
        <v>222</v>
      </c>
      <c r="F22" s="480" t="s">
        <v>490</v>
      </c>
      <c r="G22" s="481">
        <f t="shared" si="0"/>
        <v>26032.410000000003</v>
      </c>
    </row>
    <row r="23" spans="1:7" ht="21" customHeight="1" x14ac:dyDescent="0.2">
      <c r="A23" s="460">
        <v>15</v>
      </c>
      <c r="B23" s="462" t="s">
        <v>496</v>
      </c>
      <c r="C23" s="460"/>
      <c r="D23" s="476">
        <v>43.05</v>
      </c>
      <c r="E23" s="480" t="s">
        <v>222</v>
      </c>
      <c r="F23" s="480" t="s">
        <v>489</v>
      </c>
      <c r="G23" s="481">
        <f t="shared" si="0"/>
        <v>25989.360000000004</v>
      </c>
    </row>
    <row r="24" spans="1:7" ht="21" customHeight="1" x14ac:dyDescent="0.2">
      <c r="A24" s="460">
        <v>16</v>
      </c>
      <c r="B24" s="462" t="s">
        <v>496</v>
      </c>
      <c r="C24" s="460"/>
      <c r="D24" s="476">
        <v>152.35</v>
      </c>
      <c r="E24" s="480" t="s">
        <v>222</v>
      </c>
      <c r="F24" s="480" t="s">
        <v>492</v>
      </c>
      <c r="G24" s="481">
        <f t="shared" si="0"/>
        <v>25837.010000000006</v>
      </c>
    </row>
    <row r="25" spans="1:7" ht="21" customHeight="1" x14ac:dyDescent="0.2">
      <c r="A25" s="460">
        <v>17</v>
      </c>
      <c r="B25" s="462" t="s">
        <v>496</v>
      </c>
      <c r="C25" s="460"/>
      <c r="D25" s="476">
        <v>1</v>
      </c>
      <c r="E25" s="480" t="s">
        <v>222</v>
      </c>
      <c r="F25" s="480" t="s">
        <v>491</v>
      </c>
      <c r="G25" s="481">
        <f t="shared" si="0"/>
        <v>25836.010000000006</v>
      </c>
    </row>
    <row r="26" spans="1:7" ht="21" customHeight="1" x14ac:dyDescent="0.2">
      <c r="A26" s="460">
        <v>18</v>
      </c>
      <c r="B26" s="462">
        <v>40555</v>
      </c>
      <c r="C26" s="460"/>
      <c r="D26" s="476">
        <v>840</v>
      </c>
      <c r="E26" s="480" t="s">
        <v>222</v>
      </c>
      <c r="F26" s="480" t="s">
        <v>488</v>
      </c>
      <c r="G26" s="481">
        <f t="shared" si="0"/>
        <v>24996.010000000006</v>
      </c>
    </row>
    <row r="27" spans="1:7" ht="21" customHeight="1" x14ac:dyDescent="0.2">
      <c r="A27" s="460">
        <v>19</v>
      </c>
      <c r="B27" s="462">
        <v>40586</v>
      </c>
      <c r="C27" s="460"/>
      <c r="D27" s="476">
        <v>3.15</v>
      </c>
      <c r="E27" s="480" t="s">
        <v>222</v>
      </c>
      <c r="F27" s="480" t="s">
        <v>490</v>
      </c>
      <c r="G27" s="481">
        <f t="shared" si="0"/>
        <v>24992.860000000004</v>
      </c>
    </row>
    <row r="28" spans="1:7" ht="21" customHeight="1" x14ac:dyDescent="0.2">
      <c r="A28" s="460">
        <v>20</v>
      </c>
      <c r="B28" s="462">
        <v>40586</v>
      </c>
      <c r="C28" s="460"/>
      <c r="D28" s="476">
        <v>26.08</v>
      </c>
      <c r="E28" s="480" t="s">
        <v>222</v>
      </c>
      <c r="F28" s="480" t="s">
        <v>492</v>
      </c>
      <c r="G28" s="481">
        <f t="shared" si="0"/>
        <v>24966.780000000002</v>
      </c>
    </row>
    <row r="29" spans="1:7" ht="21" customHeight="1" x14ac:dyDescent="0.2">
      <c r="A29" s="460">
        <v>21</v>
      </c>
      <c r="B29" s="462">
        <v>40586</v>
      </c>
      <c r="C29" s="460"/>
      <c r="D29" s="476">
        <v>8.15</v>
      </c>
      <c r="E29" s="480" t="s">
        <v>222</v>
      </c>
      <c r="F29" s="480" t="s">
        <v>489</v>
      </c>
      <c r="G29" s="481">
        <f t="shared" si="0"/>
        <v>24958.63</v>
      </c>
    </row>
    <row r="30" spans="1:7" ht="21" customHeight="1" x14ac:dyDescent="0.2">
      <c r="A30" s="460">
        <v>22</v>
      </c>
      <c r="B30" s="462">
        <v>40586</v>
      </c>
      <c r="C30" s="460"/>
      <c r="D30" s="476">
        <v>0.52</v>
      </c>
      <c r="E30" s="480" t="s">
        <v>222</v>
      </c>
      <c r="F30" s="480" t="s">
        <v>491</v>
      </c>
      <c r="G30" s="481">
        <f t="shared" si="0"/>
        <v>24958.11</v>
      </c>
    </row>
    <row r="31" spans="1:7" ht="21" customHeight="1" x14ac:dyDescent="0.2">
      <c r="A31" s="460">
        <v>23</v>
      </c>
      <c r="B31" s="462">
        <v>40828</v>
      </c>
      <c r="C31" s="460"/>
      <c r="D31" s="476">
        <v>132.4</v>
      </c>
      <c r="E31" s="480" t="s">
        <v>222</v>
      </c>
      <c r="F31" s="480" t="s">
        <v>523</v>
      </c>
      <c r="G31" s="481">
        <f t="shared" si="0"/>
        <v>24825.71</v>
      </c>
    </row>
    <row r="32" spans="1:7" ht="21" customHeight="1" x14ac:dyDescent="0.2">
      <c r="A32" s="460">
        <v>24</v>
      </c>
      <c r="B32" s="462">
        <v>40828</v>
      </c>
      <c r="C32" s="463"/>
      <c r="D32" s="477">
        <v>0.6</v>
      </c>
      <c r="E32" s="480" t="s">
        <v>222</v>
      </c>
      <c r="F32" s="482" t="s">
        <v>491</v>
      </c>
      <c r="G32" s="481">
        <f t="shared" si="0"/>
        <v>24825.11</v>
      </c>
    </row>
    <row r="33" spans="1:7" ht="21" customHeight="1" x14ac:dyDescent="0.2">
      <c r="A33" s="460">
        <v>25</v>
      </c>
      <c r="B33" s="462">
        <v>40828</v>
      </c>
      <c r="C33" s="463"/>
      <c r="D33" s="477">
        <v>1470</v>
      </c>
      <c r="E33" s="480" t="s">
        <v>222</v>
      </c>
      <c r="F33" s="482" t="s">
        <v>488</v>
      </c>
      <c r="G33" s="481">
        <f t="shared" si="0"/>
        <v>23355.11</v>
      </c>
    </row>
    <row r="34" spans="1:7" ht="21" customHeight="1" x14ac:dyDescent="0.2">
      <c r="A34" s="460">
        <v>26</v>
      </c>
      <c r="B34" s="462" t="s">
        <v>503</v>
      </c>
      <c r="C34" s="463">
        <v>2000</v>
      </c>
      <c r="D34" s="477"/>
      <c r="E34" s="480" t="s">
        <v>222</v>
      </c>
      <c r="F34" s="482" t="s">
        <v>498</v>
      </c>
      <c r="G34" s="481">
        <f t="shared" si="0"/>
        <v>25355.11</v>
      </c>
    </row>
    <row r="35" spans="1:7" ht="21" customHeight="1" x14ac:dyDescent="0.2">
      <c r="A35" s="460">
        <v>27</v>
      </c>
      <c r="B35" s="462" t="s">
        <v>504</v>
      </c>
      <c r="C35" s="463"/>
      <c r="D35" s="477">
        <v>61.6</v>
      </c>
      <c r="E35" s="480" t="s">
        <v>222</v>
      </c>
      <c r="F35" s="482" t="s">
        <v>490</v>
      </c>
      <c r="G35" s="481">
        <f t="shared" si="0"/>
        <v>25293.510000000002</v>
      </c>
    </row>
    <row r="36" spans="1:7" ht="19.5" customHeight="1" x14ac:dyDescent="0.2">
      <c r="A36" s="460">
        <v>28</v>
      </c>
      <c r="B36" s="462" t="s">
        <v>504</v>
      </c>
      <c r="C36" s="463"/>
      <c r="D36" s="477">
        <v>0.9</v>
      </c>
      <c r="E36" s="480" t="s">
        <v>222</v>
      </c>
      <c r="F36" s="482" t="s">
        <v>491</v>
      </c>
      <c r="G36" s="481">
        <f t="shared" si="0"/>
        <v>25292.61</v>
      </c>
    </row>
    <row r="37" spans="1:7" ht="19.5" customHeight="1" x14ac:dyDescent="0.2">
      <c r="A37" s="460">
        <v>29</v>
      </c>
      <c r="B37" s="462" t="s">
        <v>505</v>
      </c>
      <c r="C37" s="463">
        <v>4000</v>
      </c>
      <c r="D37" s="477"/>
      <c r="E37" s="480" t="s">
        <v>222</v>
      </c>
      <c r="F37" s="482" t="s">
        <v>498</v>
      </c>
      <c r="G37" s="481">
        <f t="shared" si="0"/>
        <v>29292.61</v>
      </c>
    </row>
    <row r="38" spans="1:7" ht="19.5" customHeight="1" x14ac:dyDescent="0.2">
      <c r="A38" s="460">
        <v>30</v>
      </c>
      <c r="B38" s="462" t="s">
        <v>505</v>
      </c>
      <c r="C38" s="463"/>
      <c r="D38" s="477">
        <v>6.3</v>
      </c>
      <c r="E38" s="480" t="s">
        <v>222</v>
      </c>
      <c r="F38" s="482" t="s">
        <v>490</v>
      </c>
      <c r="G38" s="481">
        <f t="shared" si="0"/>
        <v>29286.31</v>
      </c>
    </row>
    <row r="39" spans="1:7" ht="19.5" customHeight="1" x14ac:dyDescent="0.2">
      <c r="A39" s="460">
        <v>31</v>
      </c>
      <c r="B39" s="462" t="s">
        <v>505</v>
      </c>
      <c r="C39" s="463"/>
      <c r="D39" s="477">
        <v>0.5</v>
      </c>
      <c r="E39" s="480" t="s">
        <v>222</v>
      </c>
      <c r="F39" s="482" t="s">
        <v>491</v>
      </c>
      <c r="G39" s="481">
        <f t="shared" si="0"/>
        <v>29285.81</v>
      </c>
    </row>
    <row r="40" spans="1:7" ht="19.5" customHeight="1" x14ac:dyDescent="0.2">
      <c r="A40" s="460">
        <v>32</v>
      </c>
      <c r="B40" s="462" t="s">
        <v>505</v>
      </c>
      <c r="C40" s="463"/>
      <c r="D40" s="477">
        <v>66.55</v>
      </c>
      <c r="E40" s="480" t="s">
        <v>222</v>
      </c>
      <c r="F40" s="482" t="s">
        <v>489</v>
      </c>
      <c r="G40" s="481">
        <f t="shared" si="0"/>
        <v>29219.260000000002</v>
      </c>
    </row>
    <row r="41" spans="1:7" ht="19.5" customHeight="1" x14ac:dyDescent="0.2">
      <c r="A41" s="460">
        <v>33</v>
      </c>
      <c r="B41" s="462" t="s">
        <v>505</v>
      </c>
      <c r="C41" s="463"/>
      <c r="D41" s="477">
        <v>237.6</v>
      </c>
      <c r="E41" s="480" t="s">
        <v>222</v>
      </c>
      <c r="F41" s="482" t="s">
        <v>492</v>
      </c>
      <c r="G41" s="481">
        <f t="shared" si="0"/>
        <v>28981.660000000003</v>
      </c>
    </row>
    <row r="42" spans="1:7" ht="19.5" customHeight="1" x14ac:dyDescent="0.2">
      <c r="A42" s="460">
        <v>34</v>
      </c>
      <c r="B42" s="462" t="s">
        <v>505</v>
      </c>
      <c r="C42" s="463"/>
      <c r="D42" s="477">
        <v>0.5</v>
      </c>
      <c r="E42" s="480" t="s">
        <v>222</v>
      </c>
      <c r="F42" s="482" t="s">
        <v>491</v>
      </c>
      <c r="G42" s="481">
        <f t="shared" si="0"/>
        <v>28981.160000000003</v>
      </c>
    </row>
    <row r="43" spans="1:7" ht="19.5" customHeight="1" x14ac:dyDescent="0.2">
      <c r="A43" s="460">
        <v>35</v>
      </c>
      <c r="B43" s="462" t="s">
        <v>506</v>
      </c>
      <c r="C43" s="463"/>
      <c r="D43" s="477">
        <f>14080+4160+1440+1440+960+160+160+160+160+160</f>
        <v>22880</v>
      </c>
      <c r="E43" s="480" t="s">
        <v>222</v>
      </c>
      <c r="F43" s="482" t="s">
        <v>497</v>
      </c>
      <c r="G43" s="481">
        <f t="shared" si="0"/>
        <v>6101.1600000000035</v>
      </c>
    </row>
    <row r="44" spans="1:7" ht="19.5" customHeight="1" x14ac:dyDescent="0.2">
      <c r="A44" s="460">
        <v>36</v>
      </c>
      <c r="B44" s="462" t="s">
        <v>506</v>
      </c>
      <c r="C44" s="463"/>
      <c r="D44" s="477">
        <v>5540</v>
      </c>
      <c r="E44" s="480" t="s">
        <v>222</v>
      </c>
      <c r="F44" s="482" t="s">
        <v>498</v>
      </c>
      <c r="G44" s="481">
        <f t="shared" si="0"/>
        <v>561.16000000000349</v>
      </c>
    </row>
    <row r="45" spans="1:7" ht="19.5" customHeight="1" x14ac:dyDescent="0.2">
      <c r="A45" s="460">
        <v>37</v>
      </c>
      <c r="B45" s="462" t="s">
        <v>507</v>
      </c>
      <c r="C45" s="463"/>
      <c r="D45" s="477">
        <v>3.15</v>
      </c>
      <c r="E45" s="480" t="s">
        <v>222</v>
      </c>
      <c r="F45" s="482" t="s">
        <v>490</v>
      </c>
      <c r="G45" s="481">
        <f t="shared" si="0"/>
        <v>558.01000000000352</v>
      </c>
    </row>
    <row r="46" spans="1:7" ht="19.5" customHeight="1" x14ac:dyDescent="0.2">
      <c r="A46" s="460">
        <v>38</v>
      </c>
      <c r="B46" s="464" t="s">
        <v>507</v>
      </c>
      <c r="C46" s="463"/>
      <c r="D46" s="477">
        <v>15.15</v>
      </c>
      <c r="E46" s="480" t="s">
        <v>222</v>
      </c>
      <c r="F46" s="482" t="s">
        <v>489</v>
      </c>
      <c r="G46" s="481">
        <f t="shared" si="0"/>
        <v>542.86000000000354</v>
      </c>
    </row>
    <row r="47" spans="1:7" ht="19.5" customHeight="1" x14ac:dyDescent="0.2">
      <c r="A47" s="460">
        <v>39</v>
      </c>
      <c r="B47" s="464" t="s">
        <v>507</v>
      </c>
      <c r="C47" s="463"/>
      <c r="D47" s="477">
        <v>53.6</v>
      </c>
      <c r="E47" s="480" t="s">
        <v>222</v>
      </c>
      <c r="F47" s="482" t="s">
        <v>492</v>
      </c>
      <c r="G47" s="481">
        <f t="shared" si="0"/>
        <v>489.26000000000352</v>
      </c>
    </row>
    <row r="48" spans="1:7" s="79" customFormat="1" ht="19.5" customHeight="1" x14ac:dyDescent="0.2">
      <c r="A48" s="465">
        <v>40</v>
      </c>
      <c r="B48" s="466" t="s">
        <v>507</v>
      </c>
      <c r="C48" s="467"/>
      <c r="D48" s="478">
        <v>1</v>
      </c>
      <c r="E48" s="483" t="s">
        <v>222</v>
      </c>
      <c r="F48" s="484" t="s">
        <v>491</v>
      </c>
      <c r="G48" s="485">
        <f t="shared" si="0"/>
        <v>488.26000000000352</v>
      </c>
    </row>
    <row r="49" spans="1:7" s="97" customFormat="1" ht="30" x14ac:dyDescent="0.2">
      <c r="A49" s="460">
        <v>41</v>
      </c>
      <c r="B49" s="464">
        <v>41183</v>
      </c>
      <c r="C49" s="463"/>
      <c r="D49" s="477">
        <v>125</v>
      </c>
      <c r="E49" s="480" t="s">
        <v>222</v>
      </c>
      <c r="F49" s="480" t="s">
        <v>523</v>
      </c>
      <c r="G49" s="481">
        <f t="shared" si="0"/>
        <v>363.26000000000352</v>
      </c>
    </row>
    <row r="50" spans="1:7" s="97" customFormat="1" ht="30" x14ac:dyDescent="0.2">
      <c r="A50" s="460">
        <v>42</v>
      </c>
      <c r="B50" s="464">
        <v>41214</v>
      </c>
      <c r="C50" s="463"/>
      <c r="D50" s="477">
        <v>43</v>
      </c>
      <c r="E50" s="480" t="s">
        <v>222</v>
      </c>
      <c r="F50" s="480" t="s">
        <v>523</v>
      </c>
      <c r="G50" s="481">
        <f t="shared" si="0"/>
        <v>320.26000000000352</v>
      </c>
    </row>
    <row r="51" spans="1:7" s="97" customFormat="1" ht="23.25" customHeight="1" x14ac:dyDescent="0.2">
      <c r="A51" s="460">
        <v>43</v>
      </c>
      <c r="B51" s="462" t="s">
        <v>534</v>
      </c>
      <c r="C51" s="463">
        <v>7000</v>
      </c>
      <c r="D51" s="477"/>
      <c r="E51" s="480" t="s">
        <v>222</v>
      </c>
      <c r="F51" s="480" t="s">
        <v>498</v>
      </c>
      <c r="G51" s="481">
        <f t="shared" si="0"/>
        <v>7320.2600000000039</v>
      </c>
    </row>
    <row r="52" spans="1:7" s="97" customFormat="1" ht="23.25" customHeight="1" x14ac:dyDescent="0.2">
      <c r="A52" s="460">
        <v>44</v>
      </c>
      <c r="B52" s="462" t="s">
        <v>524</v>
      </c>
      <c r="C52" s="463"/>
      <c r="D52" s="477">
        <v>176.58</v>
      </c>
      <c r="E52" s="480" t="s">
        <v>222</v>
      </c>
      <c r="F52" s="480" t="s">
        <v>492</v>
      </c>
      <c r="G52" s="481">
        <f t="shared" si="0"/>
        <v>7143.6800000000039</v>
      </c>
    </row>
    <row r="53" spans="1:7" s="97" customFormat="1" ht="23.25" customHeight="1" x14ac:dyDescent="0.2">
      <c r="A53" s="460">
        <v>45</v>
      </c>
      <c r="B53" s="462" t="s">
        <v>524</v>
      </c>
      <c r="C53" s="463"/>
      <c r="D53" s="477">
        <v>49.9</v>
      </c>
      <c r="E53" s="480" t="s">
        <v>222</v>
      </c>
      <c r="F53" s="480" t="s">
        <v>489</v>
      </c>
      <c r="G53" s="481">
        <f t="shared" si="0"/>
        <v>7093.7800000000043</v>
      </c>
    </row>
    <row r="54" spans="1:7" s="97" customFormat="1" ht="23.25" customHeight="1" x14ac:dyDescent="0.2">
      <c r="A54" s="460">
        <v>46</v>
      </c>
      <c r="B54" s="462" t="s">
        <v>524</v>
      </c>
      <c r="C54" s="463"/>
      <c r="D54" s="477">
        <v>6.26</v>
      </c>
      <c r="E54" s="480" t="s">
        <v>222</v>
      </c>
      <c r="F54" s="480" t="s">
        <v>490</v>
      </c>
      <c r="G54" s="481">
        <f t="shared" si="0"/>
        <v>7087.5200000000041</v>
      </c>
    </row>
    <row r="55" spans="1:7" s="97" customFormat="1" ht="23.25" customHeight="1" x14ac:dyDescent="0.2">
      <c r="A55" s="460">
        <v>47</v>
      </c>
      <c r="B55" s="462" t="s">
        <v>524</v>
      </c>
      <c r="C55" s="463"/>
      <c r="D55" s="477">
        <v>0.06</v>
      </c>
      <c r="E55" s="480" t="s">
        <v>222</v>
      </c>
      <c r="F55" s="480" t="s">
        <v>491</v>
      </c>
      <c r="G55" s="481">
        <f t="shared" si="0"/>
        <v>7087.4600000000037</v>
      </c>
    </row>
    <row r="56" spans="1:7" ht="23.25" customHeight="1" x14ac:dyDescent="0.2">
      <c r="A56" s="460">
        <v>48</v>
      </c>
      <c r="B56" s="462" t="s">
        <v>502</v>
      </c>
      <c r="C56" s="463"/>
      <c r="D56" s="477">
        <v>840</v>
      </c>
      <c r="E56" s="480" t="s">
        <v>222</v>
      </c>
      <c r="F56" s="482" t="s">
        <v>488</v>
      </c>
      <c r="G56" s="481">
        <f t="shared" si="0"/>
        <v>6247.4600000000037</v>
      </c>
    </row>
    <row r="57" spans="1:7" ht="23.25" customHeight="1" x14ac:dyDescent="0.2">
      <c r="A57" s="460">
        <v>49</v>
      </c>
      <c r="B57" s="462" t="s">
        <v>508</v>
      </c>
      <c r="C57" s="463">
        <v>2000</v>
      </c>
      <c r="D57" s="477"/>
      <c r="E57" s="480" t="s">
        <v>222</v>
      </c>
      <c r="F57" s="482" t="s">
        <v>498</v>
      </c>
      <c r="G57" s="481">
        <f t="shared" si="0"/>
        <v>8247.4600000000028</v>
      </c>
    </row>
    <row r="58" spans="1:7" ht="23.25" customHeight="1" x14ac:dyDescent="0.2">
      <c r="A58" s="460">
        <v>50</v>
      </c>
      <c r="B58" s="462" t="s">
        <v>508</v>
      </c>
      <c r="C58" s="463"/>
      <c r="D58" s="477">
        <f>2000+600+500</f>
        <v>3100</v>
      </c>
      <c r="E58" s="480" t="s">
        <v>222</v>
      </c>
      <c r="F58" s="482" t="s">
        <v>509</v>
      </c>
      <c r="G58" s="481">
        <f t="shared" si="0"/>
        <v>5147.4600000000028</v>
      </c>
    </row>
    <row r="59" spans="1:7" ht="23.25" customHeight="1" x14ac:dyDescent="0.2">
      <c r="A59" s="460">
        <v>51</v>
      </c>
      <c r="B59" s="462" t="s">
        <v>508</v>
      </c>
      <c r="C59" s="463"/>
      <c r="D59" s="477">
        <v>735</v>
      </c>
      <c r="E59" s="480" t="s">
        <v>222</v>
      </c>
      <c r="F59" s="482" t="s">
        <v>488</v>
      </c>
      <c r="G59" s="481">
        <f t="shared" si="0"/>
        <v>4412.4600000000028</v>
      </c>
    </row>
    <row r="60" spans="1:7" ht="23.25" customHeight="1" x14ac:dyDescent="0.2">
      <c r="A60" s="460">
        <v>52</v>
      </c>
      <c r="B60" s="462" t="s">
        <v>510</v>
      </c>
      <c r="C60" s="463"/>
      <c r="D60" s="477">
        <v>570</v>
      </c>
      <c r="E60" s="480" t="s">
        <v>222</v>
      </c>
      <c r="F60" s="482" t="s">
        <v>509</v>
      </c>
      <c r="G60" s="481">
        <f t="shared" si="0"/>
        <v>3842.4600000000028</v>
      </c>
    </row>
    <row r="61" spans="1:7" ht="23.25" customHeight="1" x14ac:dyDescent="0.2">
      <c r="A61" s="460">
        <v>53</v>
      </c>
      <c r="B61" s="462" t="s">
        <v>525</v>
      </c>
      <c r="C61" s="463"/>
      <c r="D61" s="477">
        <v>41.4</v>
      </c>
      <c r="E61" s="480" t="s">
        <v>222</v>
      </c>
      <c r="F61" s="482" t="s">
        <v>526</v>
      </c>
      <c r="G61" s="481">
        <f t="shared" si="0"/>
        <v>3801.0600000000027</v>
      </c>
    </row>
    <row r="62" spans="1:7" ht="23.25" customHeight="1" x14ac:dyDescent="0.2">
      <c r="A62" s="460">
        <v>54</v>
      </c>
      <c r="B62" s="462" t="s">
        <v>535</v>
      </c>
      <c r="C62" s="463">
        <v>600</v>
      </c>
      <c r="D62" s="477"/>
      <c r="E62" s="480" t="s">
        <v>222</v>
      </c>
      <c r="F62" s="482" t="s">
        <v>498</v>
      </c>
      <c r="G62" s="481">
        <f t="shared" si="0"/>
        <v>4401.0600000000031</v>
      </c>
    </row>
    <row r="63" spans="1:7" ht="23.25" customHeight="1" x14ac:dyDescent="0.2">
      <c r="A63" s="460">
        <v>55</v>
      </c>
      <c r="B63" s="462">
        <v>41092</v>
      </c>
      <c r="C63" s="463"/>
      <c r="D63" s="477">
        <v>735</v>
      </c>
      <c r="E63" s="480" t="s">
        <v>222</v>
      </c>
      <c r="F63" s="482" t="s">
        <v>488</v>
      </c>
      <c r="G63" s="481">
        <f t="shared" si="0"/>
        <v>3666.0600000000031</v>
      </c>
    </row>
    <row r="64" spans="1:7" ht="23.25" customHeight="1" x14ac:dyDescent="0.2">
      <c r="A64" s="460">
        <v>56</v>
      </c>
      <c r="B64" s="462">
        <v>41092</v>
      </c>
      <c r="C64" s="463"/>
      <c r="D64" s="477">
        <v>53.76</v>
      </c>
      <c r="E64" s="480" t="s">
        <v>222</v>
      </c>
      <c r="F64" s="482" t="s">
        <v>492</v>
      </c>
      <c r="G64" s="481">
        <f t="shared" si="0"/>
        <v>3612.3000000000029</v>
      </c>
    </row>
    <row r="65" spans="1:7" ht="23.25" customHeight="1" x14ac:dyDescent="0.2">
      <c r="A65" s="460">
        <v>57</v>
      </c>
      <c r="B65" s="462">
        <v>41092</v>
      </c>
      <c r="C65" s="463"/>
      <c r="D65" s="477">
        <v>3.15</v>
      </c>
      <c r="E65" s="480" t="s">
        <v>222</v>
      </c>
      <c r="F65" s="482" t="s">
        <v>490</v>
      </c>
      <c r="G65" s="481">
        <f t="shared" si="0"/>
        <v>3609.1500000000028</v>
      </c>
    </row>
    <row r="66" spans="1:7" ht="23.25" customHeight="1" x14ac:dyDescent="0.2">
      <c r="A66" s="460">
        <v>58</v>
      </c>
      <c r="B66" s="462">
        <v>41092</v>
      </c>
      <c r="C66" s="463"/>
      <c r="D66" s="477">
        <v>16.8</v>
      </c>
      <c r="E66" s="480" t="s">
        <v>222</v>
      </c>
      <c r="F66" s="482" t="s">
        <v>489</v>
      </c>
      <c r="G66" s="481">
        <f t="shared" si="0"/>
        <v>3592.3500000000026</v>
      </c>
    </row>
    <row r="67" spans="1:7" ht="23.25" customHeight="1" x14ac:dyDescent="0.2">
      <c r="A67" s="460">
        <v>59</v>
      </c>
      <c r="B67" s="462">
        <v>41092</v>
      </c>
      <c r="C67" s="463"/>
      <c r="D67" s="477">
        <v>1</v>
      </c>
      <c r="E67" s="480" t="s">
        <v>222</v>
      </c>
      <c r="F67" s="482" t="s">
        <v>491</v>
      </c>
      <c r="G67" s="481">
        <f t="shared" si="0"/>
        <v>3591.3500000000026</v>
      </c>
    </row>
    <row r="68" spans="1:7" ht="23.25" customHeight="1" x14ac:dyDescent="0.2">
      <c r="A68" s="460">
        <v>60</v>
      </c>
      <c r="B68" s="462">
        <v>41123</v>
      </c>
      <c r="C68" s="463">
        <v>700</v>
      </c>
      <c r="D68" s="477"/>
      <c r="E68" s="480" t="s">
        <v>222</v>
      </c>
      <c r="F68" s="482" t="s">
        <v>498</v>
      </c>
      <c r="G68" s="481">
        <f t="shared" si="0"/>
        <v>4291.3500000000022</v>
      </c>
    </row>
    <row r="69" spans="1:7" ht="30" x14ac:dyDescent="0.2">
      <c r="A69" s="460">
        <v>61</v>
      </c>
      <c r="B69" s="462">
        <v>41123</v>
      </c>
      <c r="C69" s="463"/>
      <c r="D69" s="477">
        <v>115.3</v>
      </c>
      <c r="E69" s="480" t="s">
        <v>222</v>
      </c>
      <c r="F69" s="482" t="s">
        <v>523</v>
      </c>
      <c r="G69" s="481">
        <f t="shared" si="0"/>
        <v>4176.050000000002</v>
      </c>
    </row>
    <row r="70" spans="1:7" ht="20.25" customHeight="1" x14ac:dyDescent="0.2">
      <c r="A70" s="460">
        <v>62</v>
      </c>
      <c r="B70" s="462">
        <v>41184</v>
      </c>
      <c r="C70" s="463">
        <v>284</v>
      </c>
      <c r="D70" s="477"/>
      <c r="E70" s="480" t="s">
        <v>222</v>
      </c>
      <c r="F70" s="482" t="s">
        <v>498</v>
      </c>
      <c r="G70" s="481">
        <f t="shared" si="0"/>
        <v>4460.050000000002</v>
      </c>
    </row>
    <row r="71" spans="1:7" ht="20.25" customHeight="1" x14ac:dyDescent="0.2">
      <c r="A71" s="460">
        <v>63</v>
      </c>
      <c r="B71" s="462" t="s">
        <v>541</v>
      </c>
      <c r="C71" s="463"/>
      <c r="D71" s="477">
        <v>500</v>
      </c>
      <c r="E71" s="480" t="s">
        <v>222</v>
      </c>
      <c r="F71" s="482" t="s">
        <v>509</v>
      </c>
      <c r="G71" s="481">
        <f t="shared" si="0"/>
        <v>3960.050000000002</v>
      </c>
    </row>
    <row r="72" spans="1:7" ht="20.25" customHeight="1" x14ac:dyDescent="0.2">
      <c r="A72" s="460">
        <v>64</v>
      </c>
      <c r="B72" s="462" t="s">
        <v>536</v>
      </c>
      <c r="C72" s="463">
        <v>5300</v>
      </c>
      <c r="D72" s="477"/>
      <c r="E72" s="480" t="s">
        <v>222</v>
      </c>
      <c r="F72" s="482" t="s">
        <v>498</v>
      </c>
      <c r="G72" s="481">
        <f t="shared" si="0"/>
        <v>9260.0500000000029</v>
      </c>
    </row>
    <row r="73" spans="1:7" ht="20.25" customHeight="1" x14ac:dyDescent="0.2">
      <c r="A73" s="460">
        <v>65</v>
      </c>
      <c r="B73" s="462" t="s">
        <v>511</v>
      </c>
      <c r="C73" s="463"/>
      <c r="D73" s="477">
        <v>1350</v>
      </c>
      <c r="E73" s="480" t="s">
        <v>222</v>
      </c>
      <c r="F73" s="482" t="s">
        <v>488</v>
      </c>
      <c r="G73" s="481">
        <f t="shared" si="0"/>
        <v>7910.0500000000029</v>
      </c>
    </row>
    <row r="74" spans="1:7" ht="20.25" customHeight="1" x14ac:dyDescent="0.2">
      <c r="A74" s="460">
        <v>66</v>
      </c>
      <c r="B74" s="462" t="s">
        <v>512</v>
      </c>
      <c r="C74" s="463"/>
      <c r="D74" s="477">
        <f>2000+600</f>
        <v>2600</v>
      </c>
      <c r="E74" s="480" t="s">
        <v>222</v>
      </c>
      <c r="F74" s="482" t="s">
        <v>509</v>
      </c>
      <c r="G74" s="481">
        <f t="shared" si="0"/>
        <v>5310.0500000000029</v>
      </c>
    </row>
    <row r="75" spans="1:7" ht="20.25" customHeight="1" x14ac:dyDescent="0.2">
      <c r="A75" s="460">
        <v>67</v>
      </c>
      <c r="B75" s="462" t="s">
        <v>512</v>
      </c>
      <c r="C75" s="463"/>
      <c r="D75" s="477">
        <f>135*9</f>
        <v>1215</v>
      </c>
      <c r="E75" s="480" t="s">
        <v>222</v>
      </c>
      <c r="F75" s="482" t="s">
        <v>488</v>
      </c>
      <c r="G75" s="481">
        <f t="shared" ref="G75:G127" si="1">G74+C75-D75</f>
        <v>4095.0500000000029</v>
      </c>
    </row>
    <row r="76" spans="1:7" ht="20.25" customHeight="1" x14ac:dyDescent="0.2">
      <c r="A76" s="460">
        <v>68</v>
      </c>
      <c r="B76" s="462" t="s">
        <v>512</v>
      </c>
      <c r="C76" s="463"/>
      <c r="D76" s="477">
        <v>192.9</v>
      </c>
      <c r="E76" s="480" t="s">
        <v>222</v>
      </c>
      <c r="F76" s="482" t="s">
        <v>492</v>
      </c>
      <c r="G76" s="481">
        <f t="shared" si="1"/>
        <v>3902.1500000000028</v>
      </c>
    </row>
    <row r="77" spans="1:7" ht="20.25" customHeight="1" x14ac:dyDescent="0.2">
      <c r="A77" s="460">
        <v>69</v>
      </c>
      <c r="B77" s="462" t="s">
        <v>512</v>
      </c>
      <c r="C77" s="463"/>
      <c r="D77" s="477">
        <v>54.5</v>
      </c>
      <c r="E77" s="480" t="s">
        <v>222</v>
      </c>
      <c r="F77" s="482" t="s">
        <v>489</v>
      </c>
      <c r="G77" s="481">
        <f t="shared" si="1"/>
        <v>3847.6500000000028</v>
      </c>
    </row>
    <row r="78" spans="1:7" ht="20.25" customHeight="1" x14ac:dyDescent="0.2">
      <c r="A78" s="460">
        <v>70</v>
      </c>
      <c r="B78" s="462" t="s">
        <v>512</v>
      </c>
      <c r="C78" s="463"/>
      <c r="D78" s="477">
        <v>6.25</v>
      </c>
      <c r="E78" s="480" t="s">
        <v>222</v>
      </c>
      <c r="F78" s="482" t="s">
        <v>490</v>
      </c>
      <c r="G78" s="481">
        <f t="shared" si="1"/>
        <v>3841.4000000000028</v>
      </c>
    </row>
    <row r="79" spans="1:7" ht="20.25" customHeight="1" x14ac:dyDescent="0.2">
      <c r="A79" s="460">
        <v>71</v>
      </c>
      <c r="B79" s="462" t="s">
        <v>512</v>
      </c>
      <c r="C79" s="463"/>
      <c r="D79" s="477">
        <v>1</v>
      </c>
      <c r="E79" s="480" t="s">
        <v>222</v>
      </c>
      <c r="F79" s="482" t="s">
        <v>491</v>
      </c>
      <c r="G79" s="481">
        <f t="shared" si="1"/>
        <v>3840.4000000000028</v>
      </c>
    </row>
    <row r="80" spans="1:7" ht="20.25" customHeight="1" x14ac:dyDescent="0.2">
      <c r="A80" s="460">
        <v>72</v>
      </c>
      <c r="B80" s="462" t="s">
        <v>513</v>
      </c>
      <c r="C80" s="463"/>
      <c r="D80" s="477">
        <v>570</v>
      </c>
      <c r="E80" s="480" t="s">
        <v>222</v>
      </c>
      <c r="F80" s="482" t="s">
        <v>509</v>
      </c>
      <c r="G80" s="481">
        <f t="shared" si="1"/>
        <v>3270.4000000000028</v>
      </c>
    </row>
    <row r="81" spans="1:7" ht="20.25" customHeight="1" x14ac:dyDescent="0.2">
      <c r="A81" s="460">
        <v>73</v>
      </c>
      <c r="B81" s="462" t="s">
        <v>514</v>
      </c>
      <c r="C81" s="463"/>
      <c r="D81" s="477">
        <v>500</v>
      </c>
      <c r="E81" s="480" t="s">
        <v>222</v>
      </c>
      <c r="F81" s="482" t="s">
        <v>509</v>
      </c>
      <c r="G81" s="481">
        <f t="shared" si="1"/>
        <v>2770.4000000000028</v>
      </c>
    </row>
    <row r="82" spans="1:7" ht="20.25" customHeight="1" x14ac:dyDescent="0.2">
      <c r="A82" s="460">
        <v>74</v>
      </c>
      <c r="B82" s="462">
        <v>40942</v>
      </c>
      <c r="C82" s="463"/>
      <c r="D82" s="477">
        <v>480</v>
      </c>
      <c r="E82" s="480" t="s">
        <v>222</v>
      </c>
      <c r="F82" s="482" t="s">
        <v>488</v>
      </c>
      <c r="G82" s="481">
        <f t="shared" si="1"/>
        <v>2290.4000000000028</v>
      </c>
    </row>
    <row r="83" spans="1:7" ht="20.25" customHeight="1" x14ac:dyDescent="0.2">
      <c r="A83" s="460">
        <v>75</v>
      </c>
      <c r="B83" s="462">
        <v>41032</v>
      </c>
      <c r="C83" s="463">
        <v>160</v>
      </c>
      <c r="D83" s="477"/>
      <c r="E83" s="480" t="s">
        <v>222</v>
      </c>
      <c r="F83" s="482" t="s">
        <v>498</v>
      </c>
      <c r="G83" s="481">
        <f t="shared" si="1"/>
        <v>2450.4000000000028</v>
      </c>
    </row>
    <row r="84" spans="1:7" ht="20.25" customHeight="1" x14ac:dyDescent="0.2">
      <c r="A84" s="460">
        <v>76</v>
      </c>
      <c r="B84" s="462">
        <v>41063</v>
      </c>
      <c r="C84" s="463"/>
      <c r="D84" s="477">
        <v>500</v>
      </c>
      <c r="E84" s="480" t="s">
        <v>222</v>
      </c>
      <c r="F84" s="482" t="s">
        <v>509</v>
      </c>
      <c r="G84" s="481">
        <f t="shared" si="1"/>
        <v>1950.4000000000028</v>
      </c>
    </row>
    <row r="85" spans="1:7" ht="20.25" customHeight="1" x14ac:dyDescent="0.2">
      <c r="A85" s="460">
        <v>77</v>
      </c>
      <c r="B85" s="462">
        <v>41093</v>
      </c>
      <c r="C85" s="463"/>
      <c r="D85" s="477">
        <v>63.8</v>
      </c>
      <c r="E85" s="480" t="s">
        <v>222</v>
      </c>
      <c r="F85" s="482" t="s">
        <v>489</v>
      </c>
      <c r="G85" s="481">
        <f t="shared" si="1"/>
        <v>1886.6000000000029</v>
      </c>
    </row>
    <row r="86" spans="1:7" ht="30" x14ac:dyDescent="0.2">
      <c r="A86" s="460">
        <v>78</v>
      </c>
      <c r="B86" s="462">
        <v>41185</v>
      </c>
      <c r="C86" s="463"/>
      <c r="D86" s="477">
        <v>217</v>
      </c>
      <c r="E86" s="480" t="s">
        <v>222</v>
      </c>
      <c r="F86" s="482" t="s">
        <v>523</v>
      </c>
      <c r="G86" s="481">
        <f t="shared" si="1"/>
        <v>1669.6000000000029</v>
      </c>
    </row>
    <row r="87" spans="1:7" ht="19.5" customHeight="1" x14ac:dyDescent="0.2">
      <c r="A87" s="460">
        <v>79</v>
      </c>
      <c r="B87" s="462">
        <v>41216</v>
      </c>
      <c r="C87" s="463"/>
      <c r="D87" s="477">
        <f>105*10</f>
        <v>1050</v>
      </c>
      <c r="E87" s="480" t="s">
        <v>222</v>
      </c>
      <c r="F87" s="482" t="s">
        <v>488</v>
      </c>
      <c r="G87" s="481">
        <f t="shared" si="1"/>
        <v>619.60000000000286</v>
      </c>
    </row>
    <row r="88" spans="1:7" ht="19.5" customHeight="1" x14ac:dyDescent="0.2">
      <c r="A88" s="460">
        <v>80</v>
      </c>
      <c r="B88" s="462" t="s">
        <v>515</v>
      </c>
      <c r="C88" s="463"/>
      <c r="D88" s="477">
        <v>500</v>
      </c>
      <c r="E88" s="480" t="s">
        <v>222</v>
      </c>
      <c r="F88" s="482" t="s">
        <v>509</v>
      </c>
      <c r="G88" s="481">
        <f t="shared" si="1"/>
        <v>119.60000000000286</v>
      </c>
    </row>
    <row r="89" spans="1:7" ht="19.5" customHeight="1" x14ac:dyDescent="0.2">
      <c r="A89" s="460">
        <v>81</v>
      </c>
      <c r="B89" s="462" t="s">
        <v>527</v>
      </c>
      <c r="C89" s="463"/>
      <c r="D89" s="477">
        <v>6.3</v>
      </c>
      <c r="E89" s="480" t="s">
        <v>222</v>
      </c>
      <c r="F89" s="482" t="s">
        <v>490</v>
      </c>
      <c r="G89" s="481">
        <f t="shared" si="1"/>
        <v>113.30000000000287</v>
      </c>
    </row>
    <row r="90" spans="1:7" ht="19.5" customHeight="1" x14ac:dyDescent="0.2">
      <c r="A90" s="460">
        <v>82</v>
      </c>
      <c r="B90" s="462" t="s">
        <v>528</v>
      </c>
      <c r="C90" s="463">
        <v>4000</v>
      </c>
      <c r="D90" s="477"/>
      <c r="E90" s="480" t="s">
        <v>222</v>
      </c>
      <c r="F90" s="482" t="s">
        <v>498</v>
      </c>
      <c r="G90" s="481">
        <f t="shared" si="1"/>
        <v>4113.3000000000029</v>
      </c>
    </row>
    <row r="91" spans="1:7" ht="19.5" customHeight="1" x14ac:dyDescent="0.2">
      <c r="A91" s="460">
        <v>83</v>
      </c>
      <c r="B91" s="462" t="s">
        <v>528</v>
      </c>
      <c r="C91" s="463"/>
      <c r="D91" s="477">
        <v>207.8</v>
      </c>
      <c r="E91" s="480" t="s">
        <v>222</v>
      </c>
      <c r="F91" s="482" t="s">
        <v>492</v>
      </c>
      <c r="G91" s="481">
        <f t="shared" si="1"/>
        <v>3905.5000000000027</v>
      </c>
    </row>
    <row r="92" spans="1:7" ht="19.5" customHeight="1" x14ac:dyDescent="0.2">
      <c r="A92" s="460">
        <v>84</v>
      </c>
      <c r="B92" s="462" t="s">
        <v>528</v>
      </c>
      <c r="C92" s="463"/>
      <c r="D92" s="477">
        <v>1</v>
      </c>
      <c r="E92" s="480" t="s">
        <v>222</v>
      </c>
      <c r="F92" s="482" t="s">
        <v>491</v>
      </c>
      <c r="G92" s="481">
        <f t="shared" si="1"/>
        <v>3904.5000000000027</v>
      </c>
    </row>
    <row r="93" spans="1:7" ht="19.5" customHeight="1" x14ac:dyDescent="0.2">
      <c r="A93" s="460">
        <v>85</v>
      </c>
      <c r="B93" s="462" t="s">
        <v>516</v>
      </c>
      <c r="C93" s="463"/>
      <c r="D93" s="477">
        <v>2000</v>
      </c>
      <c r="E93" s="480" t="s">
        <v>222</v>
      </c>
      <c r="F93" s="482" t="s">
        <v>509</v>
      </c>
      <c r="G93" s="481">
        <f t="shared" si="1"/>
        <v>1904.5000000000027</v>
      </c>
    </row>
    <row r="94" spans="1:7" ht="19.5" customHeight="1" x14ac:dyDescent="0.2">
      <c r="A94" s="460">
        <v>86</v>
      </c>
      <c r="B94" s="462" t="s">
        <v>516</v>
      </c>
      <c r="C94" s="463"/>
      <c r="D94" s="477">
        <v>765</v>
      </c>
      <c r="E94" s="480" t="s">
        <v>222</v>
      </c>
      <c r="F94" s="482" t="s">
        <v>488</v>
      </c>
      <c r="G94" s="481">
        <f t="shared" si="1"/>
        <v>1139.5000000000027</v>
      </c>
    </row>
    <row r="95" spans="1:7" ht="19.5" customHeight="1" x14ac:dyDescent="0.2">
      <c r="A95" s="460">
        <v>87</v>
      </c>
      <c r="B95" s="462" t="s">
        <v>517</v>
      </c>
      <c r="C95" s="463"/>
      <c r="D95" s="477">
        <v>600</v>
      </c>
      <c r="E95" s="480" t="s">
        <v>222</v>
      </c>
      <c r="F95" s="482" t="s">
        <v>509</v>
      </c>
      <c r="G95" s="481">
        <f t="shared" si="1"/>
        <v>539.50000000000273</v>
      </c>
    </row>
    <row r="96" spans="1:7" ht="19.5" customHeight="1" x14ac:dyDescent="0.2">
      <c r="A96" s="460">
        <v>88</v>
      </c>
      <c r="B96" s="462" t="s">
        <v>537</v>
      </c>
      <c r="C96" s="463">
        <v>700</v>
      </c>
      <c r="D96" s="477"/>
      <c r="E96" s="480" t="s">
        <v>222</v>
      </c>
      <c r="F96" s="482" t="s">
        <v>498</v>
      </c>
      <c r="G96" s="481">
        <f t="shared" si="1"/>
        <v>1239.5000000000027</v>
      </c>
    </row>
    <row r="97" spans="1:7" ht="19.5" customHeight="1" x14ac:dyDescent="0.2">
      <c r="A97" s="460">
        <v>89</v>
      </c>
      <c r="B97" s="462" t="s">
        <v>518</v>
      </c>
      <c r="C97" s="463"/>
      <c r="D97" s="477">
        <v>1130</v>
      </c>
      <c r="E97" s="480" t="s">
        <v>222</v>
      </c>
      <c r="F97" s="482" t="s">
        <v>488</v>
      </c>
      <c r="G97" s="481">
        <f t="shared" si="1"/>
        <v>109.50000000000273</v>
      </c>
    </row>
    <row r="98" spans="1:7" ht="30" x14ac:dyDescent="0.2">
      <c r="A98" s="460">
        <v>90</v>
      </c>
      <c r="B98" s="462">
        <v>41033</v>
      </c>
      <c r="C98" s="463"/>
      <c r="D98" s="477">
        <v>176.88</v>
      </c>
      <c r="E98" s="480" t="s">
        <v>222</v>
      </c>
      <c r="F98" s="482" t="s">
        <v>523</v>
      </c>
      <c r="G98" s="490">
        <f t="shared" si="1"/>
        <v>-67.379999999997267</v>
      </c>
    </row>
    <row r="99" spans="1:7" ht="19.5" customHeight="1" x14ac:dyDescent="0.2">
      <c r="A99" s="460">
        <v>91</v>
      </c>
      <c r="B99" s="462" t="s">
        <v>519</v>
      </c>
      <c r="C99" s="463">
        <v>5000</v>
      </c>
      <c r="D99" s="477"/>
      <c r="E99" s="480" t="s">
        <v>222</v>
      </c>
      <c r="F99" s="482" t="s">
        <v>498</v>
      </c>
      <c r="G99" s="481">
        <f t="shared" si="1"/>
        <v>4932.6200000000026</v>
      </c>
    </row>
    <row r="100" spans="1:7" ht="19.5" customHeight="1" x14ac:dyDescent="0.2">
      <c r="A100" s="460">
        <v>92</v>
      </c>
      <c r="B100" s="462" t="s">
        <v>519</v>
      </c>
      <c r="C100" s="463"/>
      <c r="D100" s="477">
        <v>555</v>
      </c>
      <c r="E100" s="480" t="s">
        <v>222</v>
      </c>
      <c r="F100" s="482" t="s">
        <v>488</v>
      </c>
      <c r="G100" s="481">
        <f t="shared" si="1"/>
        <v>4377.6200000000026</v>
      </c>
    </row>
    <row r="101" spans="1:7" ht="19.5" customHeight="1" x14ac:dyDescent="0.2">
      <c r="A101" s="460">
        <v>93</v>
      </c>
      <c r="B101" s="462" t="s">
        <v>519</v>
      </c>
      <c r="C101" s="463"/>
      <c r="D101" s="477">
        <v>51.95</v>
      </c>
      <c r="E101" s="480" t="s">
        <v>222</v>
      </c>
      <c r="F101" s="482" t="s">
        <v>489</v>
      </c>
      <c r="G101" s="481">
        <f t="shared" si="1"/>
        <v>4325.6700000000028</v>
      </c>
    </row>
    <row r="102" spans="1:7" ht="19.5" customHeight="1" x14ac:dyDescent="0.2">
      <c r="A102" s="460">
        <v>94</v>
      </c>
      <c r="B102" s="462" t="s">
        <v>519</v>
      </c>
      <c r="C102" s="463"/>
      <c r="D102" s="477">
        <v>183.9</v>
      </c>
      <c r="E102" s="480" t="s">
        <v>222</v>
      </c>
      <c r="F102" s="482" t="s">
        <v>492</v>
      </c>
      <c r="G102" s="481">
        <f t="shared" si="1"/>
        <v>4141.7700000000032</v>
      </c>
    </row>
    <row r="103" spans="1:7" ht="19.5" customHeight="1" x14ac:dyDescent="0.2">
      <c r="A103" s="460">
        <v>95</v>
      </c>
      <c r="B103" s="462" t="s">
        <v>519</v>
      </c>
      <c r="C103" s="463"/>
      <c r="D103" s="477">
        <v>1</v>
      </c>
      <c r="E103" s="480" t="s">
        <v>222</v>
      </c>
      <c r="F103" s="482" t="s">
        <v>491</v>
      </c>
      <c r="G103" s="481">
        <f t="shared" si="1"/>
        <v>4140.7700000000032</v>
      </c>
    </row>
    <row r="104" spans="1:7" ht="19.5" customHeight="1" x14ac:dyDescent="0.2">
      <c r="A104" s="460">
        <v>96</v>
      </c>
      <c r="B104" s="462" t="s">
        <v>519</v>
      </c>
      <c r="C104" s="463"/>
      <c r="D104" s="477">
        <v>6.3</v>
      </c>
      <c r="E104" s="480" t="s">
        <v>222</v>
      </c>
      <c r="F104" s="482" t="s">
        <v>490</v>
      </c>
      <c r="G104" s="481">
        <f t="shared" si="1"/>
        <v>4134.470000000003</v>
      </c>
    </row>
    <row r="105" spans="1:7" ht="19.5" customHeight="1" x14ac:dyDescent="0.2">
      <c r="A105" s="460">
        <v>97</v>
      </c>
      <c r="B105" s="462" t="s">
        <v>520</v>
      </c>
      <c r="C105" s="463"/>
      <c r="D105" s="477">
        <v>2000</v>
      </c>
      <c r="E105" s="480" t="s">
        <v>222</v>
      </c>
      <c r="F105" s="482" t="s">
        <v>509</v>
      </c>
      <c r="G105" s="481">
        <f t="shared" si="1"/>
        <v>2134.470000000003</v>
      </c>
    </row>
    <row r="106" spans="1:7" ht="34.5" customHeight="1" x14ac:dyDescent="0.2">
      <c r="A106" s="460">
        <v>98</v>
      </c>
      <c r="B106" s="462">
        <v>41126</v>
      </c>
      <c r="C106" s="463"/>
      <c r="D106" s="477">
        <v>165</v>
      </c>
      <c r="E106" s="480" t="s">
        <v>222</v>
      </c>
      <c r="F106" s="482" t="s">
        <v>523</v>
      </c>
      <c r="G106" s="481">
        <f t="shared" si="1"/>
        <v>1969.470000000003</v>
      </c>
    </row>
    <row r="107" spans="1:7" ht="20.25" customHeight="1" x14ac:dyDescent="0.2">
      <c r="A107" s="460">
        <v>99</v>
      </c>
      <c r="B107" s="462" t="s">
        <v>538</v>
      </c>
      <c r="C107" s="463">
        <v>1000</v>
      </c>
      <c r="D107" s="477"/>
      <c r="E107" s="480" t="s">
        <v>222</v>
      </c>
      <c r="F107" s="482" t="s">
        <v>498</v>
      </c>
      <c r="G107" s="481">
        <f t="shared" si="1"/>
        <v>2969.470000000003</v>
      </c>
    </row>
    <row r="108" spans="1:7" ht="20.25" customHeight="1" x14ac:dyDescent="0.2">
      <c r="A108" s="460">
        <v>100</v>
      </c>
      <c r="B108" s="462" t="s">
        <v>529</v>
      </c>
      <c r="C108" s="463"/>
      <c r="D108" s="477">
        <v>25.1</v>
      </c>
      <c r="E108" s="480" t="s">
        <v>222</v>
      </c>
      <c r="F108" s="482" t="s">
        <v>489</v>
      </c>
      <c r="G108" s="481">
        <f t="shared" si="1"/>
        <v>2944.3700000000031</v>
      </c>
    </row>
    <row r="109" spans="1:7" ht="20.25" customHeight="1" x14ac:dyDescent="0.2">
      <c r="A109" s="460">
        <v>101</v>
      </c>
      <c r="B109" s="462" t="s">
        <v>529</v>
      </c>
      <c r="C109" s="463"/>
      <c r="D109" s="477">
        <v>88.85</v>
      </c>
      <c r="E109" s="480" t="s">
        <v>222</v>
      </c>
      <c r="F109" s="482" t="s">
        <v>492</v>
      </c>
      <c r="G109" s="481">
        <f t="shared" si="1"/>
        <v>2855.5200000000032</v>
      </c>
    </row>
    <row r="110" spans="1:7" ht="20.25" customHeight="1" x14ac:dyDescent="0.2">
      <c r="A110" s="460">
        <v>102</v>
      </c>
      <c r="B110" s="462" t="s">
        <v>529</v>
      </c>
      <c r="C110" s="463"/>
      <c r="D110" s="477">
        <v>1</v>
      </c>
      <c r="E110" s="480" t="s">
        <v>222</v>
      </c>
      <c r="F110" s="482" t="s">
        <v>491</v>
      </c>
      <c r="G110" s="481">
        <f t="shared" si="1"/>
        <v>2854.5200000000032</v>
      </c>
    </row>
    <row r="111" spans="1:7" ht="20.25" customHeight="1" x14ac:dyDescent="0.2">
      <c r="A111" s="460">
        <v>103</v>
      </c>
      <c r="B111" s="462" t="s">
        <v>529</v>
      </c>
      <c r="C111" s="463"/>
      <c r="D111" s="477">
        <v>6.3</v>
      </c>
      <c r="E111" s="480" t="s">
        <v>222</v>
      </c>
      <c r="F111" s="482" t="s">
        <v>490</v>
      </c>
      <c r="G111" s="481">
        <f t="shared" si="1"/>
        <v>2848.220000000003</v>
      </c>
    </row>
    <row r="112" spans="1:7" ht="18.75" customHeight="1" x14ac:dyDescent="0.2">
      <c r="A112" s="460">
        <v>104</v>
      </c>
      <c r="B112" s="462" t="s">
        <v>521</v>
      </c>
      <c r="C112" s="463"/>
      <c r="D112" s="477">
        <v>2000</v>
      </c>
      <c r="E112" s="480" t="s">
        <v>222</v>
      </c>
      <c r="F112" s="482" t="s">
        <v>509</v>
      </c>
      <c r="G112" s="481">
        <f t="shared" si="1"/>
        <v>848.22000000000298</v>
      </c>
    </row>
    <row r="113" spans="1:7" ht="21.75" customHeight="1" x14ac:dyDescent="0.2">
      <c r="A113" s="460">
        <v>105</v>
      </c>
      <c r="B113" s="462">
        <v>41158</v>
      </c>
      <c r="C113" s="463">
        <v>7000</v>
      </c>
      <c r="D113" s="477"/>
      <c r="E113" s="480" t="s">
        <v>222</v>
      </c>
      <c r="F113" s="482" t="s">
        <v>498</v>
      </c>
      <c r="G113" s="481">
        <f t="shared" si="1"/>
        <v>7848.220000000003</v>
      </c>
    </row>
    <row r="114" spans="1:7" ht="30" x14ac:dyDescent="0.2">
      <c r="A114" s="460">
        <v>106</v>
      </c>
      <c r="B114" s="462">
        <v>41188</v>
      </c>
      <c r="C114" s="463"/>
      <c r="D114" s="477">
        <f>1600+270+600+770+960+910+560+300+340</f>
        <v>6310</v>
      </c>
      <c r="E114" s="480" t="s">
        <v>222</v>
      </c>
      <c r="F114" s="482" t="s">
        <v>530</v>
      </c>
      <c r="G114" s="481">
        <f t="shared" si="1"/>
        <v>1538.220000000003</v>
      </c>
    </row>
    <row r="115" spans="1:7" ht="30" x14ac:dyDescent="0.2">
      <c r="A115" s="460">
        <v>107</v>
      </c>
      <c r="B115" s="462">
        <v>41249</v>
      </c>
      <c r="C115" s="463"/>
      <c r="D115" s="477">
        <v>158</v>
      </c>
      <c r="E115" s="480" t="s">
        <v>222</v>
      </c>
      <c r="F115" s="482" t="s">
        <v>523</v>
      </c>
      <c r="G115" s="481">
        <f t="shared" si="1"/>
        <v>1380.220000000003</v>
      </c>
    </row>
    <row r="116" spans="1:7" ht="18.75" customHeight="1" x14ac:dyDescent="0.2">
      <c r="A116" s="460">
        <v>108</v>
      </c>
      <c r="B116" s="462" t="s">
        <v>531</v>
      </c>
      <c r="C116" s="463"/>
      <c r="D116" s="477">
        <v>21.3</v>
      </c>
      <c r="E116" s="480" t="s">
        <v>222</v>
      </c>
      <c r="F116" s="482" t="s">
        <v>489</v>
      </c>
      <c r="G116" s="481">
        <f t="shared" si="1"/>
        <v>1358.920000000003</v>
      </c>
    </row>
    <row r="117" spans="1:7" ht="18.75" customHeight="1" x14ac:dyDescent="0.2">
      <c r="A117" s="460">
        <v>109</v>
      </c>
      <c r="B117" s="462" t="s">
        <v>531</v>
      </c>
      <c r="C117" s="463"/>
      <c r="D117" s="477">
        <v>75.400000000000006</v>
      </c>
      <c r="E117" s="480" t="s">
        <v>222</v>
      </c>
      <c r="F117" s="482" t="s">
        <v>492</v>
      </c>
      <c r="G117" s="481">
        <f t="shared" si="1"/>
        <v>1283.5200000000029</v>
      </c>
    </row>
    <row r="118" spans="1:7" ht="18.75" customHeight="1" x14ac:dyDescent="0.2">
      <c r="A118" s="460">
        <v>110</v>
      </c>
      <c r="B118" s="462" t="s">
        <v>531</v>
      </c>
      <c r="C118" s="463"/>
      <c r="D118" s="477">
        <v>6.3</v>
      </c>
      <c r="E118" s="480" t="s">
        <v>222</v>
      </c>
      <c r="F118" s="482" t="s">
        <v>490</v>
      </c>
      <c r="G118" s="481">
        <f t="shared" si="1"/>
        <v>1277.220000000003</v>
      </c>
    </row>
    <row r="119" spans="1:7" ht="18.75" customHeight="1" x14ac:dyDescent="0.2">
      <c r="A119" s="460">
        <v>111</v>
      </c>
      <c r="B119" s="462" t="s">
        <v>531</v>
      </c>
      <c r="C119" s="463"/>
      <c r="D119" s="477">
        <v>1</v>
      </c>
      <c r="E119" s="480" t="s">
        <v>222</v>
      </c>
      <c r="F119" s="482" t="s">
        <v>491</v>
      </c>
      <c r="G119" s="481">
        <f t="shared" si="1"/>
        <v>1276.220000000003</v>
      </c>
    </row>
    <row r="120" spans="1:7" ht="18.75" customHeight="1" x14ac:dyDescent="0.2">
      <c r="A120" s="460">
        <v>112</v>
      </c>
      <c r="B120" s="462" t="s">
        <v>539</v>
      </c>
      <c r="C120" s="463">
        <v>1000</v>
      </c>
      <c r="D120" s="477"/>
      <c r="E120" s="480" t="s">
        <v>222</v>
      </c>
      <c r="F120" s="482" t="s">
        <v>498</v>
      </c>
      <c r="G120" s="481">
        <f t="shared" si="1"/>
        <v>2276.220000000003</v>
      </c>
    </row>
    <row r="121" spans="1:7" x14ac:dyDescent="0.2">
      <c r="A121" s="460">
        <v>113</v>
      </c>
      <c r="B121" s="462" t="s">
        <v>522</v>
      </c>
      <c r="C121" s="463"/>
      <c r="D121" s="477">
        <v>2000</v>
      </c>
      <c r="E121" s="480" t="s">
        <v>222</v>
      </c>
      <c r="F121" s="482" t="s">
        <v>509</v>
      </c>
      <c r="G121" s="481">
        <f t="shared" si="1"/>
        <v>276.22000000000298</v>
      </c>
    </row>
    <row r="122" spans="1:7" ht="18.75" customHeight="1" x14ac:dyDescent="0.2">
      <c r="A122" s="460">
        <v>114</v>
      </c>
      <c r="B122" s="462" t="s">
        <v>532</v>
      </c>
      <c r="C122" s="463">
        <v>5000</v>
      </c>
      <c r="D122" s="477"/>
      <c r="E122" s="480" t="s">
        <v>222</v>
      </c>
      <c r="F122" s="482" t="s">
        <v>498</v>
      </c>
      <c r="G122" s="481">
        <f t="shared" si="1"/>
        <v>5276.220000000003</v>
      </c>
    </row>
    <row r="123" spans="1:7" ht="30" x14ac:dyDescent="0.2">
      <c r="A123" s="460">
        <v>115</v>
      </c>
      <c r="B123" s="462" t="s">
        <v>532</v>
      </c>
      <c r="C123" s="463"/>
      <c r="D123" s="477">
        <v>2550</v>
      </c>
      <c r="E123" s="480" t="s">
        <v>222</v>
      </c>
      <c r="F123" s="482" t="s">
        <v>530</v>
      </c>
      <c r="G123" s="481">
        <f t="shared" si="1"/>
        <v>2726.220000000003</v>
      </c>
    </row>
    <row r="124" spans="1:7" ht="30" x14ac:dyDescent="0.2">
      <c r="A124" s="460">
        <v>116</v>
      </c>
      <c r="B124" s="462">
        <v>40915</v>
      </c>
      <c r="C124" s="463">
        <v>25.18</v>
      </c>
      <c r="D124" s="477"/>
      <c r="E124" s="480" t="s">
        <v>222</v>
      </c>
      <c r="F124" s="482" t="s">
        <v>542</v>
      </c>
      <c r="G124" s="481">
        <f t="shared" si="1"/>
        <v>2751.4000000000028</v>
      </c>
    </row>
    <row r="125" spans="1:7" ht="30" x14ac:dyDescent="0.2">
      <c r="A125" s="460">
        <v>117</v>
      </c>
      <c r="B125" s="462">
        <v>40915</v>
      </c>
      <c r="C125" s="463"/>
      <c r="D125" s="477">
        <v>2200</v>
      </c>
      <c r="E125" s="480" t="s">
        <v>222</v>
      </c>
      <c r="F125" s="482" t="s">
        <v>530</v>
      </c>
      <c r="G125" s="481">
        <f t="shared" si="1"/>
        <v>551.40000000000282</v>
      </c>
    </row>
    <row r="126" spans="1:7" x14ac:dyDescent="0.2">
      <c r="A126" s="460">
        <v>118</v>
      </c>
      <c r="B126" s="462" t="s">
        <v>540</v>
      </c>
      <c r="C126" s="463">
        <v>3000</v>
      </c>
      <c r="D126" s="477"/>
      <c r="E126" s="480" t="s">
        <v>222</v>
      </c>
      <c r="F126" s="482" t="s">
        <v>498</v>
      </c>
      <c r="G126" s="481">
        <f t="shared" si="1"/>
        <v>3551.4000000000028</v>
      </c>
    </row>
    <row r="127" spans="1:7" ht="30" x14ac:dyDescent="0.2">
      <c r="A127" s="460">
        <v>119</v>
      </c>
      <c r="B127" s="462" t="s">
        <v>533</v>
      </c>
      <c r="C127" s="463"/>
      <c r="D127" s="477">
        <v>1682.5</v>
      </c>
      <c r="E127" s="480" t="s">
        <v>222</v>
      </c>
      <c r="F127" s="482" t="s">
        <v>530</v>
      </c>
      <c r="G127" s="481">
        <f t="shared" si="1"/>
        <v>1868.9000000000028</v>
      </c>
    </row>
    <row r="128" spans="1:7" ht="21.75" customHeight="1" x14ac:dyDescent="0.2">
      <c r="A128" s="468" t="s">
        <v>321</v>
      </c>
      <c r="B128" s="469"/>
      <c r="C128" s="470"/>
      <c r="D128" s="479"/>
      <c r="E128" s="479"/>
      <c r="F128" s="486"/>
      <c r="G128" s="481">
        <f>G127</f>
        <v>1868.9000000000028</v>
      </c>
    </row>
    <row r="129" spans="1:7" x14ac:dyDescent="0.2">
      <c r="G129" s="487"/>
    </row>
    <row r="132" spans="1:7" x14ac:dyDescent="0.2">
      <c r="B132" s="471" t="s">
        <v>107</v>
      </c>
    </row>
    <row r="133" spans="1:7" x14ac:dyDescent="0.2">
      <c r="F133" s="473"/>
      <c r="G133" s="473"/>
    </row>
    <row r="134" spans="1:7" x14ac:dyDescent="0.2">
      <c r="C134" s="472"/>
      <c r="F134" s="472"/>
      <c r="G134" s="488"/>
    </row>
    <row r="135" spans="1:7" x14ac:dyDescent="0.2">
      <c r="A135" s="473"/>
      <c r="C135" s="471" t="s">
        <v>271</v>
      </c>
      <c r="F135" s="489" t="s">
        <v>276</v>
      </c>
      <c r="G135" s="488"/>
    </row>
    <row r="136" spans="1:7" x14ac:dyDescent="0.2">
      <c r="A136" s="473"/>
      <c r="C136" s="474" t="s">
        <v>140</v>
      </c>
      <c r="F136" s="156" t="s">
        <v>272</v>
      </c>
      <c r="G136" s="473"/>
    </row>
    <row r="137" spans="1:7" s="473" customFormat="1" x14ac:dyDescent="0.2">
      <c r="B137" s="156"/>
    </row>
  </sheetData>
  <mergeCells count="1">
    <mergeCell ref="G2:H2"/>
  </mergeCells>
  <dataValidations count="1">
    <dataValidation allowBlank="1" showInputMessage="1" showErrorMessage="1" prompt="თვე/დღე/წელი" sqref="B9:B127"/>
  </dataValidations>
  <printOptions gridLines="1"/>
  <pageMargins left="0.51181102362204722" right="0.51181102362204722" top="0.55118110236220474" bottom="0.55118110236220474" header="0.51181102362204722" footer="0.51181102362204722"/>
  <pageSetup scale="71" fitToHeight="0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L53"/>
  <sheetViews>
    <sheetView showGridLines="0" view="pageBreakPreview" zoomScaleSheetLayoutView="100" workbookViewId="0">
      <selection activeCell="G30" sqref="G30"/>
    </sheetView>
  </sheetViews>
  <sheetFormatPr defaultRowHeight="12.75" x14ac:dyDescent="0.2"/>
  <cols>
    <col min="1" max="1" width="53.5703125" style="23" customWidth="1"/>
    <col min="2" max="2" width="10.7109375" style="23" customWidth="1"/>
    <col min="3" max="3" width="12.42578125" style="23" customWidth="1"/>
    <col min="4" max="4" width="10.42578125" style="23" customWidth="1"/>
    <col min="5" max="5" width="13.140625" style="23" customWidth="1"/>
    <col min="6" max="6" width="10.42578125" style="23" customWidth="1"/>
    <col min="7" max="7" width="10.5703125" style="23" customWidth="1"/>
    <col min="8" max="8" width="13.140625" style="23" customWidth="1"/>
    <col min="9" max="9" width="9.85546875" style="23" customWidth="1"/>
    <col min="10" max="10" width="12.7109375" style="23" customWidth="1"/>
    <col min="11" max="11" width="0.7109375" style="23" customWidth="1"/>
    <col min="12" max="16384" width="9.140625" style="23"/>
  </cols>
  <sheetData>
    <row r="1" spans="1:12" s="21" customFormat="1" ht="15" x14ac:dyDescent="0.2">
      <c r="A1" s="122" t="s">
        <v>309</v>
      </c>
      <c r="B1" s="123"/>
      <c r="C1" s="123"/>
      <c r="D1" s="123"/>
      <c r="E1" s="123"/>
      <c r="F1" s="68"/>
      <c r="G1" s="68"/>
      <c r="H1" s="68"/>
      <c r="I1" s="497" t="s">
        <v>110</v>
      </c>
      <c r="J1" s="497"/>
      <c r="K1" s="129"/>
    </row>
    <row r="2" spans="1:12" s="21" customFormat="1" ht="15" x14ac:dyDescent="0.3">
      <c r="A2" s="94" t="s">
        <v>141</v>
      </c>
      <c r="B2" s="123"/>
      <c r="C2" s="123"/>
      <c r="D2" s="123"/>
      <c r="E2" s="123"/>
      <c r="F2" s="124"/>
      <c r="G2" s="125"/>
      <c r="H2" s="125"/>
      <c r="I2" s="494" t="s">
        <v>480</v>
      </c>
      <c r="J2" s="495"/>
      <c r="K2" s="129"/>
    </row>
    <row r="3" spans="1:12" s="21" customFormat="1" ht="15" x14ac:dyDescent="0.2">
      <c r="A3" s="123"/>
      <c r="B3" s="123"/>
      <c r="C3" s="123"/>
      <c r="D3" s="123"/>
      <c r="E3" s="123"/>
      <c r="F3" s="124"/>
      <c r="G3" s="125"/>
      <c r="H3" s="125"/>
      <c r="I3" s="126"/>
      <c r="J3" s="65"/>
      <c r="K3" s="129"/>
    </row>
    <row r="4" spans="1:12" s="2" customFormat="1" ht="15" x14ac:dyDescent="0.3">
      <c r="A4" s="66" t="str">
        <f>'ფორმა N2'!A4</f>
        <v>ანგარიშვალდებული პირის დასახელება:</v>
      </c>
      <c r="B4" s="66"/>
      <c r="C4" s="66"/>
      <c r="D4" s="66"/>
      <c r="E4" s="66"/>
      <c r="F4" s="67"/>
      <c r="G4" s="67"/>
      <c r="H4" s="67"/>
      <c r="I4" s="111"/>
      <c r="J4" s="66"/>
      <c r="K4" s="94"/>
      <c r="L4" s="21"/>
    </row>
    <row r="5" spans="1:12" s="2" customFormat="1" ht="15" x14ac:dyDescent="0.3">
      <c r="A5" s="88" t="s">
        <v>479</v>
      </c>
      <c r="B5" s="106"/>
      <c r="C5" s="106"/>
      <c r="D5" s="106"/>
      <c r="E5" s="106"/>
      <c r="F5" s="48"/>
      <c r="G5" s="48"/>
      <c r="H5" s="48"/>
      <c r="I5" s="117"/>
      <c r="J5" s="48"/>
      <c r="K5" s="94"/>
    </row>
    <row r="6" spans="1:12" s="21" customFormat="1" ht="13.5" x14ac:dyDescent="0.2">
      <c r="A6" s="127"/>
      <c r="B6" s="128"/>
      <c r="C6" s="128"/>
      <c r="D6" s="123"/>
      <c r="E6" s="123"/>
      <c r="F6" s="123"/>
      <c r="G6" s="123"/>
      <c r="H6" s="123"/>
      <c r="I6" s="123"/>
      <c r="J6" s="123"/>
      <c r="K6" s="129"/>
    </row>
    <row r="7" spans="1:12" ht="45" x14ac:dyDescent="0.2">
      <c r="A7" s="118"/>
      <c r="B7" s="499" t="s">
        <v>221</v>
      </c>
      <c r="C7" s="499"/>
      <c r="D7" s="499" t="s">
        <v>297</v>
      </c>
      <c r="E7" s="499"/>
      <c r="F7" s="499" t="s">
        <v>298</v>
      </c>
      <c r="G7" s="499"/>
      <c r="H7" s="141" t="s">
        <v>284</v>
      </c>
      <c r="I7" s="499" t="s">
        <v>224</v>
      </c>
      <c r="J7" s="499"/>
      <c r="K7" s="130"/>
    </row>
    <row r="8" spans="1:12" ht="15" x14ac:dyDescent="0.2">
      <c r="A8" s="119" t="s">
        <v>116</v>
      </c>
      <c r="B8" s="120" t="s">
        <v>223</v>
      </c>
      <c r="C8" s="121" t="s">
        <v>222</v>
      </c>
      <c r="D8" s="120" t="s">
        <v>223</v>
      </c>
      <c r="E8" s="121" t="s">
        <v>222</v>
      </c>
      <c r="F8" s="120" t="s">
        <v>223</v>
      </c>
      <c r="G8" s="121" t="s">
        <v>222</v>
      </c>
      <c r="H8" s="121" t="s">
        <v>222</v>
      </c>
      <c r="I8" s="120" t="s">
        <v>223</v>
      </c>
      <c r="J8" s="121" t="s">
        <v>222</v>
      </c>
      <c r="K8" s="130"/>
    </row>
    <row r="9" spans="1:12" ht="15" x14ac:dyDescent="0.2">
      <c r="A9" s="49" t="s">
        <v>117</v>
      </c>
      <c r="B9" s="257">
        <f>SUM(B10,B14,B17)</f>
        <v>2</v>
      </c>
      <c r="C9" s="252">
        <f>SUM(C10,C14,C17)</f>
        <v>2510</v>
      </c>
      <c r="D9" s="257">
        <f t="shared" ref="D9:J9" si="0">SUM(D10,D14,D17)</f>
        <v>3</v>
      </c>
      <c r="E9" s="252">
        <f>SUM(E10,E14,E17)</f>
        <v>3773.29</v>
      </c>
      <c r="F9" s="257">
        <f t="shared" si="0"/>
        <v>0</v>
      </c>
      <c r="G9" s="252">
        <f>SUM(G10,G14,G17)</f>
        <v>0</v>
      </c>
      <c r="H9" s="252">
        <f>SUM(H10,H14,H17)</f>
        <v>777.5</v>
      </c>
      <c r="I9" s="257">
        <f>SUM(I10,I14,I17)</f>
        <v>5</v>
      </c>
      <c r="J9" s="252">
        <f t="shared" si="0"/>
        <v>5505.79</v>
      </c>
      <c r="K9" s="130"/>
    </row>
    <row r="10" spans="1:12" ht="15" x14ac:dyDescent="0.2">
      <c r="A10" s="50" t="s">
        <v>118</v>
      </c>
      <c r="B10" s="258">
        <f>SUM(B11:B13)</f>
        <v>0</v>
      </c>
      <c r="C10" s="253">
        <f>SUM(C11:C13)</f>
        <v>0</v>
      </c>
      <c r="D10" s="258">
        <f t="shared" ref="D10:J10" si="1">SUM(D11:D13)</f>
        <v>0</v>
      </c>
      <c r="E10" s="253">
        <f>SUM(E11:E13)</f>
        <v>0</v>
      </c>
      <c r="F10" s="258">
        <f t="shared" si="1"/>
        <v>0</v>
      </c>
      <c r="G10" s="253">
        <f>SUM(G11:G13)</f>
        <v>0</v>
      </c>
      <c r="H10" s="253">
        <f>SUM(H11:H13)</f>
        <v>0</v>
      </c>
      <c r="I10" s="258">
        <f>SUM(I11:I13)</f>
        <v>0</v>
      </c>
      <c r="J10" s="253">
        <f t="shared" si="1"/>
        <v>0</v>
      </c>
      <c r="K10" s="130"/>
    </row>
    <row r="11" spans="1:12" ht="15" x14ac:dyDescent="0.2">
      <c r="A11" s="50" t="s">
        <v>119</v>
      </c>
      <c r="B11" s="259"/>
      <c r="C11" s="254"/>
      <c r="D11" s="259"/>
      <c r="E11" s="254"/>
      <c r="F11" s="259"/>
      <c r="G11" s="254"/>
      <c r="H11" s="254"/>
      <c r="I11" s="259"/>
      <c r="J11" s="254"/>
      <c r="K11" s="130"/>
    </row>
    <row r="12" spans="1:12" ht="15" x14ac:dyDescent="0.2">
      <c r="A12" s="50" t="s">
        <v>120</v>
      </c>
      <c r="B12" s="259"/>
      <c r="C12" s="254"/>
      <c r="D12" s="259"/>
      <c r="E12" s="254"/>
      <c r="F12" s="259"/>
      <c r="G12" s="254"/>
      <c r="H12" s="254"/>
      <c r="I12" s="259"/>
      <c r="J12" s="254"/>
      <c r="K12" s="130"/>
    </row>
    <row r="13" spans="1:12" ht="15" x14ac:dyDescent="0.2">
      <c r="A13" s="50" t="s">
        <v>121</v>
      </c>
      <c r="B13" s="259"/>
      <c r="C13" s="254"/>
      <c r="D13" s="259"/>
      <c r="E13" s="254"/>
      <c r="F13" s="259"/>
      <c r="G13" s="254"/>
      <c r="H13" s="254"/>
      <c r="I13" s="259"/>
      <c r="J13" s="254"/>
      <c r="K13" s="130"/>
    </row>
    <row r="14" spans="1:12" ht="15" x14ac:dyDescent="0.2">
      <c r="A14" s="50" t="s">
        <v>122</v>
      </c>
      <c r="B14" s="258">
        <f>SUM(B15:B16)</f>
        <v>2</v>
      </c>
      <c r="C14" s="253">
        <f>SUM(C15:C16)</f>
        <v>2510</v>
      </c>
      <c r="D14" s="258">
        <f t="shared" ref="D14:J14" si="2">SUM(D15:D16)</f>
        <v>2</v>
      </c>
      <c r="E14" s="253">
        <f>SUM(E15:E16)</f>
        <v>3187</v>
      </c>
      <c r="F14" s="258">
        <f t="shared" si="2"/>
        <v>0</v>
      </c>
      <c r="G14" s="253">
        <f>SUM(G15:G16)</f>
        <v>0</v>
      </c>
      <c r="H14" s="253">
        <f>SUM(H15:H16)</f>
        <v>777.5</v>
      </c>
      <c r="I14" s="258">
        <f>SUM(I15:I16)</f>
        <v>4</v>
      </c>
      <c r="J14" s="253">
        <f t="shared" si="2"/>
        <v>4919.5</v>
      </c>
      <c r="K14" s="130"/>
    </row>
    <row r="15" spans="1:12" ht="15" x14ac:dyDescent="0.2">
      <c r="A15" s="50" t="s">
        <v>123</v>
      </c>
      <c r="B15" s="259"/>
      <c r="C15" s="254"/>
      <c r="D15" s="259"/>
      <c r="E15" s="254"/>
      <c r="F15" s="259"/>
      <c r="G15" s="254"/>
      <c r="H15" s="254"/>
      <c r="I15" s="259"/>
      <c r="J15" s="254"/>
      <c r="K15" s="130"/>
    </row>
    <row r="16" spans="1:12" ht="15" x14ac:dyDescent="0.2">
      <c r="A16" s="50" t="s">
        <v>124</v>
      </c>
      <c r="B16" s="259">
        <v>2</v>
      </c>
      <c r="C16" s="280">
        <v>2510</v>
      </c>
      <c r="D16" s="259">
        <v>2</v>
      </c>
      <c r="E16" s="254">
        <v>3187</v>
      </c>
      <c r="F16" s="259"/>
      <c r="G16" s="254"/>
      <c r="H16" s="280">
        <v>777.5</v>
      </c>
      <c r="I16" s="259">
        <f>B16+D16-F16</f>
        <v>4</v>
      </c>
      <c r="J16" s="254">
        <f>C16+E16-G16-H16</f>
        <v>4919.5</v>
      </c>
      <c r="K16" s="130"/>
    </row>
    <row r="17" spans="1:11" ht="15" x14ac:dyDescent="0.2">
      <c r="A17" s="50" t="s">
        <v>125</v>
      </c>
      <c r="B17" s="258">
        <f>SUM(B18:B19,B22,B23)</f>
        <v>0</v>
      </c>
      <c r="C17" s="253">
        <f>SUM(C18:C19,C22,C23)</f>
        <v>0</v>
      </c>
      <c r="D17" s="258">
        <f t="shared" ref="D17:J17" si="3">SUM(D18:D19,D22,D23)</f>
        <v>1</v>
      </c>
      <c r="E17" s="253">
        <f>SUM(E18:E19,E22,E23)</f>
        <v>586.29</v>
      </c>
      <c r="F17" s="258">
        <f t="shared" si="3"/>
        <v>0</v>
      </c>
      <c r="G17" s="253">
        <f>SUM(G18:G19,G22,G23)</f>
        <v>0</v>
      </c>
      <c r="H17" s="253">
        <f>SUM(H18:H19,H22,H23)</f>
        <v>0</v>
      </c>
      <c r="I17" s="258">
        <f>SUM(I18:I19,I22,I23)</f>
        <v>1</v>
      </c>
      <c r="J17" s="253">
        <f t="shared" si="3"/>
        <v>586.29</v>
      </c>
      <c r="K17" s="130"/>
    </row>
    <row r="18" spans="1:11" ht="15" x14ac:dyDescent="0.2">
      <c r="A18" s="50" t="s">
        <v>126</v>
      </c>
      <c r="B18" s="259"/>
      <c r="C18" s="254"/>
      <c r="D18" s="259"/>
      <c r="E18" s="254"/>
      <c r="F18" s="259"/>
      <c r="G18" s="254"/>
      <c r="H18" s="254"/>
      <c r="I18" s="259"/>
      <c r="J18" s="254"/>
      <c r="K18" s="130"/>
    </row>
    <row r="19" spans="1:11" ht="15" x14ac:dyDescent="0.2">
      <c r="A19" s="50" t="s">
        <v>127</v>
      </c>
      <c r="B19" s="258">
        <f>SUM(B20:B21)</f>
        <v>0</v>
      </c>
      <c r="C19" s="253">
        <f>SUM(C20:C21)</f>
        <v>0</v>
      </c>
      <c r="D19" s="258">
        <f t="shared" ref="D19:J19" si="4">SUM(D20:D21)</f>
        <v>1</v>
      </c>
      <c r="E19" s="253">
        <f>SUM(E20:E21)</f>
        <v>586.29</v>
      </c>
      <c r="F19" s="258">
        <f t="shared" si="4"/>
        <v>0</v>
      </c>
      <c r="G19" s="253">
        <f>SUM(G20:G21)</f>
        <v>0</v>
      </c>
      <c r="H19" s="253">
        <f>SUM(H20:H21)</f>
        <v>0</v>
      </c>
      <c r="I19" s="258">
        <f>SUM(I20:I21)</f>
        <v>1</v>
      </c>
      <c r="J19" s="253">
        <f t="shared" si="4"/>
        <v>586.29</v>
      </c>
      <c r="K19" s="130"/>
    </row>
    <row r="20" spans="1:11" ht="15" x14ac:dyDescent="0.2">
      <c r="A20" s="50" t="s">
        <v>128</v>
      </c>
      <c r="B20" s="259"/>
      <c r="C20" s="254"/>
      <c r="D20" s="259"/>
      <c r="E20" s="254"/>
      <c r="F20" s="259"/>
      <c r="G20" s="254"/>
      <c r="H20" s="254"/>
      <c r="I20" s="259"/>
      <c r="J20" s="254"/>
      <c r="K20" s="130"/>
    </row>
    <row r="21" spans="1:11" ht="15" x14ac:dyDescent="0.2">
      <c r="A21" s="50" t="s">
        <v>129</v>
      </c>
      <c r="B21" s="259"/>
      <c r="C21" s="254"/>
      <c r="D21" s="259">
        <v>1</v>
      </c>
      <c r="E21" s="254">
        <v>586.29</v>
      </c>
      <c r="F21" s="259"/>
      <c r="G21" s="254"/>
      <c r="H21" s="254"/>
      <c r="I21" s="259">
        <f>D21</f>
        <v>1</v>
      </c>
      <c r="J21" s="254">
        <f>E21</f>
        <v>586.29</v>
      </c>
      <c r="K21" s="130"/>
    </row>
    <row r="22" spans="1:11" ht="15" x14ac:dyDescent="0.2">
      <c r="A22" s="50" t="s">
        <v>130</v>
      </c>
      <c r="B22" s="259"/>
      <c r="C22" s="254"/>
      <c r="D22" s="259"/>
      <c r="E22" s="254"/>
      <c r="F22" s="256"/>
      <c r="G22" s="254"/>
      <c r="H22" s="254"/>
      <c r="I22" s="256"/>
      <c r="J22" s="254"/>
      <c r="K22" s="130"/>
    </row>
    <row r="23" spans="1:11" ht="15" x14ac:dyDescent="0.2">
      <c r="A23" s="50" t="s">
        <v>131</v>
      </c>
      <c r="B23" s="259"/>
      <c r="C23" s="254"/>
      <c r="D23" s="259"/>
      <c r="E23" s="254"/>
      <c r="F23" s="256"/>
      <c r="G23" s="254"/>
      <c r="H23" s="254"/>
      <c r="I23" s="256"/>
      <c r="J23" s="254"/>
      <c r="K23" s="130"/>
    </row>
    <row r="24" spans="1:11" ht="15" x14ac:dyDescent="0.2">
      <c r="A24" s="49" t="s">
        <v>132</v>
      </c>
      <c r="B24" s="255">
        <f>SUM(B25:B31)</f>
        <v>0</v>
      </c>
      <c r="C24" s="72">
        <f t="shared" ref="C24:J24" si="5">SUM(C25:C31)</f>
        <v>0</v>
      </c>
      <c r="D24" s="255">
        <f t="shared" si="5"/>
        <v>0</v>
      </c>
      <c r="E24" s="72">
        <f t="shared" si="5"/>
        <v>0</v>
      </c>
      <c r="F24" s="255">
        <f t="shared" si="5"/>
        <v>0</v>
      </c>
      <c r="G24" s="72">
        <f t="shared" si="5"/>
        <v>0</v>
      </c>
      <c r="H24" s="72">
        <f t="shared" si="5"/>
        <v>0</v>
      </c>
      <c r="I24" s="255">
        <f t="shared" si="5"/>
        <v>0</v>
      </c>
      <c r="J24" s="72">
        <f t="shared" si="5"/>
        <v>0</v>
      </c>
      <c r="K24" s="130"/>
    </row>
    <row r="25" spans="1:11" ht="15" x14ac:dyDescent="0.2">
      <c r="A25" s="50" t="s">
        <v>261</v>
      </c>
      <c r="B25" s="24"/>
      <c r="C25" s="24"/>
      <c r="D25" s="24"/>
      <c r="E25" s="24"/>
      <c r="F25" s="24"/>
      <c r="G25" s="24"/>
      <c r="H25" s="24"/>
      <c r="I25" s="24"/>
      <c r="J25" s="24"/>
      <c r="K25" s="130"/>
    </row>
    <row r="26" spans="1:11" ht="15" x14ac:dyDescent="0.2">
      <c r="A26" s="50" t="s">
        <v>262</v>
      </c>
      <c r="B26" s="24"/>
      <c r="C26" s="24"/>
      <c r="D26" s="24"/>
      <c r="E26" s="24"/>
      <c r="F26" s="24"/>
      <c r="G26" s="24"/>
      <c r="H26" s="24"/>
      <c r="I26" s="24"/>
      <c r="J26" s="24"/>
      <c r="K26" s="130"/>
    </row>
    <row r="27" spans="1:11" ht="15" x14ac:dyDescent="0.2">
      <c r="A27" s="50" t="s">
        <v>263</v>
      </c>
      <c r="B27" s="24"/>
      <c r="C27" s="24"/>
      <c r="D27" s="24"/>
      <c r="E27" s="24"/>
      <c r="F27" s="24"/>
      <c r="G27" s="24"/>
      <c r="H27" s="24"/>
      <c r="I27" s="24"/>
      <c r="J27" s="24"/>
      <c r="K27" s="130"/>
    </row>
    <row r="28" spans="1:11" ht="15" x14ac:dyDescent="0.2">
      <c r="A28" s="50" t="s">
        <v>264</v>
      </c>
      <c r="B28" s="24"/>
      <c r="C28" s="24"/>
      <c r="D28" s="24"/>
      <c r="E28" s="24"/>
      <c r="F28" s="24"/>
      <c r="G28" s="24"/>
      <c r="H28" s="24"/>
      <c r="I28" s="24"/>
      <c r="J28" s="24"/>
      <c r="K28" s="130"/>
    </row>
    <row r="29" spans="1:11" ht="15" x14ac:dyDescent="0.2">
      <c r="A29" s="50" t="s">
        <v>265</v>
      </c>
      <c r="B29" s="24"/>
      <c r="C29" s="24"/>
      <c r="D29" s="24"/>
      <c r="E29" s="24"/>
      <c r="F29" s="24"/>
      <c r="G29" s="24"/>
      <c r="H29" s="24"/>
      <c r="I29" s="24"/>
      <c r="J29" s="24"/>
      <c r="K29" s="130"/>
    </row>
    <row r="30" spans="1:11" ht="15" x14ac:dyDescent="0.2">
      <c r="A30" s="50" t="s">
        <v>266</v>
      </c>
      <c r="B30" s="24"/>
      <c r="C30" s="24"/>
      <c r="D30" s="24"/>
      <c r="E30" s="24"/>
      <c r="F30" s="24"/>
      <c r="G30" s="24"/>
      <c r="H30" s="24"/>
      <c r="I30" s="24"/>
      <c r="J30" s="24"/>
      <c r="K30" s="130"/>
    </row>
    <row r="31" spans="1:11" ht="15" x14ac:dyDescent="0.2">
      <c r="A31" s="50" t="s">
        <v>267</v>
      </c>
      <c r="B31" s="24"/>
      <c r="C31" s="24"/>
      <c r="D31" s="24"/>
      <c r="E31" s="24"/>
      <c r="F31" s="24"/>
      <c r="G31" s="24"/>
      <c r="H31" s="24"/>
      <c r="I31" s="24"/>
      <c r="J31" s="24"/>
      <c r="K31" s="130"/>
    </row>
    <row r="32" spans="1:11" ht="15" x14ac:dyDescent="0.2">
      <c r="A32" s="49" t="s">
        <v>133</v>
      </c>
      <c r="B32" s="72">
        <f>SUM(B33:B35)</f>
        <v>0</v>
      </c>
      <c r="C32" s="72">
        <f>SUM(C33:C35)</f>
        <v>0</v>
      </c>
      <c r="D32" s="72">
        <f t="shared" ref="D32:J32" si="6">SUM(D33:D35)</f>
        <v>0</v>
      </c>
      <c r="E32" s="72">
        <f>SUM(E33:E35)</f>
        <v>0</v>
      </c>
      <c r="F32" s="72">
        <f t="shared" si="6"/>
        <v>0</v>
      </c>
      <c r="G32" s="72">
        <f>SUM(G33:G35)</f>
        <v>0</v>
      </c>
      <c r="H32" s="72">
        <f>SUM(H33:H35)</f>
        <v>0</v>
      </c>
      <c r="I32" s="72">
        <f>SUM(I33:I35)</f>
        <v>0</v>
      </c>
      <c r="J32" s="72">
        <f t="shared" si="6"/>
        <v>0</v>
      </c>
      <c r="K32" s="130"/>
    </row>
    <row r="33" spans="1:11" ht="15" x14ac:dyDescent="0.2">
      <c r="A33" s="50" t="s">
        <v>268</v>
      </c>
      <c r="B33" s="24"/>
      <c r="C33" s="24"/>
      <c r="D33" s="24"/>
      <c r="E33" s="24"/>
      <c r="F33" s="24"/>
      <c r="G33" s="24"/>
      <c r="H33" s="24"/>
      <c r="I33" s="24"/>
      <c r="J33" s="24"/>
      <c r="K33" s="130"/>
    </row>
    <row r="34" spans="1:11" ht="15" x14ac:dyDescent="0.2">
      <c r="A34" s="50" t="s">
        <v>269</v>
      </c>
      <c r="B34" s="24"/>
      <c r="C34" s="24"/>
      <c r="D34" s="24"/>
      <c r="E34" s="24"/>
      <c r="F34" s="24"/>
      <c r="G34" s="24"/>
      <c r="H34" s="24"/>
      <c r="I34" s="24"/>
      <c r="J34" s="24"/>
      <c r="K34" s="130"/>
    </row>
    <row r="35" spans="1:11" ht="15" x14ac:dyDescent="0.2">
      <c r="A35" s="50" t="s">
        <v>270</v>
      </c>
      <c r="B35" s="24"/>
      <c r="C35" s="24"/>
      <c r="D35" s="24"/>
      <c r="E35" s="24"/>
      <c r="F35" s="24"/>
      <c r="G35" s="24"/>
      <c r="H35" s="24"/>
      <c r="I35" s="24"/>
      <c r="J35" s="24"/>
      <c r="K35" s="130"/>
    </row>
    <row r="36" spans="1:11" ht="15" x14ac:dyDescent="0.2">
      <c r="A36" s="49" t="s">
        <v>134</v>
      </c>
      <c r="B36" s="72">
        <f t="shared" ref="B36:J36" si="7">SUM(B37:B39,B42)</f>
        <v>0</v>
      </c>
      <c r="C36" s="72">
        <f t="shared" si="7"/>
        <v>0</v>
      </c>
      <c r="D36" s="72">
        <f t="shared" si="7"/>
        <v>0</v>
      </c>
      <c r="E36" s="72">
        <f t="shared" si="7"/>
        <v>0</v>
      </c>
      <c r="F36" s="72">
        <f t="shared" si="7"/>
        <v>0</v>
      </c>
      <c r="G36" s="72">
        <f t="shared" si="7"/>
        <v>0</v>
      </c>
      <c r="H36" s="72">
        <f t="shared" si="7"/>
        <v>0</v>
      </c>
      <c r="I36" s="72">
        <f t="shared" si="7"/>
        <v>0</v>
      </c>
      <c r="J36" s="72">
        <f t="shared" si="7"/>
        <v>0</v>
      </c>
      <c r="K36" s="130"/>
    </row>
    <row r="37" spans="1:11" ht="15" x14ac:dyDescent="0.2">
      <c r="A37" s="50" t="s">
        <v>135</v>
      </c>
      <c r="B37" s="24"/>
      <c r="C37" s="24"/>
      <c r="D37" s="24"/>
      <c r="E37" s="24"/>
      <c r="F37" s="24"/>
      <c r="G37" s="24"/>
      <c r="H37" s="24"/>
      <c r="I37" s="24"/>
      <c r="J37" s="24"/>
      <c r="K37" s="130"/>
    </row>
    <row r="38" spans="1:11" ht="15" x14ac:dyDescent="0.2">
      <c r="A38" s="50" t="s">
        <v>136</v>
      </c>
      <c r="B38" s="24"/>
      <c r="C38" s="24"/>
      <c r="D38" s="24"/>
      <c r="E38" s="24"/>
      <c r="F38" s="24"/>
      <c r="G38" s="24"/>
      <c r="H38" s="24"/>
      <c r="I38" s="24"/>
      <c r="J38" s="24"/>
      <c r="K38" s="130"/>
    </row>
    <row r="39" spans="1:11" ht="15" x14ac:dyDescent="0.2">
      <c r="A39" s="50" t="s">
        <v>137</v>
      </c>
      <c r="B39" s="118">
        <f t="shared" ref="B39:J39" si="8">SUM(B40:B41)</f>
        <v>0</v>
      </c>
      <c r="C39" s="118">
        <f t="shared" si="8"/>
        <v>0</v>
      </c>
      <c r="D39" s="118">
        <f t="shared" si="8"/>
        <v>0</v>
      </c>
      <c r="E39" s="118">
        <f t="shared" si="8"/>
        <v>0</v>
      </c>
      <c r="F39" s="118">
        <f t="shared" si="8"/>
        <v>0</v>
      </c>
      <c r="G39" s="118">
        <f t="shared" si="8"/>
        <v>0</v>
      </c>
      <c r="H39" s="118">
        <f t="shared" si="8"/>
        <v>0</v>
      </c>
      <c r="I39" s="118">
        <f t="shared" si="8"/>
        <v>0</v>
      </c>
      <c r="J39" s="118">
        <f t="shared" si="8"/>
        <v>0</v>
      </c>
      <c r="K39" s="130"/>
    </row>
    <row r="40" spans="1:11" ht="30" x14ac:dyDescent="0.2">
      <c r="A40" s="50" t="s">
        <v>443</v>
      </c>
      <c r="B40" s="24"/>
      <c r="C40" s="24"/>
      <c r="D40" s="24"/>
      <c r="E40" s="24"/>
      <c r="F40" s="24"/>
      <c r="G40" s="24"/>
      <c r="H40" s="24"/>
      <c r="I40" s="24"/>
      <c r="J40" s="24"/>
      <c r="K40" s="130"/>
    </row>
    <row r="41" spans="1:11" ht="15" x14ac:dyDescent="0.2">
      <c r="A41" s="50" t="s">
        <v>138</v>
      </c>
      <c r="B41" s="24"/>
      <c r="C41" s="24"/>
      <c r="D41" s="24"/>
      <c r="E41" s="24"/>
      <c r="F41" s="24"/>
      <c r="G41" s="24"/>
      <c r="H41" s="24"/>
      <c r="I41" s="24"/>
      <c r="J41" s="24"/>
      <c r="K41" s="130"/>
    </row>
    <row r="42" spans="1:11" ht="15" x14ac:dyDescent="0.2">
      <c r="A42" s="50" t="s">
        <v>139</v>
      </c>
      <c r="B42" s="24"/>
      <c r="C42" s="24"/>
      <c r="D42" s="24"/>
      <c r="E42" s="24"/>
      <c r="F42" s="24"/>
      <c r="G42" s="24"/>
      <c r="H42" s="24"/>
      <c r="I42" s="24"/>
      <c r="J42" s="24"/>
      <c r="K42" s="130"/>
    </row>
    <row r="43" spans="1:11" ht="15" x14ac:dyDescent="0.2">
      <c r="A43" s="22"/>
      <c r="B43" s="22"/>
      <c r="C43" s="22"/>
      <c r="D43" s="22"/>
      <c r="E43" s="22"/>
      <c r="F43" s="22"/>
      <c r="G43" s="22"/>
      <c r="H43" s="22"/>
      <c r="I43" s="22"/>
      <c r="J43" s="22"/>
    </row>
    <row r="44" spans="1:11" s="21" customFormat="1" x14ac:dyDescent="0.2"/>
    <row r="45" spans="1:11" s="21" customFormat="1" x14ac:dyDescent="0.2">
      <c r="A45" s="23"/>
    </row>
    <row r="46" spans="1:11" s="2" customFormat="1" ht="15" x14ac:dyDescent="0.3">
      <c r="A46" s="61" t="s">
        <v>107</v>
      </c>
      <c r="D46" s="5"/>
    </row>
    <row r="47" spans="1:11" s="2" customFormat="1" ht="15" x14ac:dyDescent="0.3">
      <c r="D47"/>
      <c r="E47"/>
      <c r="F47"/>
      <c r="G47"/>
      <c r="I47"/>
    </row>
    <row r="48" spans="1:11" s="2" customFormat="1" ht="15" x14ac:dyDescent="0.3">
      <c r="B48" s="60"/>
      <c r="C48" s="60"/>
      <c r="F48" s="60"/>
      <c r="G48" s="63"/>
      <c r="H48" s="60"/>
      <c r="I48"/>
      <c r="J48"/>
    </row>
    <row r="49" spans="1:10" s="2" customFormat="1" ht="15" x14ac:dyDescent="0.3">
      <c r="B49" s="59" t="s">
        <v>271</v>
      </c>
      <c r="F49" s="11" t="s">
        <v>276</v>
      </c>
      <c r="G49" s="62"/>
      <c r="I49"/>
      <c r="J49"/>
    </row>
    <row r="50" spans="1:10" s="2" customFormat="1" ht="15" x14ac:dyDescent="0.3">
      <c r="B50" s="55" t="s">
        <v>140</v>
      </c>
      <c r="F50" s="2" t="s">
        <v>272</v>
      </c>
      <c r="G50"/>
      <c r="I50"/>
      <c r="J50"/>
    </row>
    <row r="51" spans="1:10" customFormat="1" ht="15" x14ac:dyDescent="0.3">
      <c r="A51" s="2"/>
      <c r="B51" s="23"/>
      <c r="H51" s="23"/>
    </row>
    <row r="52" spans="1:10" s="2" customFormat="1" ht="15" x14ac:dyDescent="0.3">
      <c r="A52" s="10"/>
      <c r="B52" s="10"/>
      <c r="C52" s="10"/>
    </row>
    <row r="53" spans="1:10" ht="15" x14ac:dyDescent="0.2">
      <c r="A53" s="22"/>
      <c r="B53" s="22"/>
      <c r="C53" s="22"/>
      <c r="D53" s="22"/>
      <c r="E53" s="22"/>
      <c r="F53" s="22"/>
      <c r="G53" s="22"/>
      <c r="H53" s="22"/>
      <c r="I53" s="22"/>
      <c r="J53" s="22"/>
    </row>
  </sheetData>
  <mergeCells count="6">
    <mergeCell ref="B7:C7"/>
    <mergeCell ref="D7:E7"/>
    <mergeCell ref="F7:G7"/>
    <mergeCell ref="I7:J7"/>
    <mergeCell ref="I1:J1"/>
    <mergeCell ref="I2:J2"/>
  </mergeCells>
  <pageMargins left="0.25" right="0.25" top="0.75" bottom="0.75" header="0.3" footer="0.3"/>
  <pageSetup paperSize="9" scale="61" orientation="landscape" r:id="rId1"/>
  <rowBreaks count="1" manualBreakCount="1">
    <brk id="31" max="10" man="1"/>
  </row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L35"/>
  <sheetViews>
    <sheetView showGridLines="0" view="pageBreakPreview" zoomScale="70" zoomScaleSheetLayoutView="70" workbookViewId="0">
      <selection activeCell="H2" sqref="H2:I2"/>
    </sheetView>
  </sheetViews>
  <sheetFormatPr defaultRowHeight="12.75" x14ac:dyDescent="0.2"/>
  <cols>
    <col min="1" max="1" width="4.7109375" style="23" customWidth="1"/>
    <col min="2" max="2" width="24.28515625" style="23" customWidth="1"/>
    <col min="3" max="3" width="25.28515625" style="23" customWidth="1"/>
    <col min="4" max="4" width="20" style="23" customWidth="1"/>
    <col min="5" max="5" width="14.140625" style="21" customWidth="1"/>
    <col min="6" max="6" width="23.7109375" style="21" customWidth="1"/>
    <col min="7" max="7" width="19" style="21" customWidth="1"/>
    <col min="8" max="8" width="28" style="21" customWidth="1"/>
    <col min="9" max="9" width="1" style="21" customWidth="1"/>
    <col min="10" max="10" width="9.85546875" style="53" customWidth="1"/>
    <col min="11" max="11" width="12.7109375" style="53" customWidth="1"/>
    <col min="12" max="12" width="9.140625" style="54"/>
    <col min="13" max="16384" width="9.140625" style="23"/>
  </cols>
  <sheetData>
    <row r="1" spans="1:12" s="21" customFormat="1" ht="15" x14ac:dyDescent="0.2">
      <c r="A1" s="122" t="s">
        <v>310</v>
      </c>
      <c r="B1" s="123"/>
      <c r="C1" s="123"/>
      <c r="D1" s="123"/>
      <c r="E1" s="123"/>
      <c r="F1" s="123"/>
      <c r="G1" s="129"/>
      <c r="H1" s="87" t="s">
        <v>199</v>
      </c>
      <c r="I1" s="129"/>
      <c r="J1" s="56"/>
      <c r="K1" s="56"/>
      <c r="L1" s="56"/>
    </row>
    <row r="2" spans="1:12" s="21" customFormat="1" ht="15" x14ac:dyDescent="0.3">
      <c r="A2" s="94" t="s">
        <v>141</v>
      </c>
      <c r="B2" s="123"/>
      <c r="C2" s="123"/>
      <c r="D2" s="123"/>
      <c r="E2" s="123"/>
      <c r="F2" s="123"/>
      <c r="G2" s="131"/>
      <c r="H2" s="494" t="s">
        <v>480</v>
      </c>
      <c r="I2" s="495"/>
      <c r="J2" s="56"/>
      <c r="K2" s="56"/>
      <c r="L2" s="56"/>
    </row>
    <row r="3" spans="1:12" s="21" customFormat="1" ht="15" x14ac:dyDescent="0.2">
      <c r="A3" s="123"/>
      <c r="B3" s="123"/>
      <c r="C3" s="123"/>
      <c r="D3" s="123"/>
      <c r="E3" s="123"/>
      <c r="F3" s="123"/>
      <c r="G3" s="131"/>
      <c r="H3" s="126"/>
      <c r="I3" s="131"/>
      <c r="J3" s="56"/>
      <c r="K3" s="56"/>
      <c r="L3" s="56"/>
    </row>
    <row r="4" spans="1:12" s="2" customFormat="1" ht="15" x14ac:dyDescent="0.3">
      <c r="A4" s="66" t="str">
        <f>'ფორმა N2'!A4</f>
        <v>ანგარიშვალდებული პირის დასახელება:</v>
      </c>
      <c r="B4" s="66"/>
      <c r="C4" s="66"/>
      <c r="D4" s="66"/>
      <c r="E4" s="123"/>
      <c r="F4" s="123"/>
      <c r="G4" s="123"/>
      <c r="H4" s="123"/>
      <c r="I4" s="129"/>
      <c r="J4" s="53"/>
      <c r="K4" s="53"/>
      <c r="L4" s="21"/>
    </row>
    <row r="5" spans="1:12" s="2" customFormat="1" ht="15" x14ac:dyDescent="0.3">
      <c r="A5" s="105"/>
      <c r="B5" s="88" t="s">
        <v>479</v>
      </c>
      <c r="C5" s="106"/>
      <c r="D5" s="106"/>
      <c r="E5" s="133"/>
      <c r="F5" s="134"/>
      <c r="G5" s="134"/>
      <c r="H5" s="134"/>
      <c r="I5" s="129"/>
      <c r="J5" s="53"/>
      <c r="K5" s="53"/>
      <c r="L5" s="11"/>
    </row>
    <row r="6" spans="1:12" s="21" customFormat="1" ht="13.5" x14ac:dyDescent="0.2">
      <c r="A6" s="127"/>
      <c r="B6" s="128"/>
      <c r="C6" s="128"/>
      <c r="D6" s="128"/>
      <c r="E6" s="123"/>
      <c r="F6" s="123"/>
      <c r="G6" s="123"/>
      <c r="H6" s="123"/>
      <c r="I6" s="129"/>
      <c r="J6" s="53"/>
      <c r="K6" s="53"/>
      <c r="L6" s="53"/>
    </row>
    <row r="7" spans="1:12" ht="30" x14ac:dyDescent="0.2">
      <c r="A7" s="119" t="s">
        <v>64</v>
      </c>
      <c r="B7" s="119" t="s">
        <v>384</v>
      </c>
      <c r="C7" s="121" t="s">
        <v>385</v>
      </c>
      <c r="D7" s="121" t="s">
        <v>238</v>
      </c>
      <c r="E7" s="121" t="s">
        <v>243</v>
      </c>
      <c r="F7" s="121" t="s">
        <v>244</v>
      </c>
      <c r="G7" s="121" t="s">
        <v>245</v>
      </c>
      <c r="H7" s="121" t="s">
        <v>246</v>
      </c>
      <c r="I7" s="129"/>
    </row>
    <row r="8" spans="1:12" ht="15" x14ac:dyDescent="0.2">
      <c r="A8" s="119">
        <v>1</v>
      </c>
      <c r="B8" s="119">
        <v>2</v>
      </c>
      <c r="C8" s="121">
        <v>3</v>
      </c>
      <c r="D8" s="119">
        <v>4</v>
      </c>
      <c r="E8" s="121">
        <v>5</v>
      </c>
      <c r="F8" s="119">
        <v>6</v>
      </c>
      <c r="G8" s="121">
        <v>7</v>
      </c>
      <c r="H8" s="121">
        <v>8</v>
      </c>
      <c r="I8" s="129"/>
    </row>
    <row r="9" spans="1:12" ht="15" x14ac:dyDescent="0.25">
      <c r="A9" s="57">
        <v>1</v>
      </c>
      <c r="B9" s="24"/>
      <c r="C9" s="24"/>
      <c r="D9" s="24"/>
      <c r="E9" s="24"/>
      <c r="F9" s="24"/>
      <c r="G9" s="142"/>
      <c r="H9" s="24"/>
      <c r="I9" s="129"/>
    </row>
    <row r="10" spans="1:12" ht="15" x14ac:dyDescent="0.25">
      <c r="A10" s="57">
        <v>2</v>
      </c>
      <c r="B10" s="24"/>
      <c r="C10" s="24"/>
      <c r="D10" s="24"/>
      <c r="E10" s="24"/>
      <c r="F10" s="24"/>
      <c r="G10" s="142"/>
      <c r="H10" s="24"/>
      <c r="I10" s="129"/>
    </row>
    <row r="11" spans="1:12" ht="15" x14ac:dyDescent="0.25">
      <c r="A11" s="57">
        <v>3</v>
      </c>
      <c r="B11" s="24"/>
      <c r="C11" s="24"/>
      <c r="D11" s="24"/>
      <c r="E11" s="24"/>
      <c r="F11" s="24"/>
      <c r="G11" s="142"/>
      <c r="H11" s="24"/>
      <c r="I11" s="129"/>
    </row>
    <row r="12" spans="1:12" ht="15" x14ac:dyDescent="0.25">
      <c r="A12" s="57">
        <v>4</v>
      </c>
      <c r="B12" s="24"/>
      <c r="C12" s="24"/>
      <c r="D12" s="24"/>
      <c r="E12" s="24"/>
      <c r="F12" s="24"/>
      <c r="G12" s="142"/>
      <c r="H12" s="24"/>
      <c r="I12" s="129"/>
    </row>
    <row r="13" spans="1:12" ht="15" x14ac:dyDescent="0.25">
      <c r="A13" s="57">
        <v>5</v>
      </c>
      <c r="B13" s="24"/>
      <c r="C13" s="24"/>
      <c r="D13" s="24"/>
      <c r="E13" s="24"/>
      <c r="F13" s="24"/>
      <c r="G13" s="142"/>
      <c r="H13" s="24"/>
      <c r="I13" s="129"/>
    </row>
    <row r="14" spans="1:12" ht="15" x14ac:dyDescent="0.25">
      <c r="A14" s="57">
        <v>6</v>
      </c>
      <c r="B14" s="24"/>
      <c r="C14" s="24"/>
      <c r="D14" s="24"/>
      <c r="E14" s="24"/>
      <c r="F14" s="24"/>
      <c r="G14" s="142"/>
      <c r="H14" s="24"/>
      <c r="I14" s="129"/>
    </row>
    <row r="15" spans="1:12" s="21" customFormat="1" ht="15" x14ac:dyDescent="0.25">
      <c r="A15" s="57">
        <v>7</v>
      </c>
      <c r="B15" s="24"/>
      <c r="C15" s="24"/>
      <c r="D15" s="24"/>
      <c r="E15" s="24"/>
      <c r="F15" s="24"/>
      <c r="G15" s="142"/>
      <c r="H15" s="24"/>
      <c r="I15" s="129"/>
      <c r="J15" s="53"/>
      <c r="K15" s="53"/>
      <c r="L15" s="53"/>
    </row>
    <row r="16" spans="1:12" s="21" customFormat="1" ht="15" x14ac:dyDescent="0.25">
      <c r="A16" s="57">
        <v>8</v>
      </c>
      <c r="B16" s="24"/>
      <c r="C16" s="24"/>
      <c r="D16" s="24"/>
      <c r="E16" s="24"/>
      <c r="F16" s="24"/>
      <c r="G16" s="142"/>
      <c r="H16" s="24"/>
      <c r="I16" s="129"/>
      <c r="J16" s="53"/>
      <c r="K16" s="53"/>
      <c r="L16" s="53"/>
    </row>
    <row r="17" spans="1:12" s="21" customFormat="1" ht="15" x14ac:dyDescent="0.25">
      <c r="A17" s="57">
        <v>9</v>
      </c>
      <c r="B17" s="24"/>
      <c r="C17" s="24"/>
      <c r="D17" s="24"/>
      <c r="E17" s="24"/>
      <c r="F17" s="24"/>
      <c r="G17" s="142"/>
      <c r="H17" s="24"/>
      <c r="I17" s="129"/>
      <c r="J17" s="53"/>
      <c r="K17" s="53"/>
      <c r="L17" s="53"/>
    </row>
    <row r="18" spans="1:12" s="21" customFormat="1" ht="15" x14ac:dyDescent="0.25">
      <c r="A18" s="57">
        <v>10</v>
      </c>
      <c r="B18" s="24"/>
      <c r="C18" s="24"/>
      <c r="D18" s="24"/>
      <c r="E18" s="24"/>
      <c r="F18" s="24"/>
      <c r="G18" s="142"/>
      <c r="H18" s="24"/>
      <c r="I18" s="129"/>
      <c r="J18" s="53"/>
      <c r="K18" s="53"/>
      <c r="L18" s="53"/>
    </row>
    <row r="19" spans="1:12" s="21" customFormat="1" ht="15" x14ac:dyDescent="0.25">
      <c r="A19" s="57">
        <v>11</v>
      </c>
      <c r="B19" s="24"/>
      <c r="C19" s="24"/>
      <c r="D19" s="24"/>
      <c r="E19" s="24"/>
      <c r="F19" s="24"/>
      <c r="G19" s="142"/>
      <c r="H19" s="24"/>
      <c r="I19" s="129"/>
      <c r="J19" s="53"/>
      <c r="K19" s="53"/>
      <c r="L19" s="53"/>
    </row>
    <row r="20" spans="1:12" s="21" customFormat="1" ht="15" x14ac:dyDescent="0.25">
      <c r="A20" s="57">
        <v>12</v>
      </c>
      <c r="B20" s="24"/>
      <c r="C20" s="24"/>
      <c r="D20" s="24"/>
      <c r="E20" s="24"/>
      <c r="F20" s="24"/>
      <c r="G20" s="142"/>
      <c r="H20" s="24"/>
      <c r="I20" s="129"/>
      <c r="J20" s="53"/>
      <c r="K20" s="53"/>
      <c r="L20" s="53"/>
    </row>
    <row r="21" spans="1:12" s="21" customFormat="1" ht="15" x14ac:dyDescent="0.25">
      <c r="A21" s="57">
        <v>13</v>
      </c>
      <c r="B21" s="24"/>
      <c r="C21" s="24"/>
      <c r="D21" s="24"/>
      <c r="E21" s="24"/>
      <c r="F21" s="24"/>
      <c r="G21" s="142"/>
      <c r="H21" s="24"/>
      <c r="I21" s="129"/>
      <c r="J21" s="53"/>
      <c r="K21" s="53"/>
      <c r="L21" s="53"/>
    </row>
    <row r="22" spans="1:12" s="21" customFormat="1" ht="15" x14ac:dyDescent="0.25">
      <c r="A22" s="57">
        <v>14</v>
      </c>
      <c r="B22" s="24"/>
      <c r="C22" s="24"/>
      <c r="D22" s="24"/>
      <c r="E22" s="24"/>
      <c r="F22" s="24"/>
      <c r="G22" s="142"/>
      <c r="H22" s="24"/>
      <c r="I22" s="129"/>
      <c r="J22" s="53"/>
      <c r="K22" s="53"/>
      <c r="L22" s="53"/>
    </row>
    <row r="23" spans="1:12" s="21" customFormat="1" ht="15" x14ac:dyDescent="0.25">
      <c r="A23" s="57">
        <v>15</v>
      </c>
      <c r="B23" s="24"/>
      <c r="C23" s="24"/>
      <c r="D23" s="24"/>
      <c r="E23" s="24"/>
      <c r="F23" s="24"/>
      <c r="G23" s="142"/>
      <c r="H23" s="24"/>
      <c r="I23" s="129"/>
      <c r="J23" s="53"/>
      <c r="K23" s="53"/>
      <c r="L23" s="53"/>
    </row>
    <row r="24" spans="1:12" s="21" customFormat="1" ht="15" x14ac:dyDescent="0.25">
      <c r="A24" s="57">
        <v>16</v>
      </c>
      <c r="B24" s="24"/>
      <c r="C24" s="24"/>
      <c r="D24" s="24"/>
      <c r="E24" s="24"/>
      <c r="F24" s="24"/>
      <c r="G24" s="142"/>
      <c r="H24" s="24"/>
      <c r="I24" s="129"/>
      <c r="J24" s="53"/>
      <c r="K24" s="53"/>
      <c r="L24" s="53"/>
    </row>
    <row r="25" spans="1:12" s="21" customFormat="1" ht="15" x14ac:dyDescent="0.25">
      <c r="A25" s="57">
        <v>17</v>
      </c>
      <c r="B25" s="24"/>
      <c r="C25" s="24"/>
      <c r="D25" s="24"/>
      <c r="E25" s="24"/>
      <c r="F25" s="24"/>
      <c r="G25" s="142"/>
      <c r="H25" s="24"/>
      <c r="I25" s="129"/>
      <c r="J25" s="53"/>
      <c r="K25" s="53"/>
      <c r="L25" s="53"/>
    </row>
    <row r="26" spans="1:12" s="21" customFormat="1" ht="15" x14ac:dyDescent="0.25">
      <c r="A26" s="57">
        <v>18</v>
      </c>
      <c r="B26" s="24"/>
      <c r="C26" s="24"/>
      <c r="D26" s="24"/>
      <c r="E26" s="24"/>
      <c r="F26" s="24"/>
      <c r="G26" s="142"/>
      <c r="H26" s="24"/>
      <c r="I26" s="129"/>
      <c r="J26" s="53"/>
      <c r="K26" s="53"/>
      <c r="L26" s="53"/>
    </row>
    <row r="27" spans="1:12" s="21" customFormat="1" ht="15" x14ac:dyDescent="0.25">
      <c r="A27" s="57" t="s">
        <v>283</v>
      </c>
      <c r="B27" s="24"/>
      <c r="C27" s="24"/>
      <c r="D27" s="24"/>
      <c r="E27" s="24"/>
      <c r="F27" s="24"/>
      <c r="G27" s="142"/>
      <c r="H27" s="24"/>
      <c r="I27" s="129"/>
      <c r="J27" s="53"/>
      <c r="K27" s="53"/>
      <c r="L27" s="53"/>
    </row>
    <row r="28" spans="1:12" s="21" customFormat="1" x14ac:dyDescent="0.2">
      <c r="J28" s="53"/>
      <c r="K28" s="53"/>
      <c r="L28" s="53"/>
    </row>
    <row r="29" spans="1:12" s="21" customFormat="1" x14ac:dyDescent="0.2"/>
    <row r="30" spans="1:12" s="21" customFormat="1" x14ac:dyDescent="0.2">
      <c r="A30" s="23"/>
    </row>
    <row r="31" spans="1:12" s="2" customFormat="1" ht="15" x14ac:dyDescent="0.3">
      <c r="B31" s="61" t="s">
        <v>107</v>
      </c>
      <c r="E31" s="5"/>
    </row>
    <row r="32" spans="1:12" s="2" customFormat="1" ht="15" x14ac:dyDescent="0.3">
      <c r="C32" s="60"/>
      <c r="E32" s="60"/>
      <c r="F32" s="63"/>
      <c r="G32"/>
      <c r="H32"/>
      <c r="I32"/>
    </row>
    <row r="33" spans="1:9" s="2" customFormat="1" ht="15" x14ac:dyDescent="0.3">
      <c r="A33"/>
      <c r="C33" s="59" t="s">
        <v>271</v>
      </c>
      <c r="E33" s="11" t="s">
        <v>276</v>
      </c>
      <c r="F33" s="62"/>
      <c r="G33"/>
      <c r="H33"/>
      <c r="I33"/>
    </row>
    <row r="34" spans="1:9" s="2" customFormat="1" ht="15" x14ac:dyDescent="0.3">
      <c r="A34"/>
      <c r="C34" s="55" t="s">
        <v>140</v>
      </c>
      <c r="E34" s="2" t="s">
        <v>272</v>
      </c>
      <c r="F34"/>
      <c r="G34"/>
      <c r="H34"/>
      <c r="I34"/>
    </row>
    <row r="35" spans="1:9" customFormat="1" ht="15" x14ac:dyDescent="0.3">
      <c r="B35" s="2"/>
      <c r="C35" s="23"/>
    </row>
  </sheetData>
  <mergeCells count="1">
    <mergeCell ref="H2:I2"/>
  </mergeCells>
  <dataValidations count="2">
    <dataValidation type="list" allowBlank="1" showInputMessage="1" showErrorMessage="1" errorTitle="შევსების წესი" error="შენობა-ნაგებობების ტიპები აირჩიეთ შემდეგი ჩამონათვალიდან:_x000a__x000a_- საცხოვრებელი შენობები_x000a_- არასაცხოვრებელი შენობები_x000a_- სხვა ნაგებობები_x000a_- დაუმთავრებელი მშენებლობა" sqref="B9:B27">
      <formula1>"საცხოვრებალი შენობები, არასაცხოვრებელი შენობები, სხვა ნაგებობები, დაუმთავრებელი მშენებლობა"</formula1>
    </dataValidation>
    <dataValidation allowBlank="1" showInputMessage="1" showErrorMessage="1" prompt="თვე/დღე/წელი" sqref="G9:G27"/>
  </dataValidations>
  <pageMargins left="0.19685039370078741" right="0.19685039370078741" top="0.74803149606299213" bottom="0.74803149606299213" header="0.31496062992125984" footer="0.31496062992125984"/>
  <pageSetup paperSize="9" scale="90" orientation="landscape" r:id="rId1"/>
  <colBreaks count="1" manualBreakCount="1">
    <brk id="11" max="1048575" man="1"/>
  </col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L54"/>
  <sheetViews>
    <sheetView showGridLines="0" view="pageBreakPreview" zoomScale="70" zoomScaleSheetLayoutView="70" workbookViewId="0">
      <selection activeCell="I2" sqref="I2:J2"/>
    </sheetView>
  </sheetViews>
  <sheetFormatPr defaultRowHeight="12.75" x14ac:dyDescent="0.2"/>
  <cols>
    <col min="1" max="1" width="4.7109375" style="23" customWidth="1"/>
    <col min="2" max="2" width="23.28515625" style="23" customWidth="1"/>
    <col min="3" max="4" width="17.7109375" style="23" customWidth="1"/>
    <col min="5" max="6" width="14.140625" style="21" customWidth="1"/>
    <col min="7" max="7" width="20.42578125" style="21" customWidth="1"/>
    <col min="8" max="8" width="23.7109375" style="21" customWidth="1"/>
    <col min="9" max="9" width="21.42578125" style="21" customWidth="1"/>
    <col min="10" max="10" width="1" style="54" customWidth="1"/>
    <col min="11" max="16384" width="9.140625" style="23"/>
  </cols>
  <sheetData>
    <row r="1" spans="1:12" s="21" customFormat="1" ht="15" x14ac:dyDescent="0.2">
      <c r="A1" s="122" t="s">
        <v>311</v>
      </c>
      <c r="B1" s="123"/>
      <c r="C1" s="123"/>
      <c r="D1" s="123"/>
      <c r="E1" s="123"/>
      <c r="F1" s="123"/>
      <c r="G1" s="123"/>
      <c r="H1" s="129"/>
      <c r="I1" s="68" t="s">
        <v>199</v>
      </c>
      <c r="J1" s="136"/>
    </row>
    <row r="2" spans="1:12" s="21" customFormat="1" ht="15" x14ac:dyDescent="0.3">
      <c r="A2" s="94" t="s">
        <v>141</v>
      </c>
      <c r="B2" s="123"/>
      <c r="C2" s="123"/>
      <c r="D2" s="123"/>
      <c r="E2" s="123"/>
      <c r="F2" s="123"/>
      <c r="G2" s="123"/>
      <c r="H2" s="129"/>
      <c r="I2" s="494" t="s">
        <v>480</v>
      </c>
      <c r="J2" s="495"/>
    </row>
    <row r="3" spans="1:12" s="21" customFormat="1" ht="15" x14ac:dyDescent="0.2">
      <c r="A3" s="123"/>
      <c r="B3" s="123"/>
      <c r="C3" s="123"/>
      <c r="D3" s="123"/>
      <c r="E3" s="123"/>
      <c r="F3" s="123"/>
      <c r="G3" s="123"/>
      <c r="H3" s="126"/>
      <c r="I3" s="126"/>
      <c r="J3" s="136"/>
    </row>
    <row r="4" spans="1:12" s="2" customFormat="1" ht="15" x14ac:dyDescent="0.3">
      <c r="A4" s="66" t="str">
        <f>'ფორმა N2'!A4</f>
        <v>ანგარიშვალდებული პირის დასახელება:</v>
      </c>
      <c r="B4" s="66"/>
      <c r="C4" s="66"/>
      <c r="D4" s="67"/>
      <c r="E4" s="132"/>
      <c r="F4" s="123"/>
      <c r="G4" s="123"/>
      <c r="H4" s="123"/>
      <c r="I4" s="132"/>
      <c r="J4" s="93"/>
      <c r="L4" s="21"/>
    </row>
    <row r="5" spans="1:12" s="2" customFormat="1" ht="15" x14ac:dyDescent="0.3">
      <c r="A5" s="105" t="str">
        <f>'ფორმა N1'!D4</f>
        <v xml:space="preserve"> </v>
      </c>
      <c r="B5" s="88" t="s">
        <v>479</v>
      </c>
      <c r="C5" s="106"/>
      <c r="D5" s="106"/>
      <c r="E5" s="133"/>
      <c r="F5" s="134"/>
      <c r="G5" s="134"/>
      <c r="H5" s="134"/>
      <c r="I5" s="133"/>
      <c r="J5" s="93"/>
    </row>
    <row r="6" spans="1:12" s="21" customFormat="1" ht="13.5" x14ac:dyDescent="0.2">
      <c r="A6" s="127"/>
      <c r="B6" s="128"/>
      <c r="C6" s="128"/>
      <c r="D6" s="128"/>
      <c r="E6" s="123"/>
      <c r="F6" s="123"/>
      <c r="G6" s="123"/>
      <c r="H6" s="123"/>
      <c r="I6" s="123"/>
      <c r="J6" s="131"/>
    </row>
    <row r="7" spans="1:12" ht="30" x14ac:dyDescent="0.2">
      <c r="A7" s="135" t="s">
        <v>64</v>
      </c>
      <c r="B7" s="119" t="s">
        <v>251</v>
      </c>
      <c r="C7" s="121" t="s">
        <v>247</v>
      </c>
      <c r="D7" s="121" t="s">
        <v>248</v>
      </c>
      <c r="E7" s="121" t="s">
        <v>249</v>
      </c>
      <c r="F7" s="121" t="s">
        <v>250</v>
      </c>
      <c r="G7" s="121" t="s">
        <v>244</v>
      </c>
      <c r="H7" s="121" t="s">
        <v>245</v>
      </c>
      <c r="I7" s="121" t="s">
        <v>246</v>
      </c>
      <c r="J7" s="137"/>
    </row>
    <row r="8" spans="1:12" ht="15" x14ac:dyDescent="0.2">
      <c r="A8" s="119">
        <v>1</v>
      </c>
      <c r="B8" s="119">
        <v>2</v>
      </c>
      <c r="C8" s="121">
        <v>3</v>
      </c>
      <c r="D8" s="119">
        <v>4</v>
      </c>
      <c r="E8" s="121">
        <v>5</v>
      </c>
      <c r="F8" s="119">
        <v>6</v>
      </c>
      <c r="G8" s="121">
        <v>7</v>
      </c>
      <c r="H8" s="119">
        <v>8</v>
      </c>
      <c r="I8" s="121">
        <v>9</v>
      </c>
      <c r="J8" s="137"/>
    </row>
    <row r="9" spans="1:12" ht="15" x14ac:dyDescent="0.25">
      <c r="A9" s="57">
        <v>1</v>
      </c>
      <c r="B9" s="24"/>
      <c r="C9" s="24"/>
      <c r="D9" s="24"/>
      <c r="E9" s="24"/>
      <c r="F9" s="24"/>
      <c r="G9" s="24"/>
      <c r="H9" s="142"/>
      <c r="I9" s="24"/>
      <c r="J9" s="137"/>
    </row>
    <row r="10" spans="1:12" ht="15" x14ac:dyDescent="0.25">
      <c r="A10" s="57">
        <v>2</v>
      </c>
      <c r="B10" s="24"/>
      <c r="C10" s="24"/>
      <c r="D10" s="24"/>
      <c r="E10" s="24"/>
      <c r="F10" s="24"/>
      <c r="G10" s="24"/>
      <c r="H10" s="142"/>
      <c r="I10" s="24"/>
      <c r="J10" s="137"/>
    </row>
    <row r="11" spans="1:12" ht="15" x14ac:dyDescent="0.25">
      <c r="A11" s="57">
        <v>3</v>
      </c>
      <c r="B11" s="24"/>
      <c r="C11" s="24"/>
      <c r="D11" s="24"/>
      <c r="E11" s="24"/>
      <c r="F11" s="24"/>
      <c r="G11" s="24"/>
      <c r="H11" s="142"/>
      <c r="I11" s="24"/>
      <c r="J11" s="137"/>
    </row>
    <row r="12" spans="1:12" ht="15" x14ac:dyDescent="0.25">
      <c r="A12" s="57">
        <v>4</v>
      </c>
      <c r="B12" s="24"/>
      <c r="C12" s="24"/>
      <c r="D12" s="24"/>
      <c r="E12" s="24"/>
      <c r="F12" s="24"/>
      <c r="G12" s="24"/>
      <c r="H12" s="142"/>
      <c r="I12" s="24"/>
      <c r="J12" s="137"/>
    </row>
    <row r="13" spans="1:12" ht="15" x14ac:dyDescent="0.25">
      <c r="A13" s="57">
        <v>5</v>
      </c>
      <c r="B13" s="24"/>
      <c r="C13" s="24"/>
      <c r="D13" s="24"/>
      <c r="E13" s="24"/>
      <c r="F13" s="24"/>
      <c r="G13" s="24"/>
      <c r="H13" s="142"/>
      <c r="I13" s="24"/>
      <c r="J13" s="137"/>
    </row>
    <row r="14" spans="1:12" ht="15" x14ac:dyDescent="0.25">
      <c r="A14" s="57">
        <v>6</v>
      </c>
      <c r="B14" s="24"/>
      <c r="C14" s="24"/>
      <c r="D14" s="24"/>
      <c r="E14" s="24"/>
      <c r="F14" s="24"/>
      <c r="G14" s="24"/>
      <c r="H14" s="142"/>
      <c r="I14" s="24"/>
      <c r="J14" s="137"/>
    </row>
    <row r="15" spans="1:12" s="21" customFormat="1" ht="15" x14ac:dyDescent="0.25">
      <c r="A15" s="57">
        <v>7</v>
      </c>
      <c r="B15" s="24"/>
      <c r="C15" s="24"/>
      <c r="D15" s="24"/>
      <c r="E15" s="24"/>
      <c r="F15" s="24"/>
      <c r="G15" s="24"/>
      <c r="H15" s="142"/>
      <c r="I15" s="24"/>
      <c r="J15" s="131"/>
    </row>
    <row r="16" spans="1:12" s="21" customFormat="1" ht="15" x14ac:dyDescent="0.25">
      <c r="A16" s="57">
        <v>8</v>
      </c>
      <c r="B16" s="24"/>
      <c r="C16" s="24"/>
      <c r="D16" s="24"/>
      <c r="E16" s="24"/>
      <c r="F16" s="24"/>
      <c r="G16" s="24"/>
      <c r="H16" s="142"/>
      <c r="I16" s="24"/>
      <c r="J16" s="131"/>
    </row>
    <row r="17" spans="1:10" s="21" customFormat="1" ht="15" x14ac:dyDescent="0.25">
      <c r="A17" s="57">
        <v>9</v>
      </c>
      <c r="B17" s="24"/>
      <c r="C17" s="24"/>
      <c r="D17" s="24"/>
      <c r="E17" s="24"/>
      <c r="F17" s="24"/>
      <c r="G17" s="24"/>
      <c r="H17" s="142"/>
      <c r="I17" s="24"/>
      <c r="J17" s="131"/>
    </row>
    <row r="18" spans="1:10" s="21" customFormat="1" ht="15" x14ac:dyDescent="0.25">
      <c r="A18" s="57">
        <v>10</v>
      </c>
      <c r="B18" s="24"/>
      <c r="C18" s="24"/>
      <c r="D18" s="24"/>
      <c r="E18" s="24"/>
      <c r="F18" s="24"/>
      <c r="G18" s="24"/>
      <c r="H18" s="142"/>
      <c r="I18" s="24"/>
      <c r="J18" s="131"/>
    </row>
    <row r="19" spans="1:10" s="21" customFormat="1" ht="15" x14ac:dyDescent="0.25">
      <c r="A19" s="57">
        <v>11</v>
      </c>
      <c r="B19" s="24"/>
      <c r="C19" s="24"/>
      <c r="D19" s="24"/>
      <c r="E19" s="24"/>
      <c r="F19" s="24"/>
      <c r="G19" s="24"/>
      <c r="H19" s="142"/>
      <c r="I19" s="24"/>
      <c r="J19" s="131"/>
    </row>
    <row r="20" spans="1:10" s="21" customFormat="1" ht="15" x14ac:dyDescent="0.25">
      <c r="A20" s="57">
        <v>12</v>
      </c>
      <c r="B20" s="24"/>
      <c r="C20" s="24"/>
      <c r="D20" s="24"/>
      <c r="E20" s="24"/>
      <c r="F20" s="24"/>
      <c r="G20" s="24"/>
      <c r="H20" s="142"/>
      <c r="I20" s="24"/>
      <c r="J20" s="131"/>
    </row>
    <row r="21" spans="1:10" s="21" customFormat="1" ht="15" x14ac:dyDescent="0.25">
      <c r="A21" s="57">
        <v>13</v>
      </c>
      <c r="B21" s="24"/>
      <c r="C21" s="24"/>
      <c r="D21" s="24"/>
      <c r="E21" s="24"/>
      <c r="F21" s="24"/>
      <c r="G21" s="24"/>
      <c r="H21" s="142"/>
      <c r="I21" s="24"/>
      <c r="J21" s="131"/>
    </row>
    <row r="22" spans="1:10" s="21" customFormat="1" ht="15" x14ac:dyDescent="0.25">
      <c r="A22" s="57">
        <v>14</v>
      </c>
      <c r="B22" s="24"/>
      <c r="C22" s="24"/>
      <c r="D22" s="24"/>
      <c r="E22" s="24"/>
      <c r="F22" s="24"/>
      <c r="G22" s="24"/>
      <c r="H22" s="142"/>
      <c r="I22" s="24"/>
      <c r="J22" s="131"/>
    </row>
    <row r="23" spans="1:10" s="21" customFormat="1" ht="15" x14ac:dyDescent="0.25">
      <c r="A23" s="57">
        <v>15</v>
      </c>
      <c r="B23" s="24"/>
      <c r="C23" s="24"/>
      <c r="D23" s="24"/>
      <c r="E23" s="24"/>
      <c r="F23" s="24"/>
      <c r="G23" s="24"/>
      <c r="H23" s="142"/>
      <c r="I23" s="24"/>
      <c r="J23" s="131"/>
    </row>
    <row r="24" spans="1:10" s="21" customFormat="1" ht="15" x14ac:dyDescent="0.25">
      <c r="A24" s="57">
        <v>16</v>
      </c>
      <c r="B24" s="24"/>
      <c r="C24" s="24"/>
      <c r="D24" s="24"/>
      <c r="E24" s="24"/>
      <c r="F24" s="24"/>
      <c r="G24" s="24"/>
      <c r="H24" s="142"/>
      <c r="I24" s="24"/>
      <c r="J24" s="131"/>
    </row>
    <row r="25" spans="1:10" s="21" customFormat="1" ht="15" x14ac:dyDescent="0.25">
      <c r="A25" s="57">
        <v>17</v>
      </c>
      <c r="B25" s="24"/>
      <c r="C25" s="24"/>
      <c r="D25" s="24"/>
      <c r="E25" s="24"/>
      <c r="F25" s="24"/>
      <c r="G25" s="24"/>
      <c r="H25" s="142"/>
      <c r="I25" s="24"/>
      <c r="J25" s="131"/>
    </row>
    <row r="26" spans="1:10" s="21" customFormat="1" ht="15" x14ac:dyDescent="0.25">
      <c r="A26" s="57">
        <v>18</v>
      </c>
      <c r="B26" s="24"/>
      <c r="C26" s="24"/>
      <c r="D26" s="24"/>
      <c r="E26" s="24"/>
      <c r="F26" s="24"/>
      <c r="G26" s="24"/>
      <c r="H26" s="142"/>
      <c r="I26" s="24"/>
      <c r="J26" s="131"/>
    </row>
    <row r="27" spans="1:10" s="21" customFormat="1" ht="15" x14ac:dyDescent="0.25">
      <c r="A27" s="57" t="s">
        <v>283</v>
      </c>
      <c r="B27" s="24"/>
      <c r="C27" s="24"/>
      <c r="D27" s="24"/>
      <c r="E27" s="24"/>
      <c r="F27" s="24"/>
      <c r="G27" s="24"/>
      <c r="H27" s="142"/>
      <c r="I27" s="24"/>
      <c r="J27" s="131"/>
    </row>
    <row r="28" spans="1:10" s="21" customFormat="1" x14ac:dyDescent="0.2">
      <c r="J28" s="53"/>
    </row>
    <row r="29" spans="1:10" s="21" customFormat="1" x14ac:dyDescent="0.2"/>
    <row r="30" spans="1:10" s="21" customFormat="1" x14ac:dyDescent="0.2">
      <c r="A30" s="23"/>
    </row>
    <row r="31" spans="1:10" s="2" customFormat="1" ht="15" x14ac:dyDescent="0.3">
      <c r="B31" s="61" t="s">
        <v>107</v>
      </c>
      <c r="E31" s="5"/>
    </row>
    <row r="32" spans="1:10" s="2" customFormat="1" ht="15" x14ac:dyDescent="0.3">
      <c r="C32" s="60"/>
      <c r="E32" s="60"/>
      <c r="F32" s="63"/>
      <c r="G32" s="63"/>
      <c r="H32"/>
      <c r="I32"/>
    </row>
    <row r="33" spans="1:10" s="2" customFormat="1" ht="15" x14ac:dyDescent="0.3">
      <c r="A33"/>
      <c r="C33" s="59" t="s">
        <v>271</v>
      </c>
      <c r="E33" s="11" t="s">
        <v>276</v>
      </c>
      <c r="F33" s="62"/>
      <c r="G33"/>
      <c r="H33"/>
      <c r="I33"/>
    </row>
    <row r="34" spans="1:10" s="2" customFormat="1" ht="15" x14ac:dyDescent="0.3">
      <c r="A34"/>
      <c r="C34" s="55" t="s">
        <v>140</v>
      </c>
      <c r="E34" s="2" t="s">
        <v>272</v>
      </c>
      <c r="F34"/>
      <c r="G34"/>
      <c r="H34"/>
      <c r="I34"/>
    </row>
    <row r="35" spans="1:10" customFormat="1" ht="15" x14ac:dyDescent="0.3">
      <c r="B35" s="2"/>
      <c r="C35" s="23"/>
    </row>
    <row r="36" spans="1:10" customFormat="1" x14ac:dyDescent="0.2"/>
    <row r="37" spans="1:10" s="21" customFormat="1" x14ac:dyDescent="0.2">
      <c r="J37" s="53"/>
    </row>
    <row r="38" spans="1:10" s="21" customFormat="1" x14ac:dyDescent="0.2">
      <c r="J38" s="53"/>
    </row>
    <row r="39" spans="1:10" s="21" customFormat="1" x14ac:dyDescent="0.2">
      <c r="J39" s="53"/>
    </row>
    <row r="40" spans="1:10" s="21" customFormat="1" x14ac:dyDescent="0.2">
      <c r="J40" s="53"/>
    </row>
    <row r="41" spans="1:10" s="21" customFormat="1" x14ac:dyDescent="0.2">
      <c r="J41" s="53"/>
    </row>
    <row r="42" spans="1:10" s="21" customFormat="1" x14ac:dyDescent="0.2">
      <c r="J42" s="53"/>
    </row>
    <row r="43" spans="1:10" s="21" customFormat="1" x14ac:dyDescent="0.2">
      <c r="J43" s="53"/>
    </row>
    <row r="44" spans="1:10" s="21" customFormat="1" x14ac:dyDescent="0.2">
      <c r="J44" s="53"/>
    </row>
    <row r="45" spans="1:10" s="21" customFormat="1" x14ac:dyDescent="0.2">
      <c r="J45" s="53"/>
    </row>
    <row r="46" spans="1:10" s="21" customFormat="1" x14ac:dyDescent="0.2">
      <c r="J46" s="53"/>
    </row>
    <row r="47" spans="1:10" s="21" customFormat="1" x14ac:dyDescent="0.2">
      <c r="J47" s="53"/>
    </row>
    <row r="48" spans="1:10" s="21" customFormat="1" x14ac:dyDescent="0.2">
      <c r="J48" s="53"/>
    </row>
    <row r="49" spans="10:10" s="21" customFormat="1" x14ac:dyDescent="0.2">
      <c r="J49" s="53"/>
    </row>
    <row r="50" spans="10:10" s="21" customFormat="1" x14ac:dyDescent="0.2">
      <c r="J50" s="53"/>
    </row>
    <row r="51" spans="10:10" s="21" customFormat="1" x14ac:dyDescent="0.2">
      <c r="J51" s="53"/>
    </row>
    <row r="52" spans="10:10" s="21" customFormat="1" x14ac:dyDescent="0.2">
      <c r="J52" s="53"/>
    </row>
    <row r="53" spans="10:10" s="21" customFormat="1" x14ac:dyDescent="0.2">
      <c r="J53" s="53"/>
    </row>
    <row r="54" spans="10:10" s="21" customFormat="1" x14ac:dyDescent="0.2">
      <c r="J54" s="53"/>
    </row>
  </sheetData>
  <mergeCells count="1">
    <mergeCell ref="I2:J2"/>
  </mergeCells>
  <dataValidations count="1">
    <dataValidation allowBlank="1" showInputMessage="1" showErrorMessage="1" error="თვე/დღე/წელი" prompt="თვე/დღე/წელი" sqref="H9:H27"/>
  </dataValidations>
  <pageMargins left="0.19685039370078741" right="0.19685039370078741" top="0.74803149606299213" bottom="0.74803149606299213" header="0.31496062992125984" footer="0.31496062992125984"/>
  <pageSetup paperSize="9" scale="90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9"/>
  <sheetViews>
    <sheetView showGridLines="0" view="pageBreakPreview" zoomScale="70" zoomScaleSheetLayoutView="70" workbookViewId="0">
      <selection activeCell="G2" sqref="G2:H2"/>
    </sheetView>
  </sheetViews>
  <sheetFormatPr defaultRowHeight="12.75" x14ac:dyDescent="0.2"/>
  <cols>
    <col min="1" max="1" width="4.85546875" style="181" customWidth="1"/>
    <col min="2" max="2" width="37.42578125" style="181" customWidth="1"/>
    <col min="3" max="3" width="21.5703125" style="181" customWidth="1"/>
    <col min="4" max="4" width="20" style="181" customWidth="1"/>
    <col min="5" max="5" width="18.7109375" style="181" customWidth="1"/>
    <col min="6" max="6" width="24.140625" style="181" customWidth="1"/>
    <col min="7" max="7" width="27.140625" style="181" customWidth="1"/>
    <col min="8" max="8" width="0.7109375" style="181" customWidth="1"/>
    <col min="9" max="16384" width="9.140625" style="181"/>
  </cols>
  <sheetData>
    <row r="1" spans="1:8" s="165" customFormat="1" ht="15" x14ac:dyDescent="0.2">
      <c r="A1" s="162" t="s">
        <v>331</v>
      </c>
      <c r="B1" s="163"/>
      <c r="C1" s="163"/>
      <c r="D1" s="163"/>
      <c r="E1" s="163"/>
      <c r="F1" s="68"/>
      <c r="G1" s="68" t="s">
        <v>110</v>
      </c>
      <c r="H1" s="166"/>
    </row>
    <row r="2" spans="1:8" s="165" customFormat="1" ht="15" x14ac:dyDescent="0.2">
      <c r="A2" s="166" t="s">
        <v>322</v>
      </c>
      <c r="B2" s="163"/>
      <c r="C2" s="163"/>
      <c r="D2" s="163"/>
      <c r="E2" s="164"/>
      <c r="F2" s="164"/>
      <c r="G2" s="494" t="s">
        <v>480</v>
      </c>
      <c r="H2" s="495"/>
    </row>
    <row r="3" spans="1:8" s="165" customFormat="1" x14ac:dyDescent="0.2">
      <c r="A3" s="166"/>
      <c r="B3" s="163"/>
      <c r="C3" s="163"/>
      <c r="D3" s="163"/>
      <c r="E3" s="164"/>
      <c r="F3" s="164"/>
      <c r="G3" s="164"/>
      <c r="H3" s="166"/>
    </row>
    <row r="4" spans="1:8" s="165" customFormat="1" ht="15" x14ac:dyDescent="0.3">
      <c r="A4" s="102" t="s">
        <v>277</v>
      </c>
      <c r="B4" s="163"/>
      <c r="C4" s="163"/>
      <c r="D4" s="163"/>
      <c r="E4" s="167"/>
      <c r="F4" s="167"/>
      <c r="G4" s="164"/>
      <c r="H4" s="166"/>
    </row>
    <row r="5" spans="1:8" s="165" customFormat="1" x14ac:dyDescent="0.2">
      <c r="A5" s="168"/>
      <c r="B5" s="88" t="s">
        <v>479</v>
      </c>
      <c r="C5" s="168"/>
      <c r="D5" s="168"/>
      <c r="E5" s="168"/>
      <c r="F5" s="168"/>
      <c r="G5" s="169"/>
      <c r="H5" s="166"/>
    </row>
    <row r="6" spans="1:8" s="182" customFormat="1" x14ac:dyDescent="0.2">
      <c r="A6" s="170"/>
      <c r="B6" s="170"/>
      <c r="C6" s="170"/>
      <c r="D6" s="170"/>
      <c r="E6" s="170"/>
      <c r="F6" s="170"/>
      <c r="G6" s="170"/>
      <c r="H6" s="167"/>
    </row>
    <row r="7" spans="1:8" s="165" customFormat="1" ht="51" x14ac:dyDescent="0.2">
      <c r="A7" s="200" t="s">
        <v>64</v>
      </c>
      <c r="B7" s="173" t="s">
        <v>326</v>
      </c>
      <c r="C7" s="173" t="s">
        <v>327</v>
      </c>
      <c r="D7" s="173" t="s">
        <v>328</v>
      </c>
      <c r="E7" s="173" t="s">
        <v>329</v>
      </c>
      <c r="F7" s="173" t="s">
        <v>330</v>
      </c>
      <c r="G7" s="173" t="s">
        <v>323</v>
      </c>
      <c r="H7" s="166"/>
    </row>
    <row r="8" spans="1:8" s="165" customFormat="1" x14ac:dyDescent="0.2">
      <c r="A8" s="171">
        <v>1</v>
      </c>
      <c r="B8" s="172">
        <v>2</v>
      </c>
      <c r="C8" s="172">
        <v>3</v>
      </c>
      <c r="D8" s="172">
        <v>4</v>
      </c>
      <c r="E8" s="173">
        <v>5</v>
      </c>
      <c r="F8" s="173">
        <v>6</v>
      </c>
      <c r="G8" s="173">
        <v>7</v>
      </c>
      <c r="H8" s="166"/>
    </row>
    <row r="9" spans="1:8" s="165" customFormat="1" x14ac:dyDescent="0.2">
      <c r="A9" s="183">
        <v>1</v>
      </c>
      <c r="B9" s="174"/>
      <c r="C9" s="174"/>
      <c r="D9" s="175"/>
      <c r="E9" s="174"/>
      <c r="F9" s="174"/>
      <c r="G9" s="174"/>
      <c r="H9" s="166"/>
    </row>
    <row r="10" spans="1:8" s="165" customFormat="1" x14ac:dyDescent="0.2">
      <c r="A10" s="183">
        <v>2</v>
      </c>
      <c r="B10" s="174"/>
      <c r="C10" s="174"/>
      <c r="D10" s="175"/>
      <c r="E10" s="174"/>
      <c r="F10" s="174"/>
      <c r="G10" s="174"/>
      <c r="H10" s="166"/>
    </row>
    <row r="11" spans="1:8" s="165" customFormat="1" x14ac:dyDescent="0.2">
      <c r="A11" s="183">
        <v>3</v>
      </c>
      <c r="B11" s="174"/>
      <c r="C11" s="174"/>
      <c r="D11" s="175"/>
      <c r="E11" s="174"/>
      <c r="F11" s="174"/>
      <c r="G11" s="174"/>
      <c r="H11" s="166"/>
    </row>
    <row r="12" spans="1:8" s="165" customFormat="1" x14ac:dyDescent="0.2">
      <c r="A12" s="183">
        <v>4</v>
      </c>
      <c r="B12" s="174"/>
      <c r="C12" s="174"/>
      <c r="D12" s="175"/>
      <c r="E12" s="174"/>
      <c r="F12" s="174"/>
      <c r="G12" s="174"/>
      <c r="H12" s="166"/>
    </row>
    <row r="13" spans="1:8" s="165" customFormat="1" x14ac:dyDescent="0.2">
      <c r="A13" s="183">
        <v>5</v>
      </c>
      <c r="B13" s="174"/>
      <c r="C13" s="174"/>
      <c r="D13" s="175"/>
      <c r="E13" s="174"/>
      <c r="F13" s="174"/>
      <c r="G13" s="174"/>
      <c r="H13" s="166"/>
    </row>
    <row r="14" spans="1:8" s="165" customFormat="1" x14ac:dyDescent="0.2">
      <c r="A14" s="183">
        <v>6</v>
      </c>
      <c r="B14" s="174"/>
      <c r="C14" s="174"/>
      <c r="D14" s="175"/>
      <c r="E14" s="174"/>
      <c r="F14" s="174"/>
      <c r="G14" s="174"/>
      <c r="H14" s="166"/>
    </row>
    <row r="15" spans="1:8" s="165" customFormat="1" x14ac:dyDescent="0.2">
      <c r="A15" s="183">
        <v>7</v>
      </c>
      <c r="B15" s="174"/>
      <c r="C15" s="174"/>
      <c r="D15" s="175"/>
      <c r="E15" s="174"/>
      <c r="F15" s="174"/>
      <c r="G15" s="174"/>
      <c r="H15" s="166"/>
    </row>
    <row r="16" spans="1:8" s="165" customFormat="1" x14ac:dyDescent="0.2">
      <c r="A16" s="183">
        <v>8</v>
      </c>
      <c r="B16" s="174"/>
      <c r="C16" s="174"/>
      <c r="D16" s="175"/>
      <c r="E16" s="174"/>
      <c r="F16" s="174"/>
      <c r="G16" s="174"/>
      <c r="H16" s="166"/>
    </row>
    <row r="17" spans="1:11" s="165" customFormat="1" x14ac:dyDescent="0.2">
      <c r="A17" s="183">
        <v>9</v>
      </c>
      <c r="B17" s="174"/>
      <c r="C17" s="174"/>
      <c r="D17" s="175"/>
      <c r="E17" s="174"/>
      <c r="F17" s="174"/>
      <c r="G17" s="174"/>
      <c r="H17" s="166"/>
    </row>
    <row r="18" spans="1:11" s="165" customFormat="1" x14ac:dyDescent="0.2">
      <c r="A18" s="183">
        <v>10</v>
      </c>
      <c r="B18" s="174"/>
      <c r="C18" s="174"/>
      <c r="D18" s="175"/>
      <c r="E18" s="174"/>
      <c r="F18" s="174"/>
      <c r="G18" s="174"/>
      <c r="H18" s="166"/>
    </row>
    <row r="19" spans="1:11" s="165" customFormat="1" x14ac:dyDescent="0.2">
      <c r="A19" s="183" t="s">
        <v>280</v>
      </c>
      <c r="B19" s="174"/>
      <c r="C19" s="174"/>
      <c r="D19" s="175"/>
      <c r="E19" s="174"/>
      <c r="F19" s="174"/>
      <c r="G19" s="174"/>
      <c r="H19" s="166"/>
    </row>
    <row r="22" spans="1:11" s="165" customFormat="1" x14ac:dyDescent="0.2"/>
    <row r="23" spans="1:11" s="165" customFormat="1" x14ac:dyDescent="0.2"/>
    <row r="24" spans="1:11" s="20" customFormat="1" ht="15" x14ac:dyDescent="0.3">
      <c r="B24" s="176" t="s">
        <v>107</v>
      </c>
      <c r="C24" s="176"/>
    </row>
    <row r="25" spans="1:11" s="20" customFormat="1" ht="15" x14ac:dyDescent="0.3">
      <c r="B25" s="176"/>
      <c r="C25" s="176"/>
    </row>
    <row r="26" spans="1:11" s="20" customFormat="1" ht="15" x14ac:dyDescent="0.3">
      <c r="C26" s="178"/>
      <c r="F26" s="178"/>
      <c r="G26" s="178"/>
      <c r="H26" s="177"/>
    </row>
    <row r="27" spans="1:11" s="20" customFormat="1" ht="15" x14ac:dyDescent="0.3">
      <c r="C27" s="179" t="s">
        <v>271</v>
      </c>
      <c r="F27" s="176" t="s">
        <v>324</v>
      </c>
      <c r="J27" s="177"/>
      <c r="K27" s="177"/>
    </row>
    <row r="28" spans="1:11" s="20" customFormat="1" ht="15" x14ac:dyDescent="0.3">
      <c r="C28" s="179" t="s">
        <v>140</v>
      </c>
      <c r="F28" s="180" t="s">
        <v>272</v>
      </c>
      <c r="J28" s="177"/>
      <c r="K28" s="177"/>
    </row>
    <row r="29" spans="1:11" s="165" customFormat="1" ht="15" x14ac:dyDescent="0.3">
      <c r="C29" s="179"/>
      <c r="J29" s="182"/>
      <c r="K29" s="182"/>
    </row>
  </sheetData>
  <mergeCells count="1">
    <mergeCell ref="G2:H2"/>
  </mergeCells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D9:D19"/>
    <dataValidation type="list" allowBlank="1" showInputMessage="1" showErrorMessage="1" errorTitle="თარიღის შევსების ინსტრუქცია" error="დღე/თვე/წელი" prompt="დღე/თვე/წელი" sqref="I1">
      <formula1>#REF!</formula1>
    </dataValidation>
  </dataValidations>
  <pageMargins left="0.7" right="0.7" top="0.75" bottom="0.75" header="0.3" footer="0.3"/>
  <pageSetup paperSize="9" scale="8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41"/>
  <sheetViews>
    <sheetView showGridLines="0" view="pageBreakPreview" zoomScale="70" zoomScaleSheetLayoutView="70" workbookViewId="0">
      <selection activeCell="C9" sqref="C9:D30"/>
    </sheetView>
  </sheetViews>
  <sheetFormatPr defaultRowHeight="15" x14ac:dyDescent="0.3"/>
  <cols>
    <col min="1" max="1" width="16.28515625" style="2" customWidth="1"/>
    <col min="2" max="2" width="80" style="2" customWidth="1"/>
    <col min="3" max="3" width="16.140625" style="2" customWidth="1"/>
    <col min="4" max="4" width="14.7109375" style="2" customWidth="1"/>
    <col min="5" max="5" width="0.7109375" style="5" customWidth="1"/>
    <col min="6" max="6" width="9.140625" style="2"/>
    <col min="7" max="7" width="15.85546875" style="2" bestFit="1" customWidth="1"/>
    <col min="8" max="16384" width="9.140625" style="2"/>
  </cols>
  <sheetData>
    <row r="1" spans="1:7" x14ac:dyDescent="0.3">
      <c r="A1" s="64" t="s">
        <v>306</v>
      </c>
      <c r="B1" s="66"/>
      <c r="C1" s="496" t="s">
        <v>110</v>
      </c>
      <c r="D1" s="496"/>
      <c r="E1" s="96"/>
    </row>
    <row r="2" spans="1:7" x14ac:dyDescent="0.3">
      <c r="A2" s="66" t="s">
        <v>141</v>
      </c>
      <c r="B2" s="66"/>
      <c r="C2" s="494" t="s">
        <v>480</v>
      </c>
      <c r="D2" s="495"/>
      <c r="E2" s="96"/>
    </row>
    <row r="3" spans="1:7" x14ac:dyDescent="0.3">
      <c r="A3" s="64"/>
      <c r="B3" s="66"/>
      <c r="C3" s="65"/>
      <c r="D3" s="65"/>
      <c r="E3" s="96"/>
    </row>
    <row r="4" spans="1:7" x14ac:dyDescent="0.3">
      <c r="A4" s="67" t="s">
        <v>277</v>
      </c>
      <c r="B4" s="91"/>
      <c r="C4" s="92"/>
      <c r="D4" s="66"/>
      <c r="E4" s="96"/>
    </row>
    <row r="5" spans="1:7" x14ac:dyDescent="0.3">
      <c r="A5" s="88" t="s">
        <v>479</v>
      </c>
      <c r="B5" s="11"/>
      <c r="C5" s="11"/>
      <c r="E5" s="96"/>
    </row>
    <row r="6" spans="1:7" x14ac:dyDescent="0.3">
      <c r="A6" s="93"/>
      <c r="B6" s="93"/>
      <c r="C6" s="93"/>
      <c r="D6" s="94"/>
      <c r="E6" s="96"/>
    </row>
    <row r="7" spans="1:7" x14ac:dyDescent="0.3">
      <c r="A7" s="66"/>
      <c r="B7" s="66"/>
      <c r="C7" s="66"/>
      <c r="D7" s="66"/>
      <c r="E7" s="96"/>
    </row>
    <row r="8" spans="1:7" s="6" customFormat="1" ht="39" customHeight="1" x14ac:dyDescent="0.3">
      <c r="A8" s="95" t="s">
        <v>64</v>
      </c>
      <c r="B8" s="69" t="s">
        <v>252</v>
      </c>
      <c r="C8" s="69" t="s">
        <v>66</v>
      </c>
      <c r="D8" s="69" t="s">
        <v>67</v>
      </c>
      <c r="E8" s="96"/>
    </row>
    <row r="9" spans="1:7" s="7" customFormat="1" ht="16.5" customHeight="1" x14ac:dyDescent="0.3">
      <c r="A9" s="209">
        <v>1</v>
      </c>
      <c r="B9" s="209" t="s">
        <v>65</v>
      </c>
      <c r="C9" s="276">
        <f>SUM(C10,C25)</f>
        <v>549043.82000000007</v>
      </c>
      <c r="D9" s="276">
        <f>SUM(D10,D25)</f>
        <v>528126.82000000007</v>
      </c>
      <c r="E9" s="96"/>
    </row>
    <row r="10" spans="1:7" s="7" customFormat="1" ht="16.5" customHeight="1" x14ac:dyDescent="0.3">
      <c r="A10" s="74">
        <v>1.1000000000000001</v>
      </c>
      <c r="B10" s="74" t="s">
        <v>80</v>
      </c>
      <c r="C10" s="276">
        <f>SUM(C11,C12,C15,C18,C24)</f>
        <v>528126.82000000007</v>
      </c>
      <c r="D10" s="276">
        <f>SUM(D11,D12,D15,D18,D23,D24)</f>
        <v>528126.82000000007</v>
      </c>
      <c r="E10" s="96"/>
    </row>
    <row r="11" spans="1:7" s="8" customFormat="1" ht="16.5" customHeight="1" x14ac:dyDescent="0.3">
      <c r="A11" s="75" t="s">
        <v>30</v>
      </c>
      <c r="B11" s="75" t="s">
        <v>79</v>
      </c>
      <c r="C11" s="278"/>
      <c r="D11" s="278"/>
      <c r="E11" s="96"/>
    </row>
    <row r="12" spans="1:7" s="9" customFormat="1" ht="16.5" customHeight="1" x14ac:dyDescent="0.3">
      <c r="A12" s="75" t="s">
        <v>31</v>
      </c>
      <c r="B12" s="75" t="s">
        <v>313</v>
      </c>
      <c r="C12" s="430">
        <f>SUM(C13:C14)</f>
        <v>439892.32</v>
      </c>
      <c r="D12" s="430">
        <f>SUM(D13:D14)</f>
        <v>439892.32</v>
      </c>
      <c r="E12" s="96"/>
      <c r="G12" s="58"/>
    </row>
    <row r="13" spans="1:7" s="3" customFormat="1" ht="16.5" customHeight="1" x14ac:dyDescent="0.3">
      <c r="A13" s="84" t="s">
        <v>81</v>
      </c>
      <c r="B13" s="84" t="s">
        <v>316</v>
      </c>
      <c r="C13" s="278">
        <f>479125.82-'ფორმა N3'!C13</f>
        <v>439892.32</v>
      </c>
      <c r="D13" s="278">
        <f>C13</f>
        <v>439892.32</v>
      </c>
      <c r="E13" s="96"/>
    </row>
    <row r="14" spans="1:7" s="3" customFormat="1" ht="16.5" customHeight="1" x14ac:dyDescent="0.3">
      <c r="A14" s="84" t="s">
        <v>109</v>
      </c>
      <c r="B14" s="84" t="s">
        <v>97</v>
      </c>
      <c r="C14" s="278"/>
      <c r="D14" s="278"/>
      <c r="E14" s="96"/>
    </row>
    <row r="15" spans="1:7" s="3" customFormat="1" ht="16.5" customHeight="1" x14ac:dyDescent="0.3">
      <c r="A15" s="75" t="s">
        <v>82</v>
      </c>
      <c r="B15" s="75" t="s">
        <v>83</v>
      </c>
      <c r="C15" s="430">
        <f>SUM(C16:C17)</f>
        <v>88234.5</v>
      </c>
      <c r="D15" s="430">
        <f>SUM(D16:D17)</f>
        <v>88234.5</v>
      </c>
      <c r="E15" s="96"/>
    </row>
    <row r="16" spans="1:7" s="3" customFormat="1" ht="16.5" customHeight="1" x14ac:dyDescent="0.3">
      <c r="A16" s="84" t="s">
        <v>84</v>
      </c>
      <c r="B16" s="84" t="s">
        <v>86</v>
      </c>
      <c r="C16" s="278">
        <f>13234.58+72090.57-'ფორმა N3'!C16</f>
        <v>72090.570000000007</v>
      </c>
      <c r="D16" s="278">
        <f>C16</f>
        <v>72090.570000000007</v>
      </c>
      <c r="E16" s="96"/>
    </row>
    <row r="17" spans="1:6" s="3" customFormat="1" ht="30" x14ac:dyDescent="0.3">
      <c r="A17" s="84" t="s">
        <v>85</v>
      </c>
      <c r="B17" s="84" t="s">
        <v>111</v>
      </c>
      <c r="C17" s="278">
        <v>16143.93</v>
      </c>
      <c r="D17" s="278">
        <f>C17</f>
        <v>16143.93</v>
      </c>
      <c r="E17" s="96"/>
    </row>
    <row r="18" spans="1:6" s="3" customFormat="1" ht="16.5" customHeight="1" x14ac:dyDescent="0.3">
      <c r="A18" s="75" t="s">
        <v>87</v>
      </c>
      <c r="B18" s="75" t="s">
        <v>423</v>
      </c>
      <c r="C18" s="430">
        <f>SUM(C19:C22)</f>
        <v>0</v>
      </c>
      <c r="D18" s="430">
        <f>SUM(D19:D22)</f>
        <v>0</v>
      </c>
      <c r="E18" s="96"/>
    </row>
    <row r="19" spans="1:6" s="3" customFormat="1" ht="16.5" customHeight="1" x14ac:dyDescent="0.3">
      <c r="A19" s="84" t="s">
        <v>88</v>
      </c>
      <c r="B19" s="84" t="s">
        <v>89</v>
      </c>
      <c r="C19" s="278"/>
      <c r="D19" s="278"/>
      <c r="E19" s="96"/>
    </row>
    <row r="20" spans="1:6" s="3" customFormat="1" ht="30" x14ac:dyDescent="0.3">
      <c r="A20" s="84" t="s">
        <v>92</v>
      </c>
      <c r="B20" s="84" t="s">
        <v>90</v>
      </c>
      <c r="C20" s="278"/>
      <c r="D20" s="278"/>
      <c r="E20" s="96"/>
    </row>
    <row r="21" spans="1:6" s="3" customFormat="1" ht="16.5" customHeight="1" x14ac:dyDescent="0.3">
      <c r="A21" s="84" t="s">
        <v>93</v>
      </c>
      <c r="B21" s="84" t="s">
        <v>91</v>
      </c>
      <c r="C21" s="278"/>
      <c r="D21" s="278"/>
      <c r="E21" s="96"/>
    </row>
    <row r="22" spans="1:6" s="3" customFormat="1" ht="16.5" customHeight="1" x14ac:dyDescent="0.3">
      <c r="A22" s="84" t="s">
        <v>94</v>
      </c>
      <c r="B22" s="84" t="s">
        <v>454</v>
      </c>
      <c r="C22" s="278"/>
      <c r="D22" s="278"/>
      <c r="E22" s="96"/>
    </row>
    <row r="23" spans="1:6" s="3" customFormat="1" ht="16.5" customHeight="1" x14ac:dyDescent="0.3">
      <c r="A23" s="75" t="s">
        <v>95</v>
      </c>
      <c r="B23" s="75" t="s">
        <v>455</v>
      </c>
      <c r="C23" s="431"/>
      <c r="D23" s="278"/>
      <c r="E23" s="96"/>
    </row>
    <row r="24" spans="1:6" s="3" customFormat="1" x14ac:dyDescent="0.3">
      <c r="A24" s="75" t="s">
        <v>254</v>
      </c>
      <c r="B24" s="75" t="s">
        <v>461</v>
      </c>
      <c r="C24" s="278"/>
      <c r="D24" s="278"/>
      <c r="E24" s="96"/>
    </row>
    <row r="25" spans="1:6" ht="16.5" customHeight="1" x14ac:dyDescent="0.3">
      <c r="A25" s="74">
        <v>1.2</v>
      </c>
      <c r="B25" s="74" t="s">
        <v>96</v>
      </c>
      <c r="C25" s="276">
        <f>SUM(C26,C30)</f>
        <v>20917</v>
      </c>
      <c r="D25" s="276">
        <f>SUM(D26,D30)</f>
        <v>0</v>
      </c>
      <c r="E25" s="96"/>
    </row>
    <row r="26" spans="1:6" ht="16.5" customHeight="1" x14ac:dyDescent="0.3">
      <c r="A26" s="75" t="s">
        <v>32</v>
      </c>
      <c r="B26" s="75" t="s">
        <v>316</v>
      </c>
      <c r="C26" s="430">
        <f>SUM(C27:C29)</f>
        <v>20917</v>
      </c>
      <c r="D26" s="430">
        <f>SUM(D27:D29)</f>
        <v>0</v>
      </c>
      <c r="E26" s="96"/>
    </row>
    <row r="27" spans="1:6" x14ac:dyDescent="0.3">
      <c r="A27" s="215" t="s">
        <v>98</v>
      </c>
      <c r="B27" s="215" t="s">
        <v>314</v>
      </c>
      <c r="C27" s="278"/>
      <c r="D27" s="278"/>
      <c r="E27" s="96"/>
    </row>
    <row r="28" spans="1:6" x14ac:dyDescent="0.3">
      <c r="A28" s="215" t="s">
        <v>99</v>
      </c>
      <c r="B28" s="215" t="s">
        <v>317</v>
      </c>
      <c r="C28" s="278"/>
      <c r="D28" s="278"/>
      <c r="E28" s="96"/>
    </row>
    <row r="29" spans="1:6" x14ac:dyDescent="0.3">
      <c r="A29" s="215" t="s">
        <v>464</v>
      </c>
      <c r="B29" s="215" t="s">
        <v>315</v>
      </c>
      <c r="C29" s="278">
        <f>27029.07-'ფორმა N3'!C29</f>
        <v>20917</v>
      </c>
      <c r="D29" s="278"/>
      <c r="E29" s="96"/>
    </row>
    <row r="30" spans="1:6" x14ac:dyDescent="0.3">
      <c r="A30" s="75" t="s">
        <v>33</v>
      </c>
      <c r="B30" s="227" t="s">
        <v>460</v>
      </c>
      <c r="C30" s="278"/>
      <c r="D30" s="278"/>
      <c r="E30" s="96"/>
    </row>
    <row r="31" spans="1:6" x14ac:dyDescent="0.3">
      <c r="D31" s="25"/>
      <c r="E31" s="97"/>
      <c r="F31" s="25"/>
    </row>
    <row r="32" spans="1:6" x14ac:dyDescent="0.3">
      <c r="A32" s="1"/>
      <c r="D32" s="25"/>
      <c r="E32" s="97"/>
      <c r="F32" s="25"/>
    </row>
    <row r="33" spans="1:9" x14ac:dyDescent="0.3">
      <c r="D33" s="25"/>
      <c r="E33" s="97"/>
      <c r="F33" s="25"/>
    </row>
    <row r="34" spans="1:9" x14ac:dyDescent="0.3">
      <c r="D34" s="25"/>
      <c r="E34" s="97"/>
      <c r="F34" s="25"/>
    </row>
    <row r="35" spans="1:9" x14ac:dyDescent="0.3">
      <c r="A35" s="59" t="s">
        <v>107</v>
      </c>
      <c r="D35" s="25"/>
      <c r="E35" s="97"/>
      <c r="F35" s="25"/>
    </row>
    <row r="36" spans="1:9" x14ac:dyDescent="0.3">
      <c r="D36" s="25"/>
      <c r="E36" s="98"/>
      <c r="F36" s="98"/>
      <c r="G36"/>
      <c r="H36"/>
      <c r="I36"/>
    </row>
    <row r="37" spans="1:9" x14ac:dyDescent="0.3">
      <c r="D37" s="99"/>
      <c r="E37" s="98"/>
      <c r="F37" s="98"/>
      <c r="G37"/>
      <c r="H37"/>
      <c r="I37"/>
    </row>
    <row r="38" spans="1:9" x14ac:dyDescent="0.3">
      <c r="A38"/>
      <c r="B38" s="59" t="s">
        <v>274</v>
      </c>
      <c r="D38" s="99"/>
      <c r="E38" s="98"/>
      <c r="F38" s="98"/>
      <c r="G38"/>
      <c r="H38"/>
      <c r="I38"/>
    </row>
    <row r="39" spans="1:9" x14ac:dyDescent="0.3">
      <c r="A39"/>
      <c r="B39" s="2" t="s">
        <v>273</v>
      </c>
      <c r="D39" s="99"/>
      <c r="E39" s="98"/>
      <c r="F39" s="98"/>
      <c r="G39"/>
      <c r="H39"/>
      <c r="I39"/>
    </row>
    <row r="40" spans="1:9" customFormat="1" ht="12.75" x14ac:dyDescent="0.2">
      <c r="B40" s="55" t="s">
        <v>140</v>
      </c>
      <c r="D40" s="98"/>
      <c r="E40" s="98"/>
      <c r="F40" s="98"/>
    </row>
    <row r="41" spans="1:9" x14ac:dyDescent="0.3">
      <c r="D41" s="25"/>
      <c r="E41" s="97"/>
      <c r="F41" s="25"/>
    </row>
  </sheetData>
  <mergeCells count="2">
    <mergeCell ref="C2:D2"/>
    <mergeCell ref="C1:D1"/>
  </mergeCells>
  <printOptions gridLines="1"/>
  <pageMargins left="0.19685039370078741" right="0.19685039370078741" top="0.19685039370078741" bottom="0.19685039370078741" header="0.15748031496062992" footer="0.15748031496062992"/>
  <pageSetup paperSize="9" scale="79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5"/>
  <sheetViews>
    <sheetView view="pageBreakPreview" topLeftCell="A85" zoomScale="70" zoomScaleNormal="80" zoomScaleSheetLayoutView="70" workbookViewId="0">
      <selection activeCell="H19" sqref="H19"/>
    </sheetView>
  </sheetViews>
  <sheetFormatPr defaultRowHeight="12.75" x14ac:dyDescent="0.2"/>
  <cols>
    <col min="1" max="1" width="5.140625" customWidth="1"/>
    <col min="2" max="2" width="27.7109375" customWidth="1"/>
    <col min="3" max="3" width="12.7109375" customWidth="1"/>
    <col min="4" max="4" width="19.140625" customWidth="1"/>
    <col min="5" max="5" width="18.42578125" customWidth="1"/>
    <col min="6" max="6" width="15.7109375" customWidth="1"/>
    <col min="7" max="7" width="19.140625" customWidth="1"/>
    <col min="8" max="8" width="16" customWidth="1"/>
    <col min="9" max="9" width="17" customWidth="1"/>
    <col min="10" max="10" width="20.28515625" customWidth="1"/>
    <col min="11" max="11" width="23" customWidth="1"/>
  </cols>
  <sheetData>
    <row r="1" spans="1:11" ht="15" x14ac:dyDescent="0.2">
      <c r="A1" s="122" t="s">
        <v>473</v>
      </c>
      <c r="B1" s="123"/>
      <c r="C1" s="123"/>
      <c r="D1" s="123"/>
      <c r="E1" s="123"/>
      <c r="F1" s="123"/>
      <c r="G1" s="123"/>
      <c r="H1" s="123"/>
      <c r="I1" s="123"/>
      <c r="J1" s="123"/>
      <c r="K1" s="68" t="s">
        <v>110</v>
      </c>
    </row>
    <row r="2" spans="1:11" ht="15" x14ac:dyDescent="0.3">
      <c r="A2" s="94" t="s">
        <v>141</v>
      </c>
      <c r="B2" s="123"/>
      <c r="C2" s="123"/>
      <c r="D2" s="123"/>
      <c r="E2" s="123"/>
      <c r="F2" s="123"/>
      <c r="G2" s="123"/>
      <c r="H2" s="123"/>
      <c r="I2" s="123"/>
      <c r="J2" s="123"/>
      <c r="K2" s="288" t="s">
        <v>564</v>
      </c>
    </row>
    <row r="3" spans="1:11" ht="15" x14ac:dyDescent="0.2">
      <c r="A3" s="123"/>
      <c r="B3" s="123"/>
      <c r="C3" s="123"/>
      <c r="D3" s="123"/>
      <c r="E3" s="123"/>
      <c r="F3" s="123"/>
      <c r="G3" s="123"/>
      <c r="H3" s="123"/>
      <c r="I3" s="123"/>
      <c r="J3" s="123"/>
      <c r="K3" s="126"/>
    </row>
    <row r="4" spans="1:11" ht="15" x14ac:dyDescent="0.3">
      <c r="A4" s="66" t="str">
        <f>'[4]ფორმა N2'!A4</f>
        <v>ანგარიშვალდებული პირის დასახელება:</v>
      </c>
      <c r="B4" s="66"/>
      <c r="C4" s="66"/>
      <c r="D4" s="67"/>
      <c r="E4" s="132"/>
      <c r="F4" s="123"/>
      <c r="G4" s="123"/>
      <c r="H4" s="123"/>
      <c r="I4" s="123"/>
      <c r="J4" s="123"/>
      <c r="K4" s="132"/>
    </row>
    <row r="5" spans="1:11" s="154" customFormat="1" ht="15" x14ac:dyDescent="0.3">
      <c r="A5" s="25" t="s">
        <v>565</v>
      </c>
      <c r="B5" s="25"/>
      <c r="C5" s="25"/>
      <c r="D5" s="99"/>
      <c r="E5" s="191"/>
      <c r="F5" s="192"/>
      <c r="G5" s="192"/>
      <c r="H5" s="192"/>
      <c r="I5" s="192"/>
      <c r="J5" s="192"/>
      <c r="K5" s="191"/>
    </row>
    <row r="6" spans="1:11" ht="13.5" x14ac:dyDescent="0.2">
      <c r="A6" s="127"/>
      <c r="B6" s="128"/>
      <c r="C6" s="128"/>
      <c r="D6" s="128"/>
      <c r="E6" s="123"/>
      <c r="F6" s="123"/>
      <c r="G6" s="123"/>
      <c r="H6" s="123"/>
      <c r="I6" s="123"/>
      <c r="J6" s="123"/>
      <c r="K6" s="123"/>
    </row>
    <row r="7" spans="1:11" ht="60" x14ac:dyDescent="0.2">
      <c r="A7" s="135" t="s">
        <v>64</v>
      </c>
      <c r="B7" s="121" t="s">
        <v>386</v>
      </c>
      <c r="C7" s="121" t="s">
        <v>387</v>
      </c>
      <c r="D7" s="121" t="s">
        <v>389</v>
      </c>
      <c r="E7" s="121" t="s">
        <v>388</v>
      </c>
      <c r="F7" s="121" t="s">
        <v>397</v>
      </c>
      <c r="G7" s="121" t="s">
        <v>398</v>
      </c>
      <c r="H7" s="121" t="s">
        <v>392</v>
      </c>
      <c r="I7" s="121" t="s">
        <v>393</v>
      </c>
      <c r="J7" s="121" t="s">
        <v>405</v>
      </c>
      <c r="K7" s="121" t="s">
        <v>394</v>
      </c>
    </row>
    <row r="8" spans="1:11" ht="15" x14ac:dyDescent="0.2">
      <c r="A8" s="119">
        <v>1</v>
      </c>
      <c r="B8" s="119">
        <v>2</v>
      </c>
      <c r="C8" s="121">
        <v>3</v>
      </c>
      <c r="D8" s="119">
        <v>4</v>
      </c>
      <c r="E8" s="121">
        <v>5</v>
      </c>
      <c r="F8" s="119">
        <v>6</v>
      </c>
      <c r="G8" s="121">
        <v>7</v>
      </c>
      <c r="H8" s="119">
        <v>8</v>
      </c>
      <c r="I8" s="121">
        <v>9</v>
      </c>
      <c r="J8" s="119">
        <v>10</v>
      </c>
      <c r="K8" s="121">
        <v>11</v>
      </c>
    </row>
    <row r="9" spans="1:11" ht="30" x14ac:dyDescent="0.2">
      <c r="A9" s="358">
        <v>1</v>
      </c>
      <c r="B9" s="359" t="s">
        <v>1336</v>
      </c>
      <c r="C9" s="359" t="s">
        <v>1337</v>
      </c>
      <c r="D9" s="359" t="s">
        <v>1338</v>
      </c>
      <c r="E9" s="359" t="s">
        <v>1339</v>
      </c>
      <c r="F9" s="359">
        <v>72.92</v>
      </c>
      <c r="G9" s="360">
        <v>36001033813</v>
      </c>
      <c r="H9" s="359" t="s">
        <v>1275</v>
      </c>
      <c r="I9" s="359" t="s">
        <v>1101</v>
      </c>
      <c r="J9" s="360"/>
      <c r="K9" s="359"/>
    </row>
    <row r="10" spans="1:11" ht="30" x14ac:dyDescent="0.2">
      <c r="A10" s="358">
        <v>2</v>
      </c>
      <c r="B10" s="359" t="s">
        <v>1340</v>
      </c>
      <c r="C10" s="359" t="s">
        <v>1337</v>
      </c>
      <c r="D10" s="359" t="s">
        <v>1341</v>
      </c>
      <c r="E10" s="359" t="s">
        <v>1342</v>
      </c>
      <c r="F10" s="359">
        <v>125</v>
      </c>
      <c r="G10" s="360">
        <v>24001004130</v>
      </c>
      <c r="H10" s="359" t="s">
        <v>802</v>
      </c>
      <c r="I10" s="359" t="s">
        <v>1343</v>
      </c>
      <c r="J10" s="360"/>
      <c r="K10" s="359"/>
    </row>
    <row r="11" spans="1:11" ht="30" x14ac:dyDescent="0.2">
      <c r="A11" s="358">
        <v>3</v>
      </c>
      <c r="B11" s="359" t="s">
        <v>1344</v>
      </c>
      <c r="C11" s="359" t="s">
        <v>1337</v>
      </c>
      <c r="D11" s="359" t="s">
        <v>1345</v>
      </c>
      <c r="E11" s="359" t="s">
        <v>1346</v>
      </c>
      <c r="F11" s="359">
        <v>206.8</v>
      </c>
      <c r="G11" s="360" t="s">
        <v>1347</v>
      </c>
      <c r="H11" s="359" t="s">
        <v>1024</v>
      </c>
      <c r="I11" s="359" t="s">
        <v>1348</v>
      </c>
      <c r="J11" s="360"/>
      <c r="K11" s="359"/>
    </row>
    <row r="12" spans="1:11" ht="30" x14ac:dyDescent="0.2">
      <c r="A12" s="358">
        <v>4</v>
      </c>
      <c r="B12" s="359" t="s">
        <v>1349</v>
      </c>
      <c r="C12" s="359" t="s">
        <v>1337</v>
      </c>
      <c r="D12" s="359" t="s">
        <v>1350</v>
      </c>
      <c r="E12" s="359" t="s">
        <v>1351</v>
      </c>
      <c r="F12" s="359">
        <v>375</v>
      </c>
      <c r="G12" s="360">
        <v>39001021959</v>
      </c>
      <c r="H12" s="359" t="s">
        <v>1352</v>
      </c>
      <c r="I12" s="359" t="s">
        <v>1353</v>
      </c>
      <c r="J12" s="360"/>
      <c r="K12" s="359"/>
    </row>
    <row r="13" spans="1:11" ht="30" x14ac:dyDescent="0.2">
      <c r="A13" s="358">
        <v>5</v>
      </c>
      <c r="B13" s="359" t="s">
        <v>1354</v>
      </c>
      <c r="C13" s="359" t="s">
        <v>1337</v>
      </c>
      <c r="D13" s="359" t="s">
        <v>1355</v>
      </c>
      <c r="E13" s="359" t="s">
        <v>1356</v>
      </c>
      <c r="F13" s="359">
        <v>411.1</v>
      </c>
      <c r="G13" s="360">
        <v>58001030178</v>
      </c>
      <c r="H13" s="359" t="s">
        <v>787</v>
      </c>
      <c r="I13" s="359" t="s">
        <v>1357</v>
      </c>
      <c r="J13" s="360"/>
      <c r="K13" s="359"/>
    </row>
    <row r="14" spans="1:11" ht="30" x14ac:dyDescent="0.2">
      <c r="A14" s="358">
        <v>6</v>
      </c>
      <c r="B14" s="359" t="s">
        <v>1358</v>
      </c>
      <c r="C14" s="359" t="s">
        <v>1337</v>
      </c>
      <c r="D14" s="359" t="s">
        <v>1355</v>
      </c>
      <c r="E14" s="359" t="s">
        <v>1359</v>
      </c>
      <c r="F14" s="359">
        <v>411.1</v>
      </c>
      <c r="G14" s="360"/>
      <c r="H14" s="359" t="s">
        <v>670</v>
      </c>
      <c r="I14" s="359" t="s">
        <v>1360</v>
      </c>
      <c r="J14" s="360">
        <v>57001009984</v>
      </c>
      <c r="K14" s="359" t="s">
        <v>1361</v>
      </c>
    </row>
    <row r="15" spans="1:11" ht="30" x14ac:dyDescent="0.2">
      <c r="A15" s="358">
        <v>7</v>
      </c>
      <c r="B15" s="359" t="s">
        <v>1362</v>
      </c>
      <c r="C15" s="359" t="s">
        <v>1337</v>
      </c>
      <c r="D15" s="359" t="s">
        <v>1363</v>
      </c>
      <c r="E15" s="359" t="s">
        <v>1364</v>
      </c>
      <c r="F15" s="359">
        <v>156.66</v>
      </c>
      <c r="G15" s="360">
        <v>54001031206</v>
      </c>
      <c r="H15" s="359" t="s">
        <v>1365</v>
      </c>
      <c r="I15" s="359" t="s">
        <v>1366</v>
      </c>
      <c r="J15" s="360"/>
      <c r="K15" s="359"/>
    </row>
    <row r="16" spans="1:11" ht="30" x14ac:dyDescent="0.2">
      <c r="A16" s="358">
        <v>8</v>
      </c>
      <c r="B16" s="359" t="s">
        <v>1367</v>
      </c>
      <c r="C16" s="359" t="s">
        <v>1337</v>
      </c>
      <c r="D16" s="359" t="s">
        <v>1368</v>
      </c>
      <c r="E16" s="359" t="s">
        <v>1369</v>
      </c>
      <c r="F16" s="359">
        <v>274.10000000000002</v>
      </c>
      <c r="G16" s="360" t="s">
        <v>1370</v>
      </c>
      <c r="H16" s="359" t="s">
        <v>1371</v>
      </c>
      <c r="I16" s="359" t="s">
        <v>1372</v>
      </c>
      <c r="J16" s="360"/>
      <c r="K16" s="359"/>
    </row>
    <row r="17" spans="1:11" ht="30" x14ac:dyDescent="0.2">
      <c r="A17" s="358">
        <v>9</v>
      </c>
      <c r="B17" s="359" t="s">
        <v>1373</v>
      </c>
      <c r="C17" s="359" t="s">
        <v>1337</v>
      </c>
      <c r="D17" s="359" t="s">
        <v>1368</v>
      </c>
      <c r="E17" s="359" t="s">
        <v>1374</v>
      </c>
      <c r="F17" s="359">
        <v>208.33</v>
      </c>
      <c r="G17" s="360">
        <v>42001002750</v>
      </c>
      <c r="H17" s="359" t="s">
        <v>810</v>
      </c>
      <c r="I17" s="359" t="s">
        <v>994</v>
      </c>
      <c r="J17" s="360"/>
      <c r="K17" s="359"/>
    </row>
    <row r="18" spans="1:11" ht="30" x14ac:dyDescent="0.2">
      <c r="A18" s="358">
        <v>10</v>
      </c>
      <c r="B18" s="359" t="s">
        <v>1375</v>
      </c>
      <c r="C18" s="359" t="s">
        <v>1337</v>
      </c>
      <c r="D18" s="359" t="s">
        <v>1368</v>
      </c>
      <c r="E18" s="359" t="s">
        <v>1376</v>
      </c>
      <c r="F18" s="359">
        <v>411.1</v>
      </c>
      <c r="G18" s="360">
        <v>37001007683</v>
      </c>
      <c r="H18" s="359" t="s">
        <v>1377</v>
      </c>
      <c r="I18" s="359" t="s">
        <v>1378</v>
      </c>
      <c r="J18" s="360"/>
      <c r="K18" s="359"/>
    </row>
    <row r="19" spans="1:11" ht="30" x14ac:dyDescent="0.2">
      <c r="A19" s="358">
        <v>11</v>
      </c>
      <c r="B19" s="359" t="s">
        <v>1379</v>
      </c>
      <c r="C19" s="359" t="s">
        <v>1337</v>
      </c>
      <c r="D19" s="359" t="s">
        <v>1380</v>
      </c>
      <c r="E19" s="359" t="s">
        <v>1381</v>
      </c>
      <c r="F19" s="359">
        <v>216.66</v>
      </c>
      <c r="G19" s="360"/>
      <c r="H19" s="359" t="s">
        <v>902</v>
      </c>
      <c r="I19" s="359" t="s">
        <v>1382</v>
      </c>
      <c r="J19" s="360">
        <v>13001017845</v>
      </c>
      <c r="K19" s="359" t="s">
        <v>1383</v>
      </c>
    </row>
    <row r="20" spans="1:11" ht="30" x14ac:dyDescent="0.2">
      <c r="A20" s="358">
        <v>12</v>
      </c>
      <c r="B20" s="359" t="s">
        <v>1384</v>
      </c>
      <c r="C20" s="359" t="s">
        <v>1337</v>
      </c>
      <c r="D20" s="359" t="s">
        <v>1385</v>
      </c>
      <c r="E20" s="359" t="s">
        <v>1386</v>
      </c>
      <c r="F20" s="359">
        <v>104.17</v>
      </c>
      <c r="G20" s="360">
        <v>15001002399</v>
      </c>
      <c r="H20" s="359" t="s">
        <v>577</v>
      </c>
      <c r="I20" s="359" t="s">
        <v>1387</v>
      </c>
      <c r="J20" s="360"/>
      <c r="K20" s="359"/>
    </row>
    <row r="21" spans="1:11" ht="30" x14ac:dyDescent="0.2">
      <c r="A21" s="358">
        <v>13</v>
      </c>
      <c r="B21" s="359" t="s">
        <v>1388</v>
      </c>
      <c r="C21" s="359" t="s">
        <v>1337</v>
      </c>
      <c r="D21" s="359" t="s">
        <v>1385</v>
      </c>
      <c r="E21" s="359" t="s">
        <v>1389</v>
      </c>
      <c r="F21" s="359">
        <v>208.33</v>
      </c>
      <c r="G21" s="360">
        <v>60001129329</v>
      </c>
      <c r="H21" s="359" t="s">
        <v>670</v>
      </c>
      <c r="I21" s="359" t="s">
        <v>1390</v>
      </c>
      <c r="J21" s="360"/>
      <c r="K21" s="359"/>
    </row>
    <row r="22" spans="1:11" ht="30" x14ac:dyDescent="0.2">
      <c r="A22" s="358">
        <v>14</v>
      </c>
      <c r="B22" s="359" t="s">
        <v>1391</v>
      </c>
      <c r="C22" s="359" t="s">
        <v>1337</v>
      </c>
      <c r="D22" s="359" t="s">
        <v>1385</v>
      </c>
      <c r="E22" s="359" t="s">
        <v>1392</v>
      </c>
      <c r="F22" s="359">
        <v>116.66</v>
      </c>
      <c r="G22" s="360">
        <v>26001002376</v>
      </c>
      <c r="H22" s="359" t="s">
        <v>688</v>
      </c>
      <c r="I22" s="359" t="s">
        <v>1393</v>
      </c>
      <c r="J22" s="361"/>
      <c r="K22" s="359"/>
    </row>
    <row r="23" spans="1:11" ht="30" x14ac:dyDescent="0.2">
      <c r="A23" s="358">
        <v>15</v>
      </c>
      <c r="B23" s="359" t="s">
        <v>1394</v>
      </c>
      <c r="C23" s="359" t="s">
        <v>1337</v>
      </c>
      <c r="D23" s="359" t="s">
        <v>1395</v>
      </c>
      <c r="E23" s="359" t="s">
        <v>1396</v>
      </c>
      <c r="F23" s="359">
        <v>104.17</v>
      </c>
      <c r="G23" s="360" t="s">
        <v>1397</v>
      </c>
      <c r="H23" s="359" t="s">
        <v>1001</v>
      </c>
      <c r="I23" s="359" t="s">
        <v>1398</v>
      </c>
      <c r="J23" s="360"/>
      <c r="K23" s="359"/>
    </row>
    <row r="24" spans="1:11" ht="30" x14ac:dyDescent="0.2">
      <c r="A24" s="358">
        <v>16</v>
      </c>
      <c r="B24" s="359" t="s">
        <v>1399</v>
      </c>
      <c r="C24" s="359" t="s">
        <v>1337</v>
      </c>
      <c r="D24" s="359" t="s">
        <v>1395</v>
      </c>
      <c r="E24" s="359" t="s">
        <v>1400</v>
      </c>
      <c r="F24" s="359">
        <v>219.2</v>
      </c>
      <c r="G24" s="360" t="s">
        <v>1401</v>
      </c>
      <c r="H24" s="359" t="s">
        <v>692</v>
      </c>
      <c r="I24" s="359" t="s">
        <v>1402</v>
      </c>
      <c r="J24" s="361"/>
      <c r="K24" s="359"/>
    </row>
    <row r="25" spans="1:11" ht="30" x14ac:dyDescent="0.2">
      <c r="A25" s="358">
        <v>17</v>
      </c>
      <c r="B25" s="359" t="s">
        <v>1403</v>
      </c>
      <c r="C25" s="359" t="s">
        <v>1337</v>
      </c>
      <c r="D25" s="359" t="s">
        <v>1395</v>
      </c>
      <c r="E25" s="359" t="s">
        <v>1404</v>
      </c>
      <c r="F25" s="359">
        <v>208.33</v>
      </c>
      <c r="G25" s="360">
        <v>14001003910</v>
      </c>
      <c r="H25" s="359" t="s">
        <v>618</v>
      </c>
      <c r="I25" s="359" t="s">
        <v>1405</v>
      </c>
      <c r="J25" s="360"/>
      <c r="K25" s="359"/>
    </row>
    <row r="26" spans="1:11" ht="30" x14ac:dyDescent="0.2">
      <c r="A26" s="358">
        <v>18</v>
      </c>
      <c r="B26" s="359" t="s">
        <v>1406</v>
      </c>
      <c r="C26" s="359" t="s">
        <v>1337</v>
      </c>
      <c r="D26" s="359" t="s">
        <v>1407</v>
      </c>
      <c r="E26" s="359" t="s">
        <v>1408</v>
      </c>
      <c r="F26" s="359">
        <v>52.5</v>
      </c>
      <c r="G26" s="360">
        <v>46001015708</v>
      </c>
      <c r="H26" s="359" t="s">
        <v>652</v>
      </c>
      <c r="I26" s="359" t="s">
        <v>1409</v>
      </c>
      <c r="J26" s="360"/>
      <c r="K26" s="359"/>
    </row>
    <row r="27" spans="1:11" ht="30" x14ac:dyDescent="0.2">
      <c r="A27" s="358">
        <v>19</v>
      </c>
      <c r="B27" s="359" t="s">
        <v>1410</v>
      </c>
      <c r="C27" s="359" t="s">
        <v>1337</v>
      </c>
      <c r="D27" s="359" t="s">
        <v>1411</v>
      </c>
      <c r="E27" s="359" t="s">
        <v>1412</v>
      </c>
      <c r="F27" s="359">
        <v>62.5</v>
      </c>
      <c r="G27" s="360" t="s">
        <v>1413</v>
      </c>
      <c r="H27" s="359" t="s">
        <v>1137</v>
      </c>
      <c r="I27" s="359" t="s">
        <v>1414</v>
      </c>
      <c r="J27" s="360"/>
      <c r="K27" s="359"/>
    </row>
    <row r="28" spans="1:11" ht="30" x14ac:dyDescent="0.2">
      <c r="A28" s="358">
        <v>20</v>
      </c>
      <c r="B28" s="359" t="s">
        <v>1415</v>
      </c>
      <c r="C28" s="359" t="s">
        <v>1337</v>
      </c>
      <c r="D28" s="359" t="s">
        <v>1407</v>
      </c>
      <c r="E28" s="359" t="s">
        <v>1416</v>
      </c>
      <c r="F28" s="359">
        <v>513.79999999999995</v>
      </c>
      <c r="G28" s="360" t="s">
        <v>1417</v>
      </c>
      <c r="H28" s="359" t="s">
        <v>1418</v>
      </c>
      <c r="I28" s="359" t="s">
        <v>1419</v>
      </c>
      <c r="J28" s="360"/>
      <c r="K28" s="359"/>
    </row>
    <row r="29" spans="1:11" ht="30" x14ac:dyDescent="0.2">
      <c r="A29" s="358">
        <v>21</v>
      </c>
      <c r="B29" s="359" t="s">
        <v>1420</v>
      </c>
      <c r="C29" s="359" t="s">
        <v>1337</v>
      </c>
      <c r="D29" s="359" t="s">
        <v>1421</v>
      </c>
      <c r="E29" s="359" t="s">
        <v>1422</v>
      </c>
      <c r="F29" s="359">
        <v>133.33000000000001</v>
      </c>
      <c r="G29" s="360"/>
      <c r="H29" s="359"/>
      <c r="I29" s="359"/>
      <c r="J29" s="360">
        <v>225063123</v>
      </c>
      <c r="K29" s="359" t="s">
        <v>1423</v>
      </c>
    </row>
    <row r="30" spans="1:11" ht="30" x14ac:dyDescent="0.2">
      <c r="A30" s="358">
        <v>22</v>
      </c>
      <c r="B30" s="359" t="s">
        <v>1424</v>
      </c>
      <c r="C30" s="359" t="s">
        <v>1337</v>
      </c>
      <c r="D30" s="359" t="s">
        <v>1421</v>
      </c>
      <c r="E30" s="359" t="s">
        <v>1422</v>
      </c>
      <c r="F30" s="359">
        <v>200</v>
      </c>
      <c r="G30" s="360"/>
      <c r="H30" s="359"/>
      <c r="I30" s="359"/>
      <c r="J30" s="360">
        <v>204891652</v>
      </c>
      <c r="K30" s="359" t="s">
        <v>1425</v>
      </c>
    </row>
    <row r="31" spans="1:11" ht="30" x14ac:dyDescent="0.2">
      <c r="A31" s="358">
        <v>23</v>
      </c>
      <c r="B31" s="359" t="s">
        <v>1426</v>
      </c>
      <c r="C31" s="359" t="s">
        <v>1337</v>
      </c>
      <c r="D31" s="359" t="s">
        <v>1427</v>
      </c>
      <c r="E31" s="359" t="s">
        <v>1428</v>
      </c>
      <c r="F31" s="359">
        <v>83.33</v>
      </c>
      <c r="G31" s="360">
        <v>34001004461</v>
      </c>
      <c r="H31" s="359" t="s">
        <v>1429</v>
      </c>
      <c r="I31" s="359" t="s">
        <v>1430</v>
      </c>
      <c r="J31" s="360"/>
      <c r="K31" s="359"/>
    </row>
    <row r="32" spans="1:11" ht="30" x14ac:dyDescent="0.2">
      <c r="A32" s="358">
        <v>24</v>
      </c>
      <c r="B32" s="359" t="s">
        <v>1431</v>
      </c>
      <c r="C32" s="359" t="s">
        <v>1337</v>
      </c>
      <c r="D32" s="359" t="s">
        <v>1432</v>
      </c>
      <c r="E32" s="359" t="s">
        <v>1433</v>
      </c>
      <c r="F32" s="359">
        <v>1575.8</v>
      </c>
      <c r="G32" s="360" t="s">
        <v>1434</v>
      </c>
      <c r="H32" s="359" t="s">
        <v>670</v>
      </c>
      <c r="I32" s="359" t="s">
        <v>1435</v>
      </c>
      <c r="J32" s="360"/>
      <c r="K32" s="359"/>
    </row>
    <row r="33" spans="1:11" ht="30" x14ac:dyDescent="0.2">
      <c r="A33" s="358">
        <v>25</v>
      </c>
      <c r="B33" s="359" t="s">
        <v>1436</v>
      </c>
      <c r="C33" s="359" t="s">
        <v>1337</v>
      </c>
      <c r="D33" s="359" t="s">
        <v>1437</v>
      </c>
      <c r="E33" s="359" t="s">
        <v>1438</v>
      </c>
      <c r="F33" s="359">
        <v>274.10000000000002</v>
      </c>
      <c r="G33" s="360" t="s">
        <v>1439</v>
      </c>
      <c r="H33" s="359" t="s">
        <v>763</v>
      </c>
      <c r="I33" s="359" t="s">
        <v>1440</v>
      </c>
      <c r="J33" s="360"/>
      <c r="K33" s="359"/>
    </row>
    <row r="34" spans="1:11" ht="30" x14ac:dyDescent="0.2">
      <c r="A34" s="358">
        <v>26</v>
      </c>
      <c r="B34" s="359" t="s">
        <v>1441</v>
      </c>
      <c r="C34" s="359" t="s">
        <v>1337</v>
      </c>
      <c r="D34" s="359" t="s">
        <v>1442</v>
      </c>
      <c r="E34" s="359" t="s">
        <v>1408</v>
      </c>
      <c r="F34" s="359">
        <v>145.83000000000001</v>
      </c>
      <c r="G34" s="360" t="s">
        <v>1443</v>
      </c>
      <c r="H34" s="359" t="s">
        <v>1005</v>
      </c>
      <c r="I34" s="359" t="s">
        <v>1444</v>
      </c>
      <c r="J34" s="360"/>
      <c r="K34" s="359"/>
    </row>
    <row r="35" spans="1:11" ht="30" x14ac:dyDescent="0.2">
      <c r="A35" s="358">
        <v>27</v>
      </c>
      <c r="B35" s="359" t="s">
        <v>1445</v>
      </c>
      <c r="C35" s="359" t="s">
        <v>1337</v>
      </c>
      <c r="D35" s="359" t="s">
        <v>1421</v>
      </c>
      <c r="E35" s="359" t="s">
        <v>1446</v>
      </c>
      <c r="F35" s="359">
        <v>208.33</v>
      </c>
      <c r="G35" s="360">
        <v>38001000058</v>
      </c>
      <c r="H35" s="359" t="s">
        <v>1230</v>
      </c>
      <c r="I35" s="359" t="s">
        <v>1447</v>
      </c>
      <c r="J35" s="360"/>
      <c r="K35" s="359"/>
    </row>
    <row r="36" spans="1:11" ht="30" x14ac:dyDescent="0.2">
      <c r="A36" s="358">
        <v>28</v>
      </c>
      <c r="B36" s="359" t="s">
        <v>1448</v>
      </c>
      <c r="C36" s="359" t="s">
        <v>1337</v>
      </c>
      <c r="D36" s="359" t="s">
        <v>1449</v>
      </c>
      <c r="E36" s="359" t="s">
        <v>1450</v>
      </c>
      <c r="F36" s="359">
        <v>166.66</v>
      </c>
      <c r="G36" s="360">
        <v>27001007074</v>
      </c>
      <c r="H36" s="359" t="s">
        <v>1012</v>
      </c>
      <c r="I36" s="359" t="s">
        <v>1058</v>
      </c>
      <c r="J36" s="360"/>
      <c r="K36" s="359"/>
    </row>
    <row r="37" spans="1:11" ht="30" x14ac:dyDescent="0.2">
      <c r="A37" s="358">
        <v>29</v>
      </c>
      <c r="B37" s="359" t="s">
        <v>1451</v>
      </c>
      <c r="C37" s="359" t="s">
        <v>1337</v>
      </c>
      <c r="D37" s="359" t="s">
        <v>1355</v>
      </c>
      <c r="E37" s="359" t="s">
        <v>1452</v>
      </c>
      <c r="F37" s="359">
        <v>166.66</v>
      </c>
      <c r="G37" s="360" t="s">
        <v>1453</v>
      </c>
      <c r="H37" s="359" t="s">
        <v>1454</v>
      </c>
      <c r="I37" s="359" t="s">
        <v>1455</v>
      </c>
      <c r="J37" s="360"/>
      <c r="K37" s="359"/>
    </row>
    <row r="38" spans="1:11" ht="30" x14ac:dyDescent="0.2">
      <c r="A38" s="358">
        <v>30</v>
      </c>
      <c r="B38" s="359" t="s">
        <v>1456</v>
      </c>
      <c r="C38" s="359" t="s">
        <v>1337</v>
      </c>
      <c r="D38" s="359" t="s">
        <v>1457</v>
      </c>
      <c r="E38" s="359" t="s">
        <v>1458</v>
      </c>
      <c r="F38" s="359">
        <v>1027.7</v>
      </c>
      <c r="G38" s="360" t="s">
        <v>1459</v>
      </c>
      <c r="H38" s="359" t="s">
        <v>670</v>
      </c>
      <c r="I38" s="359" t="s">
        <v>1460</v>
      </c>
      <c r="J38" s="360"/>
      <c r="K38" s="359"/>
    </row>
    <row r="39" spans="1:11" ht="30" x14ac:dyDescent="0.2">
      <c r="A39" s="358">
        <v>31</v>
      </c>
      <c r="B39" s="359" t="s">
        <v>1461</v>
      </c>
      <c r="C39" s="359" t="s">
        <v>1337</v>
      </c>
      <c r="D39" s="359" t="s">
        <v>1462</v>
      </c>
      <c r="E39" s="359" t="s">
        <v>1408</v>
      </c>
      <c r="F39" s="359">
        <v>125</v>
      </c>
      <c r="G39" s="360" t="s">
        <v>1463</v>
      </c>
      <c r="H39" s="359" t="s">
        <v>1464</v>
      </c>
      <c r="I39" s="359" t="s">
        <v>1465</v>
      </c>
      <c r="J39" s="360"/>
      <c r="K39" s="359"/>
    </row>
    <row r="40" spans="1:11" ht="30" x14ac:dyDescent="0.2">
      <c r="A40" s="358">
        <v>32</v>
      </c>
      <c r="B40" s="359" t="s">
        <v>1466</v>
      </c>
      <c r="C40" s="359" t="s">
        <v>1337</v>
      </c>
      <c r="D40" s="359" t="s">
        <v>1421</v>
      </c>
      <c r="E40" s="359" t="s">
        <v>1467</v>
      </c>
      <c r="F40" s="359">
        <v>200</v>
      </c>
      <c r="G40" s="360"/>
      <c r="H40" s="359"/>
      <c r="I40" s="359"/>
      <c r="J40" s="360" t="s">
        <v>1468</v>
      </c>
      <c r="K40" s="362" t="s">
        <v>1469</v>
      </c>
    </row>
    <row r="41" spans="1:11" ht="30" x14ac:dyDescent="0.2">
      <c r="A41" s="358">
        <v>33</v>
      </c>
      <c r="B41" s="359" t="s">
        <v>1470</v>
      </c>
      <c r="C41" s="359" t="s">
        <v>1337</v>
      </c>
      <c r="D41" s="359" t="s">
        <v>1421</v>
      </c>
      <c r="E41" s="359" t="s">
        <v>1471</v>
      </c>
      <c r="F41" s="359">
        <v>140.83000000000001</v>
      </c>
      <c r="G41" s="360" t="s">
        <v>1472</v>
      </c>
      <c r="H41" s="359" t="s">
        <v>1473</v>
      </c>
      <c r="I41" s="359" t="s">
        <v>1474</v>
      </c>
      <c r="J41" s="360"/>
      <c r="K41" s="359"/>
    </row>
    <row r="42" spans="1:11" ht="30" x14ac:dyDescent="0.2">
      <c r="A42" s="358">
        <v>34</v>
      </c>
      <c r="B42" s="359" t="s">
        <v>1475</v>
      </c>
      <c r="C42" s="359" t="s">
        <v>1337</v>
      </c>
      <c r="D42" s="359" t="s">
        <v>1407</v>
      </c>
      <c r="E42" s="359" t="s">
        <v>1476</v>
      </c>
      <c r="F42" s="359">
        <v>104.17</v>
      </c>
      <c r="G42" s="360" t="s">
        <v>1477</v>
      </c>
      <c r="H42" s="359" t="s">
        <v>1478</v>
      </c>
      <c r="I42" s="359" t="s">
        <v>1191</v>
      </c>
      <c r="J42" s="360"/>
      <c r="K42" s="359"/>
    </row>
    <row r="43" spans="1:11" ht="30" x14ac:dyDescent="0.2">
      <c r="A43" s="358">
        <v>35</v>
      </c>
      <c r="B43" s="359" t="s">
        <v>1479</v>
      </c>
      <c r="C43" s="359" t="s">
        <v>1337</v>
      </c>
      <c r="D43" s="359" t="s">
        <v>1395</v>
      </c>
      <c r="E43" s="359" t="s">
        <v>1480</v>
      </c>
      <c r="F43" s="359">
        <v>133.33000000000001</v>
      </c>
      <c r="G43" s="360" t="s">
        <v>1481</v>
      </c>
      <c r="H43" s="359" t="s">
        <v>1209</v>
      </c>
      <c r="I43" s="359" t="s">
        <v>588</v>
      </c>
      <c r="J43" s="360"/>
      <c r="K43" s="359"/>
    </row>
    <row r="44" spans="1:11" ht="30" x14ac:dyDescent="0.2">
      <c r="A44" s="358">
        <v>36</v>
      </c>
      <c r="B44" s="359" t="s">
        <v>1482</v>
      </c>
      <c r="C44" s="359" t="s">
        <v>1337</v>
      </c>
      <c r="D44" s="359" t="s">
        <v>1427</v>
      </c>
      <c r="E44" s="363" t="s">
        <v>1483</v>
      </c>
      <c r="F44" s="359">
        <v>66.66</v>
      </c>
      <c r="G44" s="360" t="s">
        <v>1484</v>
      </c>
      <c r="H44" s="359" t="s">
        <v>787</v>
      </c>
      <c r="I44" s="359" t="s">
        <v>1485</v>
      </c>
      <c r="J44" s="360"/>
      <c r="K44" s="359"/>
    </row>
    <row r="45" spans="1:11" ht="30" x14ac:dyDescent="0.2">
      <c r="A45" s="358">
        <v>37</v>
      </c>
      <c r="B45" s="359" t="s">
        <v>1486</v>
      </c>
      <c r="C45" s="359" t="s">
        <v>1337</v>
      </c>
      <c r="D45" s="359" t="s">
        <v>1487</v>
      </c>
      <c r="E45" s="359" t="s">
        <v>1452</v>
      </c>
      <c r="F45" s="359">
        <v>822.15</v>
      </c>
      <c r="G45" s="360"/>
      <c r="H45" s="359" t="s">
        <v>652</v>
      </c>
      <c r="I45" s="359" t="s">
        <v>1455</v>
      </c>
      <c r="J45" s="360" t="s">
        <v>1488</v>
      </c>
      <c r="K45" s="359" t="s">
        <v>1489</v>
      </c>
    </row>
    <row r="46" spans="1:11" ht="30" x14ac:dyDescent="0.2">
      <c r="A46" s="358">
        <v>38</v>
      </c>
      <c r="B46" s="359" t="s">
        <v>1490</v>
      </c>
      <c r="C46" s="359" t="s">
        <v>1337</v>
      </c>
      <c r="D46" s="359" t="s">
        <v>1368</v>
      </c>
      <c r="E46" s="359" t="s">
        <v>1491</v>
      </c>
      <c r="F46" s="359">
        <v>145.83000000000001</v>
      </c>
      <c r="G46" s="360" t="s">
        <v>1492</v>
      </c>
      <c r="H46" s="359" t="s">
        <v>656</v>
      </c>
      <c r="I46" s="359" t="s">
        <v>1493</v>
      </c>
      <c r="J46" s="360"/>
      <c r="K46" s="359"/>
    </row>
    <row r="47" spans="1:11" ht="30" x14ac:dyDescent="0.2">
      <c r="A47" s="358">
        <v>39</v>
      </c>
      <c r="B47" s="359" t="s">
        <v>1494</v>
      </c>
      <c r="C47" s="359" t="s">
        <v>1337</v>
      </c>
      <c r="D47" s="359" t="s">
        <v>1421</v>
      </c>
      <c r="E47" s="359" t="s">
        <v>1495</v>
      </c>
      <c r="F47" s="359">
        <v>104.16</v>
      </c>
      <c r="G47" s="360" t="s">
        <v>1496</v>
      </c>
      <c r="H47" s="359" t="s">
        <v>1497</v>
      </c>
      <c r="I47" s="359" t="s">
        <v>1498</v>
      </c>
      <c r="J47" s="360"/>
      <c r="K47" s="359"/>
    </row>
    <row r="48" spans="1:11" ht="30" x14ac:dyDescent="0.2">
      <c r="A48" s="358">
        <v>40</v>
      </c>
      <c r="B48" s="359" t="s">
        <v>1499</v>
      </c>
      <c r="C48" s="359" t="s">
        <v>1337</v>
      </c>
      <c r="D48" s="359" t="s">
        <v>1421</v>
      </c>
      <c r="E48" s="359" t="s">
        <v>1500</v>
      </c>
      <c r="F48" s="359">
        <v>208.33</v>
      </c>
      <c r="G48" s="360" t="s">
        <v>1501</v>
      </c>
      <c r="H48" s="359" t="s">
        <v>1502</v>
      </c>
      <c r="I48" s="359" t="s">
        <v>1503</v>
      </c>
      <c r="J48" s="360"/>
      <c r="K48" s="359"/>
    </row>
    <row r="49" spans="1:11" ht="30" x14ac:dyDescent="0.2">
      <c r="A49" s="358">
        <v>41</v>
      </c>
      <c r="B49" s="359" t="s">
        <v>1504</v>
      </c>
      <c r="C49" s="359" t="s">
        <v>1337</v>
      </c>
      <c r="D49" s="359" t="s">
        <v>1421</v>
      </c>
      <c r="E49" s="359" t="s">
        <v>1505</v>
      </c>
      <c r="F49" s="359">
        <v>104.16</v>
      </c>
      <c r="G49" s="360"/>
      <c r="H49" s="364" t="s">
        <v>1506</v>
      </c>
      <c r="I49" s="359" t="s">
        <v>1507</v>
      </c>
      <c r="J49" s="365">
        <v>61008001376</v>
      </c>
      <c r="K49" s="359" t="s">
        <v>1508</v>
      </c>
    </row>
    <row r="50" spans="1:11" ht="30" x14ac:dyDescent="0.2">
      <c r="A50" s="358">
        <v>42</v>
      </c>
      <c r="B50" s="359" t="s">
        <v>1509</v>
      </c>
      <c r="C50" s="359" t="s">
        <v>1337</v>
      </c>
      <c r="D50" s="359" t="s">
        <v>1427</v>
      </c>
      <c r="E50" s="359" t="s">
        <v>1510</v>
      </c>
      <c r="F50" s="359">
        <v>83.33</v>
      </c>
      <c r="G50" s="360" t="s">
        <v>1511</v>
      </c>
      <c r="H50" s="359" t="s">
        <v>1497</v>
      </c>
      <c r="I50" s="359" t="s">
        <v>1512</v>
      </c>
      <c r="J50" s="360"/>
      <c r="K50" s="359"/>
    </row>
    <row r="51" spans="1:11" ht="30" x14ac:dyDescent="0.2">
      <c r="A51" s="358">
        <v>43</v>
      </c>
      <c r="B51" s="359" t="s">
        <v>1513</v>
      </c>
      <c r="C51" s="359" t="s">
        <v>1337</v>
      </c>
      <c r="D51" s="359" t="s">
        <v>1514</v>
      </c>
      <c r="E51" s="359" t="s">
        <v>1515</v>
      </c>
      <c r="F51" s="359">
        <v>583.72</v>
      </c>
      <c r="G51" s="360" t="s">
        <v>1516</v>
      </c>
      <c r="H51" s="359" t="s">
        <v>779</v>
      </c>
      <c r="I51" s="359" t="s">
        <v>1517</v>
      </c>
      <c r="J51" s="360"/>
      <c r="K51" s="359"/>
    </row>
    <row r="52" spans="1:11" ht="30" x14ac:dyDescent="0.2">
      <c r="A52" s="358">
        <v>44</v>
      </c>
      <c r="B52" s="359" t="s">
        <v>1518</v>
      </c>
      <c r="C52" s="359" t="s">
        <v>1337</v>
      </c>
      <c r="D52" s="359" t="s">
        <v>1427</v>
      </c>
      <c r="E52" s="359" t="s">
        <v>1408</v>
      </c>
      <c r="F52" s="359">
        <v>133.33000000000001</v>
      </c>
      <c r="G52" s="360" t="s">
        <v>1519</v>
      </c>
      <c r="H52" s="359" t="s">
        <v>603</v>
      </c>
      <c r="I52" s="359" t="s">
        <v>1520</v>
      </c>
      <c r="J52" s="360"/>
      <c r="K52" s="359"/>
    </row>
    <row r="53" spans="1:11" ht="30" x14ac:dyDescent="0.2">
      <c r="A53" s="358">
        <v>45</v>
      </c>
      <c r="B53" s="359" t="s">
        <v>1521</v>
      </c>
      <c r="C53" s="359" t="s">
        <v>1337</v>
      </c>
      <c r="D53" s="359" t="s">
        <v>1522</v>
      </c>
      <c r="E53" s="359" t="s">
        <v>1523</v>
      </c>
      <c r="F53" s="359">
        <v>375</v>
      </c>
      <c r="G53" s="360" t="s">
        <v>1524</v>
      </c>
      <c r="H53" s="359" t="s">
        <v>810</v>
      </c>
      <c r="I53" s="359" t="s">
        <v>1525</v>
      </c>
      <c r="J53" s="360"/>
      <c r="K53" s="359"/>
    </row>
    <row r="54" spans="1:11" ht="30" x14ac:dyDescent="0.2">
      <c r="A54" s="358">
        <v>46</v>
      </c>
      <c r="B54" s="359" t="s">
        <v>1526</v>
      </c>
      <c r="C54" s="359" t="s">
        <v>1337</v>
      </c>
      <c r="D54" s="359" t="s">
        <v>1527</v>
      </c>
      <c r="E54" s="359" t="s">
        <v>1528</v>
      </c>
      <c r="F54" s="359">
        <v>685.1</v>
      </c>
      <c r="G54" s="360" t="s">
        <v>1529</v>
      </c>
      <c r="H54" s="359" t="s">
        <v>622</v>
      </c>
      <c r="I54" s="359" t="s">
        <v>1530</v>
      </c>
      <c r="J54" s="361"/>
      <c r="K54" s="359"/>
    </row>
    <row r="55" spans="1:11" ht="30" x14ac:dyDescent="0.2">
      <c r="A55" s="358">
        <v>47</v>
      </c>
      <c r="B55" s="359" t="s">
        <v>1531</v>
      </c>
      <c r="C55" s="359" t="s">
        <v>1337</v>
      </c>
      <c r="D55" s="359" t="s">
        <v>1350</v>
      </c>
      <c r="E55" s="359" t="s">
        <v>1532</v>
      </c>
      <c r="F55" s="359">
        <v>83.33</v>
      </c>
      <c r="G55" s="360" t="s">
        <v>1533</v>
      </c>
      <c r="H55" s="359" t="s">
        <v>1534</v>
      </c>
      <c r="I55" s="359" t="s">
        <v>1535</v>
      </c>
      <c r="J55" s="360"/>
      <c r="K55" s="359"/>
    </row>
    <row r="56" spans="1:11" ht="30" x14ac:dyDescent="0.2">
      <c r="A56" s="358">
        <v>48</v>
      </c>
      <c r="B56" s="359" t="s">
        <v>1536</v>
      </c>
      <c r="C56" s="359" t="s">
        <v>1337</v>
      </c>
      <c r="D56" s="359" t="s">
        <v>1514</v>
      </c>
      <c r="E56" s="359" t="s">
        <v>1537</v>
      </c>
      <c r="F56" s="359">
        <v>133.33000000000001</v>
      </c>
      <c r="G56" s="360" t="s">
        <v>1538</v>
      </c>
      <c r="H56" s="359" t="s">
        <v>587</v>
      </c>
      <c r="I56" s="359" t="s">
        <v>1539</v>
      </c>
      <c r="J56" s="360"/>
      <c r="K56" s="359"/>
    </row>
    <row r="57" spans="1:11" ht="30" x14ac:dyDescent="0.2">
      <c r="A57" s="358">
        <v>49</v>
      </c>
      <c r="B57" s="359" t="s">
        <v>1540</v>
      </c>
      <c r="C57" s="359" t="s">
        <v>1337</v>
      </c>
      <c r="D57" s="359" t="s">
        <v>1514</v>
      </c>
      <c r="E57" s="359" t="s">
        <v>1541</v>
      </c>
      <c r="F57" s="359">
        <v>104.17</v>
      </c>
      <c r="G57" s="360" t="s">
        <v>1542</v>
      </c>
      <c r="H57" s="359" t="s">
        <v>763</v>
      </c>
      <c r="I57" s="359" t="s">
        <v>1543</v>
      </c>
      <c r="J57" s="360"/>
      <c r="K57" s="359"/>
    </row>
    <row r="58" spans="1:11" ht="30" x14ac:dyDescent="0.2">
      <c r="A58" s="358">
        <v>50</v>
      </c>
      <c r="B58" s="359" t="s">
        <v>1544</v>
      </c>
      <c r="C58" s="359" t="s">
        <v>1337</v>
      </c>
      <c r="D58" s="359" t="s">
        <v>1545</v>
      </c>
      <c r="E58" s="359" t="s">
        <v>1505</v>
      </c>
      <c r="F58" s="359">
        <v>408.33</v>
      </c>
      <c r="G58" s="360"/>
      <c r="H58" s="359" t="s">
        <v>1546</v>
      </c>
      <c r="I58" s="359" t="s">
        <v>1547</v>
      </c>
      <c r="J58" s="360" t="s">
        <v>1548</v>
      </c>
      <c r="K58" s="359" t="s">
        <v>1549</v>
      </c>
    </row>
    <row r="59" spans="1:11" ht="30" x14ac:dyDescent="0.2">
      <c r="A59" s="358">
        <v>51</v>
      </c>
      <c r="B59" s="359" t="s">
        <v>1550</v>
      </c>
      <c r="C59" s="359" t="s">
        <v>1337</v>
      </c>
      <c r="D59" s="359" t="s">
        <v>1421</v>
      </c>
      <c r="E59" s="359" t="s">
        <v>1551</v>
      </c>
      <c r="F59" s="359">
        <v>416.66</v>
      </c>
      <c r="G59" s="360" t="s">
        <v>1552</v>
      </c>
      <c r="H59" s="359" t="s">
        <v>1553</v>
      </c>
      <c r="I59" s="359" t="s">
        <v>1554</v>
      </c>
      <c r="J59" s="360"/>
      <c r="K59" s="359"/>
    </row>
    <row r="60" spans="1:11" ht="30" x14ac:dyDescent="0.2">
      <c r="A60" s="358">
        <v>52</v>
      </c>
      <c r="B60" s="359" t="s">
        <v>1555</v>
      </c>
      <c r="C60" s="359" t="s">
        <v>1337</v>
      </c>
      <c r="D60" s="359" t="s">
        <v>1556</v>
      </c>
      <c r="E60" s="359" t="s">
        <v>1557</v>
      </c>
      <c r="F60" s="359">
        <v>411.11</v>
      </c>
      <c r="G60" s="360" t="s">
        <v>1558</v>
      </c>
      <c r="H60" s="359" t="s">
        <v>1559</v>
      </c>
      <c r="I60" s="359" t="s">
        <v>1560</v>
      </c>
      <c r="J60" s="360"/>
      <c r="K60" s="359"/>
    </row>
    <row r="61" spans="1:11" ht="30" x14ac:dyDescent="0.2">
      <c r="A61" s="358">
        <v>53</v>
      </c>
      <c r="B61" s="359" t="s">
        <v>1561</v>
      </c>
      <c r="C61" s="359" t="s">
        <v>1337</v>
      </c>
      <c r="D61" s="359" t="s">
        <v>1385</v>
      </c>
      <c r="E61" s="359" t="s">
        <v>1562</v>
      </c>
      <c r="F61" s="366" t="s">
        <v>1563</v>
      </c>
      <c r="G61" s="360" t="s">
        <v>1564</v>
      </c>
      <c r="H61" s="359" t="s">
        <v>1565</v>
      </c>
      <c r="I61" s="359" t="s">
        <v>1566</v>
      </c>
      <c r="J61" s="360"/>
      <c r="K61" s="359"/>
    </row>
    <row r="62" spans="1:11" ht="30" x14ac:dyDescent="0.2">
      <c r="A62" s="358">
        <v>54</v>
      </c>
      <c r="B62" s="359" t="s">
        <v>1567</v>
      </c>
      <c r="C62" s="359" t="s">
        <v>1337</v>
      </c>
      <c r="D62" s="359" t="s">
        <v>1568</v>
      </c>
      <c r="E62" s="359" t="s">
        <v>1569</v>
      </c>
      <c r="F62" s="359">
        <v>333.33</v>
      </c>
      <c r="G62" s="361"/>
      <c r="H62" s="359" t="s">
        <v>1570</v>
      </c>
      <c r="I62" s="359" t="s">
        <v>1571</v>
      </c>
      <c r="J62" s="360" t="s">
        <v>1572</v>
      </c>
      <c r="K62" s="359" t="s">
        <v>1573</v>
      </c>
    </row>
    <row r="63" spans="1:11" ht="30" x14ac:dyDescent="0.2">
      <c r="A63" s="358">
        <v>55</v>
      </c>
      <c r="B63" s="359" t="s">
        <v>1574</v>
      </c>
      <c r="C63" s="359" t="s">
        <v>1337</v>
      </c>
      <c r="D63" s="359" t="s">
        <v>1556</v>
      </c>
      <c r="E63" s="359" t="s">
        <v>1575</v>
      </c>
      <c r="F63" s="359">
        <v>578</v>
      </c>
      <c r="G63" s="360" t="s">
        <v>1576</v>
      </c>
      <c r="H63" s="359" t="s">
        <v>670</v>
      </c>
      <c r="I63" s="359" t="s">
        <v>1577</v>
      </c>
      <c r="J63" s="360"/>
      <c r="K63" s="359"/>
    </row>
    <row r="64" spans="1:11" ht="30" x14ac:dyDescent="0.2">
      <c r="A64" s="358">
        <v>56</v>
      </c>
      <c r="B64" s="359" t="s">
        <v>1578</v>
      </c>
      <c r="C64" s="359" t="s">
        <v>1337</v>
      </c>
      <c r="D64" s="359" t="s">
        <v>1579</v>
      </c>
      <c r="E64" s="359" t="s">
        <v>1580</v>
      </c>
      <c r="F64" s="359">
        <v>540</v>
      </c>
      <c r="G64" s="360" t="s">
        <v>1581</v>
      </c>
      <c r="H64" s="359" t="s">
        <v>984</v>
      </c>
      <c r="I64" s="359" t="s">
        <v>1194</v>
      </c>
      <c r="J64" s="360"/>
      <c r="K64" s="359"/>
    </row>
    <row r="65" spans="1:11" ht="30" x14ac:dyDescent="0.2">
      <c r="A65" s="358">
        <v>57</v>
      </c>
      <c r="B65" s="359" t="s">
        <v>1582</v>
      </c>
      <c r="C65" s="359" t="s">
        <v>1337</v>
      </c>
      <c r="D65" s="359" t="s">
        <v>1583</v>
      </c>
      <c r="E65" s="359" t="s">
        <v>1584</v>
      </c>
      <c r="F65" s="359">
        <v>62.5</v>
      </c>
      <c r="G65" s="360" t="s">
        <v>1585</v>
      </c>
      <c r="H65" s="359" t="s">
        <v>1586</v>
      </c>
      <c r="I65" s="359" t="s">
        <v>1587</v>
      </c>
      <c r="J65" s="360"/>
      <c r="K65" s="359"/>
    </row>
    <row r="66" spans="1:11" ht="30" x14ac:dyDescent="0.2">
      <c r="A66" s="358">
        <v>58</v>
      </c>
      <c r="B66" s="359" t="s">
        <v>1588</v>
      </c>
      <c r="C66" s="359" t="s">
        <v>1337</v>
      </c>
      <c r="D66" s="359" t="s">
        <v>1589</v>
      </c>
      <c r="E66" s="359" t="s">
        <v>1590</v>
      </c>
      <c r="F66" s="359">
        <v>50</v>
      </c>
      <c r="G66" s="360" t="s">
        <v>1591</v>
      </c>
      <c r="H66" s="359" t="s">
        <v>676</v>
      </c>
      <c r="I66" s="359" t="s">
        <v>1592</v>
      </c>
      <c r="J66" s="360"/>
      <c r="K66" s="359"/>
    </row>
    <row r="67" spans="1:11" ht="30" x14ac:dyDescent="0.2">
      <c r="A67" s="358">
        <v>59</v>
      </c>
      <c r="B67" s="359" t="s">
        <v>1593</v>
      </c>
      <c r="C67" s="359" t="s">
        <v>1337</v>
      </c>
      <c r="D67" s="359" t="s">
        <v>1594</v>
      </c>
      <c r="E67" s="359" t="s">
        <v>1595</v>
      </c>
      <c r="F67" s="359">
        <v>800</v>
      </c>
      <c r="G67" s="360" t="s">
        <v>1596</v>
      </c>
      <c r="H67" s="359" t="s">
        <v>577</v>
      </c>
      <c r="I67" s="359" t="s">
        <v>891</v>
      </c>
      <c r="J67" s="360"/>
      <c r="K67" s="359"/>
    </row>
    <row r="68" spans="1:11" ht="30" x14ac:dyDescent="0.2">
      <c r="A68" s="358">
        <v>60</v>
      </c>
      <c r="B68" s="359" t="s">
        <v>1597</v>
      </c>
      <c r="C68" s="359" t="s">
        <v>1337</v>
      </c>
      <c r="D68" s="359" t="s">
        <v>1598</v>
      </c>
      <c r="E68" s="359" t="s">
        <v>1599</v>
      </c>
      <c r="F68" s="359">
        <v>343</v>
      </c>
      <c r="G68" s="360" t="s">
        <v>1600</v>
      </c>
      <c r="H68" s="359" t="s">
        <v>1024</v>
      </c>
      <c r="I68" s="359" t="s">
        <v>1601</v>
      </c>
      <c r="J68" s="360"/>
      <c r="K68" s="359"/>
    </row>
    <row r="69" spans="1:11" ht="30" x14ac:dyDescent="0.2">
      <c r="A69" s="358">
        <v>61</v>
      </c>
      <c r="B69" s="359" t="s">
        <v>1602</v>
      </c>
      <c r="C69" s="359" t="s">
        <v>1337</v>
      </c>
      <c r="D69" s="359" t="s">
        <v>1603</v>
      </c>
      <c r="E69" s="359" t="s">
        <v>1604</v>
      </c>
      <c r="F69" s="359">
        <v>104.16</v>
      </c>
      <c r="G69" s="360" t="s">
        <v>1605</v>
      </c>
      <c r="H69" s="359" t="s">
        <v>663</v>
      </c>
      <c r="I69" s="359" t="s">
        <v>1606</v>
      </c>
      <c r="J69" s="360"/>
      <c r="K69" s="359"/>
    </row>
    <row r="70" spans="1:11" ht="30" x14ac:dyDescent="0.2">
      <c r="A70" s="358">
        <v>62</v>
      </c>
      <c r="B70" s="359" t="s">
        <v>1607</v>
      </c>
      <c r="C70" s="359" t="s">
        <v>1337</v>
      </c>
      <c r="D70" s="359" t="s">
        <v>1608</v>
      </c>
      <c r="E70" s="359" t="s">
        <v>1609</v>
      </c>
      <c r="F70" s="359">
        <v>783.33</v>
      </c>
      <c r="G70" s="360" t="s">
        <v>1610</v>
      </c>
      <c r="H70" s="359" t="s">
        <v>1611</v>
      </c>
      <c r="I70" s="359" t="s">
        <v>1612</v>
      </c>
      <c r="J70" s="360"/>
      <c r="K70" s="359"/>
    </row>
    <row r="71" spans="1:11" ht="30" x14ac:dyDescent="0.2">
      <c r="A71" s="358">
        <v>63</v>
      </c>
      <c r="B71" s="359" t="s">
        <v>1613</v>
      </c>
      <c r="C71" s="359" t="s">
        <v>1337</v>
      </c>
      <c r="D71" s="359" t="s">
        <v>1338</v>
      </c>
      <c r="E71" s="359" t="s">
        <v>1614</v>
      </c>
      <c r="F71" s="359">
        <v>104.17</v>
      </c>
      <c r="G71" s="360" t="s">
        <v>1615</v>
      </c>
      <c r="H71" s="359" t="s">
        <v>1616</v>
      </c>
      <c r="I71" s="359" t="s">
        <v>1617</v>
      </c>
      <c r="J71" s="360"/>
      <c r="K71" s="359"/>
    </row>
    <row r="72" spans="1:11" ht="30" x14ac:dyDescent="0.2">
      <c r="A72" s="358">
        <v>64</v>
      </c>
      <c r="B72" s="359" t="s">
        <v>1618</v>
      </c>
      <c r="C72" s="359" t="s">
        <v>1337</v>
      </c>
      <c r="D72" s="359" t="s">
        <v>1421</v>
      </c>
      <c r="E72" s="359" t="s">
        <v>1619</v>
      </c>
      <c r="F72" s="359">
        <v>10704.89</v>
      </c>
      <c r="G72" s="360"/>
      <c r="H72" s="359"/>
      <c r="I72" s="359"/>
      <c r="J72" s="360" t="s">
        <v>1620</v>
      </c>
      <c r="K72" s="359" t="s">
        <v>1621</v>
      </c>
    </row>
    <row r="73" spans="1:11" ht="30" x14ac:dyDescent="0.2">
      <c r="A73" s="358">
        <v>65</v>
      </c>
      <c r="B73" s="359" t="s">
        <v>1622</v>
      </c>
      <c r="C73" s="359" t="s">
        <v>1337</v>
      </c>
      <c r="D73" s="359" t="s">
        <v>1623</v>
      </c>
      <c r="E73" s="359"/>
      <c r="F73" s="363">
        <v>441.97</v>
      </c>
      <c r="G73" s="360"/>
      <c r="H73" s="359"/>
      <c r="I73" s="359"/>
      <c r="J73" s="360" t="s">
        <v>1624</v>
      </c>
      <c r="K73" s="359" t="s">
        <v>1625</v>
      </c>
    </row>
    <row r="74" spans="1:11" ht="30" x14ac:dyDescent="0.2">
      <c r="A74" s="358">
        <v>66</v>
      </c>
      <c r="B74" s="359" t="s">
        <v>1626</v>
      </c>
      <c r="C74" s="359" t="s">
        <v>1337</v>
      </c>
      <c r="D74" s="359" t="s">
        <v>1421</v>
      </c>
      <c r="E74" s="359" t="s">
        <v>1627</v>
      </c>
      <c r="F74" s="359">
        <v>999.6</v>
      </c>
      <c r="G74" s="360"/>
      <c r="H74" s="359"/>
      <c r="I74" s="359"/>
      <c r="J74" s="360" t="s">
        <v>1624</v>
      </c>
      <c r="K74" s="359" t="s">
        <v>1625</v>
      </c>
    </row>
    <row r="75" spans="1:11" ht="30" x14ac:dyDescent="0.2">
      <c r="A75" s="358">
        <v>67</v>
      </c>
      <c r="B75" s="359" t="s">
        <v>1628</v>
      </c>
      <c r="C75" s="359" t="s">
        <v>1337</v>
      </c>
      <c r="D75" s="359" t="s">
        <v>1421</v>
      </c>
      <c r="E75" s="359" t="s">
        <v>1629</v>
      </c>
      <c r="F75" s="359">
        <v>301.26</v>
      </c>
      <c r="G75" s="360"/>
      <c r="H75" s="359"/>
      <c r="I75" s="359"/>
      <c r="J75" s="360" t="s">
        <v>1624</v>
      </c>
      <c r="K75" s="359" t="s">
        <v>1625</v>
      </c>
    </row>
    <row r="76" spans="1:11" ht="30" x14ac:dyDescent="0.2">
      <c r="A76" s="358">
        <v>68</v>
      </c>
      <c r="B76" s="359" t="s">
        <v>1630</v>
      </c>
      <c r="C76" s="359" t="s">
        <v>1337</v>
      </c>
      <c r="D76" s="359" t="s">
        <v>1421</v>
      </c>
      <c r="E76" s="359" t="s">
        <v>1631</v>
      </c>
      <c r="F76" s="359">
        <v>681.66</v>
      </c>
      <c r="G76" s="360"/>
      <c r="H76" s="359"/>
      <c r="I76" s="359"/>
      <c r="J76" s="360" t="s">
        <v>1624</v>
      </c>
      <c r="K76" s="359" t="s">
        <v>1625</v>
      </c>
    </row>
    <row r="77" spans="1:11" ht="30" x14ac:dyDescent="0.2">
      <c r="A77" s="358">
        <v>69</v>
      </c>
      <c r="B77" s="359" t="s">
        <v>1632</v>
      </c>
      <c r="C77" s="359" t="s">
        <v>1337</v>
      </c>
      <c r="D77" s="359" t="s">
        <v>1421</v>
      </c>
      <c r="E77" s="359" t="s">
        <v>1633</v>
      </c>
      <c r="F77" s="359">
        <v>329.75</v>
      </c>
      <c r="G77" s="360"/>
      <c r="H77" s="359"/>
      <c r="I77" s="359"/>
      <c r="J77" s="360" t="s">
        <v>1624</v>
      </c>
      <c r="K77" s="359" t="s">
        <v>1625</v>
      </c>
    </row>
    <row r="78" spans="1:11" ht="30" x14ac:dyDescent="0.2">
      <c r="A78" s="358">
        <v>70</v>
      </c>
      <c r="B78" s="359" t="s">
        <v>1634</v>
      </c>
      <c r="C78" s="359" t="s">
        <v>1337</v>
      </c>
      <c r="D78" s="359" t="s">
        <v>1421</v>
      </c>
      <c r="E78" s="359" t="s">
        <v>1635</v>
      </c>
      <c r="F78" s="359">
        <v>794.28</v>
      </c>
      <c r="G78" s="360"/>
      <c r="H78" s="359"/>
      <c r="I78" s="359"/>
      <c r="J78" s="360" t="s">
        <v>1624</v>
      </c>
      <c r="K78" s="359" t="s">
        <v>1625</v>
      </c>
    </row>
    <row r="79" spans="1:11" ht="30" x14ac:dyDescent="0.2">
      <c r="A79" s="358">
        <v>71</v>
      </c>
      <c r="B79" s="359" t="s">
        <v>1636</v>
      </c>
      <c r="C79" s="359" t="s">
        <v>1337</v>
      </c>
      <c r="D79" s="359" t="s">
        <v>1421</v>
      </c>
      <c r="E79" s="359" t="s">
        <v>1637</v>
      </c>
      <c r="F79" s="359">
        <v>299.33</v>
      </c>
      <c r="G79" s="360"/>
      <c r="H79" s="359"/>
      <c r="I79" s="359"/>
      <c r="J79" s="360" t="s">
        <v>1624</v>
      </c>
      <c r="K79" s="359" t="s">
        <v>1625</v>
      </c>
    </row>
    <row r="80" spans="1:11" ht="30" x14ac:dyDescent="0.2">
      <c r="A80" s="358">
        <v>72</v>
      </c>
      <c r="B80" s="359" t="s">
        <v>1638</v>
      </c>
      <c r="C80" s="359" t="s">
        <v>1337</v>
      </c>
      <c r="D80" s="359" t="s">
        <v>1639</v>
      </c>
      <c r="E80" s="359" t="s">
        <v>1640</v>
      </c>
      <c r="F80" s="359">
        <v>416.67</v>
      </c>
      <c r="G80" s="360" t="s">
        <v>1641</v>
      </c>
      <c r="H80" s="359" t="s">
        <v>1642</v>
      </c>
      <c r="I80" s="359" t="s">
        <v>1643</v>
      </c>
      <c r="J80" s="360"/>
      <c r="K80" s="359"/>
    </row>
    <row r="81" spans="1:11" ht="30" x14ac:dyDescent="0.2">
      <c r="A81" s="358">
        <v>73</v>
      </c>
      <c r="B81" s="359" t="s">
        <v>1644</v>
      </c>
      <c r="C81" s="359" t="s">
        <v>1337</v>
      </c>
      <c r="D81" s="359" t="s">
        <v>1645</v>
      </c>
      <c r="E81" s="359">
        <v>98.05</v>
      </c>
      <c r="F81" s="359">
        <v>309</v>
      </c>
      <c r="G81" s="360" t="s">
        <v>1646</v>
      </c>
      <c r="H81" s="359" t="s">
        <v>810</v>
      </c>
      <c r="I81" s="359" t="s">
        <v>1647</v>
      </c>
      <c r="J81" s="360"/>
      <c r="K81" s="359"/>
    </row>
    <row r="82" spans="1:11" ht="30" x14ac:dyDescent="0.2">
      <c r="A82" s="358">
        <v>74</v>
      </c>
      <c r="B82" s="359" t="s">
        <v>1648</v>
      </c>
      <c r="C82" s="359" t="s">
        <v>1337</v>
      </c>
      <c r="D82" s="359" t="s">
        <v>1649</v>
      </c>
      <c r="E82" s="359" t="s">
        <v>1650</v>
      </c>
      <c r="F82" s="359">
        <v>373.33</v>
      </c>
      <c r="G82" s="360"/>
      <c r="H82" s="359"/>
      <c r="I82" s="359"/>
      <c r="J82" s="360" t="s">
        <v>1651</v>
      </c>
      <c r="K82" s="359" t="s">
        <v>1652</v>
      </c>
    </row>
    <row r="83" spans="1:11" ht="30" x14ac:dyDescent="0.2">
      <c r="A83" s="358">
        <v>75</v>
      </c>
      <c r="B83" s="363" t="s">
        <v>1653</v>
      </c>
      <c r="C83" s="359" t="s">
        <v>1337</v>
      </c>
      <c r="D83" s="359" t="s">
        <v>1654</v>
      </c>
      <c r="E83" s="359" t="s">
        <v>1655</v>
      </c>
      <c r="F83" s="359">
        <v>340</v>
      </c>
      <c r="G83" s="365">
        <v>42001014550</v>
      </c>
      <c r="H83" s="359" t="s">
        <v>1656</v>
      </c>
      <c r="I83" s="359" t="s">
        <v>1657</v>
      </c>
      <c r="J83" s="365"/>
      <c r="K83" s="359"/>
    </row>
    <row r="84" spans="1:11" ht="30" x14ac:dyDescent="0.2">
      <c r="A84" s="358">
        <v>76</v>
      </c>
      <c r="B84" s="359" t="s">
        <v>1658</v>
      </c>
      <c r="C84" s="359" t="s">
        <v>1337</v>
      </c>
      <c r="D84" s="359" t="s">
        <v>1654</v>
      </c>
      <c r="E84" s="359" t="s">
        <v>1659</v>
      </c>
      <c r="F84" s="359">
        <v>145.83000000000001</v>
      </c>
      <c r="G84" s="365">
        <v>31001021761</v>
      </c>
      <c r="H84" s="359" t="s">
        <v>1660</v>
      </c>
      <c r="I84" s="359" t="s">
        <v>994</v>
      </c>
      <c r="J84" s="365"/>
      <c r="K84" s="359"/>
    </row>
    <row r="85" spans="1:11" ht="30" x14ac:dyDescent="0.2">
      <c r="A85" s="358">
        <v>77</v>
      </c>
      <c r="B85" s="359" t="s">
        <v>1661</v>
      </c>
      <c r="C85" s="359" t="s">
        <v>1337</v>
      </c>
      <c r="D85" s="359" t="s">
        <v>1662</v>
      </c>
      <c r="E85" s="359" t="s">
        <v>1663</v>
      </c>
      <c r="F85" s="359">
        <v>687</v>
      </c>
      <c r="G85" s="360" t="s">
        <v>1664</v>
      </c>
      <c r="H85" s="359" t="s">
        <v>1665</v>
      </c>
      <c r="I85" s="359" t="s">
        <v>1666</v>
      </c>
      <c r="J85" s="365"/>
      <c r="K85" s="359"/>
    </row>
    <row r="86" spans="1:11" ht="30" x14ac:dyDescent="0.2">
      <c r="A86" s="358">
        <v>78</v>
      </c>
      <c r="B86" s="359" t="s">
        <v>1667</v>
      </c>
      <c r="C86" s="359" t="s">
        <v>1337</v>
      </c>
      <c r="D86" s="359" t="s">
        <v>1662</v>
      </c>
      <c r="E86" s="359" t="s">
        <v>1668</v>
      </c>
      <c r="F86" s="359">
        <v>341.67</v>
      </c>
      <c r="G86" s="365">
        <v>35001049166</v>
      </c>
      <c r="H86" s="359" t="s">
        <v>732</v>
      </c>
      <c r="I86" s="359" t="s">
        <v>1669</v>
      </c>
      <c r="J86" s="365"/>
      <c r="K86" s="359"/>
    </row>
    <row r="87" spans="1:11" ht="30" x14ac:dyDescent="0.2">
      <c r="A87" s="358">
        <v>79</v>
      </c>
      <c r="B87" s="359" t="s">
        <v>1670</v>
      </c>
      <c r="C87" s="359" t="s">
        <v>1337</v>
      </c>
      <c r="D87" s="359" t="s">
        <v>1671</v>
      </c>
      <c r="E87" s="359" t="s">
        <v>1672</v>
      </c>
      <c r="F87" s="359">
        <v>197.5</v>
      </c>
      <c r="G87" s="365">
        <v>31001014526</v>
      </c>
      <c r="H87" s="359" t="s">
        <v>1057</v>
      </c>
      <c r="I87" s="359" t="s">
        <v>1673</v>
      </c>
      <c r="J87" s="365"/>
      <c r="K87" s="359"/>
    </row>
    <row r="88" spans="1:11" ht="30" x14ac:dyDescent="0.2">
      <c r="A88" s="358">
        <v>80</v>
      </c>
      <c r="B88" s="359" t="s">
        <v>1674</v>
      </c>
      <c r="C88" s="359" t="s">
        <v>1337</v>
      </c>
      <c r="D88" s="359" t="s">
        <v>1675</v>
      </c>
      <c r="E88" s="359" t="s">
        <v>1676</v>
      </c>
      <c r="F88" s="359">
        <v>172</v>
      </c>
      <c r="G88" s="360" t="s">
        <v>1677</v>
      </c>
      <c r="H88" s="359" t="s">
        <v>1565</v>
      </c>
      <c r="I88" s="359" t="s">
        <v>1678</v>
      </c>
      <c r="J88" s="365"/>
      <c r="K88" s="359"/>
    </row>
    <row r="89" spans="1:11" ht="30" x14ac:dyDescent="0.2">
      <c r="A89" s="358">
        <v>81</v>
      </c>
      <c r="B89" s="359" t="s">
        <v>1679</v>
      </c>
      <c r="C89" s="359" t="s">
        <v>1337</v>
      </c>
      <c r="D89" s="359" t="s">
        <v>1680</v>
      </c>
      <c r="E89" s="359" t="s">
        <v>1681</v>
      </c>
      <c r="F89" s="359">
        <v>52.08</v>
      </c>
      <c r="G89" s="365">
        <v>45001015655</v>
      </c>
      <c r="H89" s="359" t="s">
        <v>1137</v>
      </c>
      <c r="I89" s="359" t="s">
        <v>1682</v>
      </c>
      <c r="J89" s="365"/>
      <c r="K89" s="359"/>
    </row>
    <row r="90" spans="1:11" s="98" customFormat="1" ht="30" x14ac:dyDescent="0.2">
      <c r="A90" s="367">
        <v>83</v>
      </c>
      <c r="B90" s="368" t="s">
        <v>1683</v>
      </c>
      <c r="C90" s="369" t="s">
        <v>1337</v>
      </c>
      <c r="D90" s="369" t="s">
        <v>1684</v>
      </c>
      <c r="E90" s="368" t="s">
        <v>1604</v>
      </c>
      <c r="F90" s="368">
        <v>750</v>
      </c>
      <c r="G90" s="370">
        <v>60002007809</v>
      </c>
      <c r="H90" s="371" t="s">
        <v>1685</v>
      </c>
      <c r="I90" s="371" t="s">
        <v>1686</v>
      </c>
      <c r="J90" s="371"/>
      <c r="K90" s="368"/>
    </row>
    <row r="91" spans="1:11" s="98" customFormat="1" ht="30" x14ac:dyDescent="0.2">
      <c r="A91" s="367">
        <v>84</v>
      </c>
      <c r="B91" s="368" t="s">
        <v>1687</v>
      </c>
      <c r="C91" s="369" t="s">
        <v>1337</v>
      </c>
      <c r="D91" s="369" t="s">
        <v>1688</v>
      </c>
      <c r="E91" s="368" t="s">
        <v>1689</v>
      </c>
      <c r="F91" s="368">
        <v>156.25</v>
      </c>
      <c r="G91" s="370">
        <v>12001053877</v>
      </c>
      <c r="H91" s="371" t="s">
        <v>1024</v>
      </c>
      <c r="I91" s="371" t="s">
        <v>1690</v>
      </c>
      <c r="J91" s="371"/>
      <c r="K91" s="368"/>
    </row>
    <row r="92" spans="1:11" s="98" customFormat="1" ht="30" x14ac:dyDescent="0.2">
      <c r="A92" s="367">
        <v>85</v>
      </c>
      <c r="B92" s="368" t="s">
        <v>1691</v>
      </c>
      <c r="C92" s="369" t="s">
        <v>1337</v>
      </c>
      <c r="D92" s="369" t="s">
        <v>1692</v>
      </c>
      <c r="E92" s="368" t="s">
        <v>1629</v>
      </c>
      <c r="F92" s="368">
        <v>166.66</v>
      </c>
      <c r="G92" s="370">
        <v>48001002277</v>
      </c>
      <c r="H92" s="371" t="s">
        <v>1330</v>
      </c>
      <c r="I92" s="371" t="s">
        <v>1693</v>
      </c>
      <c r="J92" s="371"/>
      <c r="K92" s="368"/>
    </row>
    <row r="93" spans="1:11" s="98" customFormat="1" ht="30" x14ac:dyDescent="0.2">
      <c r="A93" s="367">
        <v>86</v>
      </c>
      <c r="B93" s="368" t="s">
        <v>1694</v>
      </c>
      <c r="C93" s="369" t="s">
        <v>1337</v>
      </c>
      <c r="D93" s="369" t="s">
        <v>1695</v>
      </c>
      <c r="E93" s="368" t="s">
        <v>1604</v>
      </c>
      <c r="F93" s="368">
        <v>81.67</v>
      </c>
      <c r="G93" s="370">
        <v>23001002557</v>
      </c>
      <c r="H93" s="371" t="s">
        <v>713</v>
      </c>
      <c r="I93" s="371" t="s">
        <v>1696</v>
      </c>
      <c r="J93" s="371"/>
      <c r="K93" s="368"/>
    </row>
    <row r="94" spans="1:11" s="98" customFormat="1" ht="30" x14ac:dyDescent="0.2">
      <c r="A94" s="367">
        <v>87</v>
      </c>
      <c r="B94" s="369" t="s">
        <v>1697</v>
      </c>
      <c r="C94" s="369" t="s">
        <v>1337</v>
      </c>
      <c r="D94" s="369" t="s">
        <v>1698</v>
      </c>
      <c r="E94" s="369" t="s">
        <v>1699</v>
      </c>
      <c r="F94" s="369">
        <v>1600</v>
      </c>
      <c r="G94" s="372" t="s">
        <v>1700</v>
      </c>
      <c r="H94" s="369" t="s">
        <v>1701</v>
      </c>
      <c r="I94" s="369" t="s">
        <v>1702</v>
      </c>
      <c r="J94" s="371"/>
      <c r="K94" s="368"/>
    </row>
    <row r="95" spans="1:11" s="98" customFormat="1" ht="30" x14ac:dyDescent="0.2">
      <c r="A95" s="367">
        <v>88</v>
      </c>
      <c r="B95" s="369" t="s">
        <v>1697</v>
      </c>
      <c r="C95" s="369" t="s">
        <v>1337</v>
      </c>
      <c r="D95" s="369" t="s">
        <v>1703</v>
      </c>
      <c r="E95" s="369" t="s">
        <v>1699</v>
      </c>
      <c r="F95" s="369">
        <v>2000</v>
      </c>
      <c r="G95" s="372" t="s">
        <v>1700</v>
      </c>
      <c r="H95" s="369" t="s">
        <v>1701</v>
      </c>
      <c r="I95" s="369" t="s">
        <v>1702</v>
      </c>
      <c r="J95" s="371"/>
      <c r="K95" s="368"/>
    </row>
    <row r="96" spans="1:11" s="98" customFormat="1" ht="30" x14ac:dyDescent="0.2">
      <c r="A96" s="367">
        <v>89</v>
      </c>
      <c r="B96" s="368" t="s">
        <v>1704</v>
      </c>
      <c r="C96" s="369" t="s">
        <v>1337</v>
      </c>
      <c r="D96" s="369" t="s">
        <v>1705</v>
      </c>
      <c r="E96" s="369" t="s">
        <v>1706</v>
      </c>
      <c r="F96" s="368">
        <v>600</v>
      </c>
      <c r="G96" s="373" t="s">
        <v>1707</v>
      </c>
      <c r="H96" s="371" t="s">
        <v>1534</v>
      </c>
      <c r="I96" s="371" t="s">
        <v>1054</v>
      </c>
      <c r="J96" s="371"/>
      <c r="K96" s="368"/>
    </row>
    <row r="97" spans="1:11" s="98" customFormat="1" ht="30" x14ac:dyDescent="0.2">
      <c r="A97" s="367">
        <v>90</v>
      </c>
      <c r="B97" s="368" t="s">
        <v>1704</v>
      </c>
      <c r="C97" s="369" t="s">
        <v>1337</v>
      </c>
      <c r="D97" s="369" t="s">
        <v>1708</v>
      </c>
      <c r="E97" s="369" t="s">
        <v>1706</v>
      </c>
      <c r="F97" s="368">
        <v>400</v>
      </c>
      <c r="G97" s="373" t="s">
        <v>1707</v>
      </c>
      <c r="H97" s="371" t="s">
        <v>1534</v>
      </c>
      <c r="I97" s="371" t="s">
        <v>1054</v>
      </c>
      <c r="J97" s="371"/>
      <c r="K97" s="368"/>
    </row>
    <row r="98" spans="1:11" s="98" customFormat="1" ht="30" x14ac:dyDescent="0.2">
      <c r="A98" s="367">
        <v>91</v>
      </c>
      <c r="B98" s="368" t="s">
        <v>1709</v>
      </c>
      <c r="C98" s="369" t="s">
        <v>1337</v>
      </c>
      <c r="D98" s="368" t="s">
        <v>1710</v>
      </c>
      <c r="E98" s="369" t="s">
        <v>1711</v>
      </c>
      <c r="F98" s="368">
        <v>300</v>
      </c>
      <c r="G98" s="373" t="s">
        <v>1712</v>
      </c>
      <c r="H98" s="371" t="s">
        <v>1045</v>
      </c>
      <c r="I98" s="371" t="s">
        <v>1713</v>
      </c>
      <c r="J98" s="371"/>
      <c r="K98" s="368"/>
    </row>
    <row r="99" spans="1:11" s="98" customFormat="1" ht="30" x14ac:dyDescent="0.2">
      <c r="A99" s="367">
        <v>92</v>
      </c>
      <c r="B99" s="368" t="s">
        <v>1709</v>
      </c>
      <c r="C99" s="369" t="s">
        <v>1337</v>
      </c>
      <c r="D99" s="368" t="s">
        <v>1714</v>
      </c>
      <c r="E99" s="369" t="s">
        <v>1715</v>
      </c>
      <c r="F99" s="368">
        <v>500</v>
      </c>
      <c r="G99" s="373" t="s">
        <v>1712</v>
      </c>
      <c r="H99" s="371" t="s">
        <v>1045</v>
      </c>
      <c r="I99" s="371" t="s">
        <v>1713</v>
      </c>
      <c r="J99" s="371"/>
      <c r="K99" s="368"/>
    </row>
    <row r="100" spans="1:11" s="98" customFormat="1" ht="30" x14ac:dyDescent="0.2">
      <c r="A100" s="367">
        <v>93</v>
      </c>
      <c r="B100" s="368" t="s">
        <v>1716</v>
      </c>
      <c r="C100" s="369" t="s">
        <v>1337</v>
      </c>
      <c r="D100" s="368" t="s">
        <v>1717</v>
      </c>
      <c r="E100" s="368" t="s">
        <v>1718</v>
      </c>
      <c r="F100" s="368">
        <v>500</v>
      </c>
      <c r="G100" s="373" t="s">
        <v>1719</v>
      </c>
      <c r="H100" s="371" t="s">
        <v>1720</v>
      </c>
      <c r="I100" s="371" t="s">
        <v>1721</v>
      </c>
      <c r="J100" s="371"/>
      <c r="K100" s="368"/>
    </row>
    <row r="101" spans="1:11" s="98" customFormat="1" ht="30" x14ac:dyDescent="0.2">
      <c r="A101" s="367">
        <v>94</v>
      </c>
      <c r="B101" s="368" t="s">
        <v>1722</v>
      </c>
      <c r="C101" s="369" t="s">
        <v>1337</v>
      </c>
      <c r="D101" s="368" t="s">
        <v>1710</v>
      </c>
      <c r="E101" s="368" t="s">
        <v>1723</v>
      </c>
      <c r="F101" s="368">
        <v>300</v>
      </c>
      <c r="G101" s="373" t="s">
        <v>1724</v>
      </c>
      <c r="H101" s="371" t="s">
        <v>688</v>
      </c>
      <c r="I101" s="371" t="s">
        <v>1725</v>
      </c>
      <c r="J101" s="371"/>
      <c r="K101" s="368"/>
    </row>
    <row r="102" spans="1:11" s="98" customFormat="1" ht="30" x14ac:dyDescent="0.2">
      <c r="A102" s="367">
        <v>95</v>
      </c>
      <c r="B102" s="368" t="s">
        <v>1722</v>
      </c>
      <c r="C102" s="369" t="s">
        <v>1337</v>
      </c>
      <c r="D102" s="368" t="s">
        <v>1726</v>
      </c>
      <c r="E102" s="368" t="s">
        <v>1723</v>
      </c>
      <c r="F102" s="368">
        <v>570</v>
      </c>
      <c r="G102" s="373" t="s">
        <v>1724</v>
      </c>
      <c r="H102" s="371" t="s">
        <v>688</v>
      </c>
      <c r="I102" s="371" t="s">
        <v>1725</v>
      </c>
      <c r="J102" s="371"/>
      <c r="K102" s="368"/>
    </row>
    <row r="103" spans="1:11" s="98" customFormat="1" ht="30" x14ac:dyDescent="0.2">
      <c r="A103" s="367">
        <v>96</v>
      </c>
      <c r="B103" s="368" t="s">
        <v>1727</v>
      </c>
      <c r="C103" s="369" t="s">
        <v>1337</v>
      </c>
      <c r="D103" s="368" t="s">
        <v>1728</v>
      </c>
      <c r="E103" s="368" t="s">
        <v>1729</v>
      </c>
      <c r="F103" s="368">
        <v>300</v>
      </c>
      <c r="G103" s="370">
        <v>59001000455</v>
      </c>
      <c r="H103" s="371" t="s">
        <v>725</v>
      </c>
      <c r="I103" s="371" t="s">
        <v>1507</v>
      </c>
      <c r="J103" s="371"/>
      <c r="K103" s="368"/>
    </row>
    <row r="104" spans="1:11" s="98" customFormat="1" ht="30" x14ac:dyDescent="0.2">
      <c r="A104" s="367">
        <v>97</v>
      </c>
      <c r="B104" s="368" t="s">
        <v>1727</v>
      </c>
      <c r="C104" s="369" t="s">
        <v>1337</v>
      </c>
      <c r="D104" s="368" t="s">
        <v>1714</v>
      </c>
      <c r="E104" s="368" t="s">
        <v>1729</v>
      </c>
      <c r="F104" s="368">
        <v>500</v>
      </c>
      <c r="G104" s="370">
        <v>59001000455</v>
      </c>
      <c r="H104" s="374" t="s">
        <v>725</v>
      </c>
      <c r="I104" s="374" t="s">
        <v>1507</v>
      </c>
      <c r="J104" s="371"/>
      <c r="K104" s="368"/>
    </row>
    <row r="105" spans="1:11" s="98" customFormat="1" ht="30" x14ac:dyDescent="0.2">
      <c r="A105" s="367">
        <v>98</v>
      </c>
      <c r="B105" s="368" t="s">
        <v>1730</v>
      </c>
      <c r="C105" s="369" t="s">
        <v>1337</v>
      </c>
      <c r="D105" s="368" t="s">
        <v>1731</v>
      </c>
      <c r="E105" s="368" t="s">
        <v>1732</v>
      </c>
      <c r="F105" s="368">
        <v>200</v>
      </c>
      <c r="G105" s="368">
        <v>59001018514</v>
      </c>
      <c r="H105" s="371" t="s">
        <v>847</v>
      </c>
      <c r="I105" s="371" t="s">
        <v>1733</v>
      </c>
      <c r="J105" s="371"/>
      <c r="K105" s="368"/>
    </row>
    <row r="106" spans="1:11" ht="15" x14ac:dyDescent="0.2">
      <c r="A106" s="57">
        <v>99</v>
      </c>
      <c r="B106" s="24"/>
      <c r="C106" s="369"/>
      <c r="D106" s="24"/>
      <c r="E106" s="24"/>
      <c r="F106" s="24"/>
      <c r="G106" s="24"/>
      <c r="H106" s="188"/>
      <c r="I106" s="188"/>
      <c r="J106" s="188"/>
      <c r="K106" s="24"/>
    </row>
    <row r="107" spans="1:11" ht="15" x14ac:dyDescent="0.2">
      <c r="A107" s="57">
        <v>100</v>
      </c>
      <c r="B107" s="24"/>
      <c r="C107" s="24"/>
      <c r="D107" s="24"/>
      <c r="E107" s="24"/>
      <c r="F107" s="24"/>
      <c r="G107" s="24"/>
      <c r="H107" s="188"/>
      <c r="I107" s="188"/>
      <c r="J107" s="188"/>
      <c r="K107" s="24"/>
    </row>
    <row r="108" spans="1:11" ht="15" x14ac:dyDescent="0.2">
      <c r="A108" s="57" t="s">
        <v>283</v>
      </c>
      <c r="B108" s="24"/>
      <c r="C108" s="24"/>
      <c r="D108" s="24"/>
      <c r="E108" s="24"/>
      <c r="F108" s="24"/>
      <c r="G108" s="24"/>
      <c r="H108" s="188"/>
      <c r="I108" s="188"/>
      <c r="J108" s="188"/>
      <c r="K108" s="24"/>
    </row>
    <row r="109" spans="1:11" x14ac:dyDescent="0.2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</row>
    <row r="110" spans="1:11" x14ac:dyDescent="0.2">
      <c r="A110" s="23"/>
      <c r="B110" s="21"/>
      <c r="C110" s="21"/>
      <c r="D110" s="21"/>
      <c r="E110" s="21"/>
      <c r="F110" s="21"/>
      <c r="G110" s="21"/>
      <c r="H110" s="21"/>
      <c r="I110" s="21"/>
      <c r="J110" s="21"/>
      <c r="K110" s="21"/>
    </row>
    <row r="111" spans="1:11" ht="15" x14ac:dyDescent="0.3">
      <c r="A111" s="2"/>
      <c r="B111" s="61" t="s">
        <v>107</v>
      </c>
      <c r="C111" s="2"/>
      <c r="D111" s="2"/>
      <c r="E111" s="5"/>
      <c r="F111" s="2"/>
      <c r="G111" s="2"/>
      <c r="H111" s="2"/>
      <c r="I111" s="2"/>
      <c r="J111" s="2"/>
      <c r="K111" s="2"/>
    </row>
    <row r="112" spans="1:11" ht="15" x14ac:dyDescent="0.3">
      <c r="A112" s="2"/>
      <c r="B112" s="2"/>
      <c r="C112" s="500"/>
      <c r="D112" s="500"/>
      <c r="F112" s="60"/>
      <c r="G112" s="63"/>
    </row>
    <row r="113" spans="2:6" ht="15" x14ac:dyDescent="0.3">
      <c r="B113" s="2"/>
      <c r="C113" s="59" t="s">
        <v>271</v>
      </c>
      <c r="D113" s="2"/>
      <c r="F113" s="11" t="s">
        <v>276</v>
      </c>
    </row>
    <row r="114" spans="2:6" ht="15" x14ac:dyDescent="0.3">
      <c r="B114" s="2"/>
      <c r="C114" s="2"/>
      <c r="D114" s="2"/>
      <c r="F114" s="2" t="s">
        <v>272</v>
      </c>
    </row>
    <row r="115" spans="2:6" ht="15" x14ac:dyDescent="0.3">
      <c r="B115" s="2"/>
      <c r="C115" s="55" t="s">
        <v>140</v>
      </c>
    </row>
  </sheetData>
  <mergeCells count="1">
    <mergeCell ref="C112:D112"/>
  </mergeCells>
  <pageMargins left="0.7" right="0.7" top="0.75" bottom="0.75" header="0.3" footer="0.3"/>
  <pageSetup scale="64" fitToHeight="0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view="pageBreakPreview" zoomScale="70" zoomScaleSheetLayoutView="70" workbookViewId="0">
      <selection activeCell="A9" sqref="A9:L25"/>
    </sheetView>
  </sheetViews>
  <sheetFormatPr defaultRowHeight="12.75" x14ac:dyDescent="0.2"/>
  <cols>
    <col min="1" max="1" width="11.7109375" style="154" customWidth="1"/>
    <col min="2" max="2" width="21.140625" style="154" customWidth="1"/>
    <col min="3" max="3" width="21.5703125" style="154" customWidth="1"/>
    <col min="4" max="4" width="19.140625" style="154" customWidth="1"/>
    <col min="5" max="5" width="15.140625" style="154" customWidth="1"/>
    <col min="6" max="6" width="20.85546875" style="154" customWidth="1"/>
    <col min="7" max="7" width="23.85546875" style="154" customWidth="1"/>
    <col min="8" max="8" width="19" style="154" customWidth="1"/>
    <col min="9" max="9" width="21.140625" style="154" customWidth="1"/>
    <col min="10" max="10" width="17" style="154" customWidth="1"/>
    <col min="11" max="11" width="21.5703125" style="154" customWidth="1"/>
    <col min="12" max="12" width="24.42578125" style="154" customWidth="1"/>
    <col min="13" max="16384" width="9.140625" style="154"/>
  </cols>
  <sheetData>
    <row r="1" spans="1:13" customFormat="1" ht="15" x14ac:dyDescent="0.2">
      <c r="A1" s="122" t="s">
        <v>474</v>
      </c>
      <c r="B1" s="122"/>
      <c r="C1" s="123"/>
      <c r="D1" s="123"/>
      <c r="E1" s="123"/>
      <c r="F1" s="123"/>
      <c r="G1" s="123"/>
      <c r="H1" s="123"/>
      <c r="I1" s="123"/>
      <c r="J1" s="123"/>
      <c r="K1" s="129"/>
      <c r="L1" s="68" t="s">
        <v>110</v>
      </c>
    </row>
    <row r="2" spans="1:13" customFormat="1" ht="15" x14ac:dyDescent="0.3">
      <c r="A2" s="94" t="s">
        <v>141</v>
      </c>
      <c r="B2" s="94"/>
      <c r="C2" s="123"/>
      <c r="D2" s="123"/>
      <c r="E2" s="123"/>
      <c r="F2" s="123"/>
      <c r="G2" s="123"/>
      <c r="H2" s="123"/>
      <c r="I2" s="123"/>
      <c r="J2" s="123"/>
      <c r="K2" s="494" t="s">
        <v>480</v>
      </c>
      <c r="L2" s="494"/>
      <c r="M2" s="494"/>
    </row>
    <row r="3" spans="1:13" customFormat="1" ht="15" x14ac:dyDescent="0.2">
      <c r="A3" s="123"/>
      <c r="B3" s="123"/>
      <c r="C3" s="123"/>
      <c r="D3" s="123"/>
      <c r="E3" s="123"/>
      <c r="F3" s="123"/>
      <c r="G3" s="123"/>
      <c r="H3" s="123"/>
      <c r="I3" s="123"/>
      <c r="J3" s="123"/>
      <c r="K3" s="126"/>
      <c r="L3" s="126"/>
      <c r="M3" s="154"/>
    </row>
    <row r="4" spans="1:13" customFormat="1" ht="15" x14ac:dyDescent="0.3">
      <c r="A4" s="66" t="str">
        <f>'ფორმა N2'!A4</f>
        <v>ანგარიშვალდებული პირის დასახელება:</v>
      </c>
      <c r="B4" s="66"/>
      <c r="C4" s="66"/>
      <c r="D4" s="66"/>
      <c r="E4" s="67"/>
      <c r="F4" s="132"/>
      <c r="G4" s="123"/>
      <c r="H4" s="123"/>
      <c r="I4" s="123"/>
      <c r="J4" s="123"/>
      <c r="K4" s="123"/>
      <c r="L4" s="123"/>
    </row>
    <row r="5" spans="1:13" ht="15" x14ac:dyDescent="0.3">
      <c r="A5" s="88" t="s">
        <v>479</v>
      </c>
      <c r="B5" s="190"/>
      <c r="C5" s="70"/>
      <c r="D5" s="70"/>
      <c r="E5" s="70"/>
      <c r="F5" s="191"/>
      <c r="G5" s="192"/>
      <c r="H5" s="192"/>
      <c r="I5" s="192"/>
      <c r="J5" s="192"/>
      <c r="K5" s="192"/>
      <c r="L5" s="191"/>
    </row>
    <row r="6" spans="1:13" customFormat="1" ht="13.5" x14ac:dyDescent="0.2">
      <c r="A6" s="127"/>
      <c r="B6" s="127"/>
      <c r="C6" s="128"/>
      <c r="D6" s="128"/>
      <c r="E6" s="128"/>
      <c r="F6" s="123"/>
      <c r="G6" s="123"/>
      <c r="H6" s="123"/>
      <c r="I6" s="123"/>
      <c r="J6" s="123"/>
      <c r="K6" s="123"/>
      <c r="L6" s="123"/>
    </row>
    <row r="7" spans="1:13" customFormat="1" ht="60" x14ac:dyDescent="0.2">
      <c r="A7" s="135" t="s">
        <v>64</v>
      </c>
      <c r="B7" s="119" t="s">
        <v>251</v>
      </c>
      <c r="C7" s="121" t="s">
        <v>247</v>
      </c>
      <c r="D7" s="121" t="s">
        <v>248</v>
      </c>
      <c r="E7" s="121" t="s">
        <v>359</v>
      </c>
      <c r="F7" s="121" t="s">
        <v>250</v>
      </c>
      <c r="G7" s="121" t="s">
        <v>396</v>
      </c>
      <c r="H7" s="121" t="s">
        <v>398</v>
      </c>
      <c r="I7" s="121" t="s">
        <v>392</v>
      </c>
      <c r="J7" s="121" t="s">
        <v>393</v>
      </c>
      <c r="K7" s="121" t="s">
        <v>405</v>
      </c>
      <c r="L7" s="121" t="s">
        <v>394</v>
      </c>
    </row>
    <row r="8" spans="1:13" customFormat="1" ht="15" x14ac:dyDescent="0.2">
      <c r="A8" s="119">
        <v>1</v>
      </c>
      <c r="B8" s="119">
        <v>2</v>
      </c>
      <c r="C8" s="121">
        <v>3</v>
      </c>
      <c r="D8" s="119">
        <v>4</v>
      </c>
      <c r="E8" s="121">
        <v>5</v>
      </c>
      <c r="F8" s="119">
        <v>6</v>
      </c>
      <c r="G8" s="121">
        <v>7</v>
      </c>
      <c r="H8" s="119">
        <v>8</v>
      </c>
      <c r="I8" s="119">
        <v>9</v>
      </c>
      <c r="J8" s="119">
        <v>10</v>
      </c>
      <c r="K8" s="121">
        <v>11</v>
      </c>
      <c r="L8" s="121">
        <v>12</v>
      </c>
    </row>
    <row r="9" spans="1:13" customFormat="1" ht="15" x14ac:dyDescent="0.2">
      <c r="A9" s="57">
        <v>1</v>
      </c>
      <c r="B9" s="57"/>
      <c r="C9" s="24"/>
      <c r="D9" s="24"/>
      <c r="E9" s="24"/>
      <c r="F9" s="24"/>
      <c r="G9" s="24"/>
      <c r="H9" s="24"/>
      <c r="I9" s="24"/>
      <c r="J9" s="24"/>
      <c r="K9" s="24"/>
      <c r="L9" s="24"/>
    </row>
    <row r="10" spans="1:13" customFormat="1" ht="15" x14ac:dyDescent="0.2">
      <c r="A10" s="57">
        <v>2</v>
      </c>
      <c r="B10" s="57"/>
      <c r="C10" s="24"/>
      <c r="D10" s="24"/>
      <c r="E10" s="24"/>
      <c r="F10" s="24"/>
      <c r="G10" s="24"/>
      <c r="H10" s="24"/>
      <c r="I10" s="24"/>
      <c r="J10" s="24"/>
      <c r="K10" s="24"/>
      <c r="L10" s="24"/>
    </row>
    <row r="11" spans="1:13" customFormat="1" ht="15" x14ac:dyDescent="0.2">
      <c r="A11" s="57">
        <v>3</v>
      </c>
      <c r="B11" s="57"/>
      <c r="C11" s="24"/>
      <c r="D11" s="24"/>
      <c r="E11" s="24"/>
      <c r="F11" s="24"/>
      <c r="G11" s="24"/>
      <c r="H11" s="24"/>
      <c r="I11" s="24"/>
      <c r="J11" s="24"/>
      <c r="K11" s="24"/>
      <c r="L11" s="24"/>
    </row>
    <row r="12" spans="1:13" customFormat="1" ht="15" x14ac:dyDescent="0.2">
      <c r="A12" s="57">
        <v>4</v>
      </c>
      <c r="B12" s="57"/>
      <c r="C12" s="24"/>
      <c r="D12" s="24"/>
      <c r="E12" s="24"/>
      <c r="F12" s="24"/>
      <c r="G12" s="24"/>
      <c r="H12" s="24"/>
      <c r="I12" s="24"/>
      <c r="J12" s="24"/>
      <c r="K12" s="24"/>
      <c r="L12" s="24"/>
    </row>
    <row r="13" spans="1:13" customFormat="1" ht="15" x14ac:dyDescent="0.2">
      <c r="A13" s="57">
        <v>5</v>
      </c>
      <c r="B13" s="57"/>
      <c r="C13" s="24"/>
      <c r="D13" s="24"/>
      <c r="E13" s="24"/>
      <c r="F13" s="24"/>
      <c r="G13" s="24"/>
      <c r="H13" s="24"/>
      <c r="I13" s="24"/>
      <c r="J13" s="24"/>
      <c r="K13" s="24"/>
      <c r="L13" s="24"/>
    </row>
    <row r="14" spans="1:13" customFormat="1" ht="15" x14ac:dyDescent="0.2">
      <c r="A14" s="57">
        <v>6</v>
      </c>
      <c r="B14" s="57"/>
      <c r="C14" s="24"/>
      <c r="D14" s="24"/>
      <c r="E14" s="24"/>
      <c r="F14" s="24"/>
      <c r="G14" s="24"/>
      <c r="H14" s="24"/>
      <c r="I14" s="24"/>
      <c r="J14" s="24"/>
      <c r="K14" s="24"/>
      <c r="L14" s="24"/>
    </row>
    <row r="15" spans="1:13" customFormat="1" ht="15" x14ac:dyDescent="0.2">
      <c r="A15" s="57">
        <v>7</v>
      </c>
      <c r="B15" s="57"/>
      <c r="C15" s="24"/>
      <c r="D15" s="24"/>
      <c r="E15" s="24"/>
      <c r="F15" s="24"/>
      <c r="G15" s="24"/>
      <c r="H15" s="24"/>
      <c r="I15" s="24"/>
      <c r="J15" s="24"/>
      <c r="K15" s="24"/>
      <c r="L15" s="24"/>
    </row>
    <row r="16" spans="1:13" customFormat="1" ht="15" x14ac:dyDescent="0.2">
      <c r="A16" s="57">
        <v>8</v>
      </c>
      <c r="B16" s="57"/>
      <c r="C16" s="24"/>
      <c r="D16" s="24"/>
      <c r="E16" s="24"/>
      <c r="F16" s="24"/>
      <c r="G16" s="24"/>
      <c r="H16" s="24"/>
      <c r="I16" s="24"/>
      <c r="J16" s="24"/>
      <c r="K16" s="24"/>
      <c r="L16" s="24"/>
    </row>
    <row r="17" spans="1:12" customFormat="1" ht="15" x14ac:dyDescent="0.2">
      <c r="A17" s="57">
        <v>9</v>
      </c>
      <c r="B17" s="57"/>
      <c r="C17" s="24"/>
      <c r="D17" s="24"/>
      <c r="E17" s="24"/>
      <c r="F17" s="24"/>
      <c r="G17" s="24"/>
      <c r="H17" s="24"/>
      <c r="I17" s="24"/>
      <c r="J17" s="24"/>
      <c r="K17" s="24"/>
      <c r="L17" s="24"/>
    </row>
    <row r="18" spans="1:12" customFormat="1" ht="15" x14ac:dyDescent="0.2">
      <c r="A18" s="57">
        <v>10</v>
      </c>
      <c r="B18" s="57"/>
      <c r="C18" s="24"/>
      <c r="D18" s="24"/>
      <c r="E18" s="24"/>
      <c r="F18" s="24"/>
      <c r="G18" s="24"/>
      <c r="H18" s="24"/>
      <c r="I18" s="24"/>
      <c r="J18" s="24"/>
      <c r="K18" s="24"/>
      <c r="L18" s="24"/>
    </row>
    <row r="19" spans="1:12" customFormat="1" ht="15" x14ac:dyDescent="0.2">
      <c r="A19" s="57">
        <v>11</v>
      </c>
      <c r="B19" s="57"/>
      <c r="C19" s="24"/>
      <c r="D19" s="24"/>
      <c r="E19" s="24"/>
      <c r="F19" s="24"/>
      <c r="G19" s="24"/>
      <c r="H19" s="24"/>
      <c r="I19" s="24"/>
      <c r="J19" s="24"/>
      <c r="K19" s="24"/>
      <c r="L19" s="24"/>
    </row>
    <row r="20" spans="1:12" customFormat="1" ht="15" x14ac:dyDescent="0.2">
      <c r="A20" s="57">
        <v>12</v>
      </c>
      <c r="B20" s="57"/>
      <c r="C20" s="24"/>
      <c r="D20" s="24"/>
      <c r="E20" s="24"/>
      <c r="F20" s="24"/>
      <c r="G20" s="24"/>
      <c r="H20" s="24"/>
      <c r="I20" s="24"/>
      <c r="J20" s="24"/>
      <c r="K20" s="24"/>
      <c r="L20" s="24"/>
    </row>
    <row r="21" spans="1:12" customFormat="1" ht="15" x14ac:dyDescent="0.2">
      <c r="A21" s="57">
        <v>13</v>
      </c>
      <c r="B21" s="57"/>
      <c r="C21" s="24"/>
      <c r="D21" s="24"/>
      <c r="E21" s="24"/>
      <c r="F21" s="24"/>
      <c r="G21" s="24"/>
      <c r="H21" s="24"/>
      <c r="I21" s="24"/>
      <c r="J21" s="24"/>
      <c r="K21" s="24"/>
      <c r="L21" s="24"/>
    </row>
    <row r="22" spans="1:12" customFormat="1" ht="15" x14ac:dyDescent="0.2">
      <c r="A22" s="57">
        <v>14</v>
      </c>
      <c r="B22" s="57"/>
      <c r="C22" s="24"/>
      <c r="D22" s="24"/>
      <c r="E22" s="24"/>
      <c r="F22" s="24"/>
      <c r="G22" s="24"/>
      <c r="H22" s="24"/>
      <c r="I22" s="24"/>
      <c r="J22" s="24"/>
      <c r="K22" s="24"/>
      <c r="L22" s="24"/>
    </row>
    <row r="23" spans="1:12" customFormat="1" ht="15" x14ac:dyDescent="0.2">
      <c r="A23" s="57">
        <v>15</v>
      </c>
      <c r="B23" s="57"/>
      <c r="C23" s="24"/>
      <c r="D23" s="24"/>
      <c r="E23" s="24"/>
      <c r="F23" s="24"/>
      <c r="G23" s="24"/>
      <c r="H23" s="24"/>
      <c r="I23" s="24"/>
      <c r="J23" s="24"/>
      <c r="K23" s="24"/>
      <c r="L23" s="24"/>
    </row>
    <row r="24" spans="1:12" customFormat="1" ht="15" x14ac:dyDescent="0.2">
      <c r="A24" s="57">
        <v>16</v>
      </c>
      <c r="B24" s="57"/>
      <c r="C24" s="24"/>
      <c r="D24" s="24"/>
      <c r="E24" s="24"/>
      <c r="F24" s="24"/>
      <c r="G24" s="24"/>
      <c r="H24" s="24"/>
      <c r="I24" s="24"/>
      <c r="J24" s="24"/>
      <c r="K24" s="24"/>
      <c r="L24" s="24"/>
    </row>
    <row r="25" spans="1:12" customFormat="1" ht="15" x14ac:dyDescent="0.2">
      <c r="A25" s="57">
        <v>17</v>
      </c>
      <c r="B25" s="57"/>
      <c r="C25" s="24"/>
      <c r="D25" s="24"/>
      <c r="E25" s="24"/>
      <c r="F25" s="24"/>
      <c r="G25" s="24"/>
      <c r="H25" s="24"/>
      <c r="I25" s="24"/>
      <c r="J25" s="24"/>
      <c r="K25" s="24"/>
      <c r="L25" s="24"/>
    </row>
    <row r="26" spans="1:12" customFormat="1" ht="15" x14ac:dyDescent="0.2">
      <c r="A26" s="57">
        <v>18</v>
      </c>
      <c r="B26" s="57"/>
      <c r="C26" s="24"/>
      <c r="D26" s="24"/>
      <c r="E26" s="24"/>
      <c r="F26" s="24"/>
      <c r="G26" s="24"/>
      <c r="H26" s="24"/>
      <c r="I26" s="188"/>
      <c r="J26" s="188"/>
      <c r="K26" s="188"/>
      <c r="L26" s="24"/>
    </row>
    <row r="27" spans="1:12" customFormat="1" ht="15" x14ac:dyDescent="0.2">
      <c r="A27" s="57" t="s">
        <v>283</v>
      </c>
      <c r="B27" s="57"/>
      <c r="C27" s="24"/>
      <c r="D27" s="24"/>
      <c r="E27" s="24"/>
      <c r="F27" s="24"/>
      <c r="G27" s="24"/>
      <c r="H27" s="24"/>
      <c r="I27" s="188"/>
      <c r="J27" s="188"/>
      <c r="K27" s="188"/>
      <c r="L27" s="24"/>
    </row>
    <row r="28" spans="1:12" x14ac:dyDescent="0.2">
      <c r="A28" s="193"/>
      <c r="B28" s="193"/>
      <c r="C28" s="193"/>
      <c r="D28" s="193"/>
      <c r="E28" s="193"/>
      <c r="F28" s="193"/>
      <c r="G28" s="193"/>
      <c r="H28" s="193"/>
      <c r="I28" s="193"/>
      <c r="J28" s="193"/>
      <c r="K28" s="193"/>
      <c r="L28" s="193"/>
    </row>
    <row r="29" spans="1:12" x14ac:dyDescent="0.2">
      <c r="A29" s="193"/>
      <c r="B29" s="193"/>
      <c r="C29" s="193"/>
      <c r="D29" s="193"/>
      <c r="E29" s="193"/>
      <c r="F29" s="193"/>
      <c r="G29" s="193"/>
      <c r="H29" s="193"/>
      <c r="I29" s="193"/>
      <c r="J29" s="193"/>
      <c r="K29" s="193"/>
      <c r="L29" s="193"/>
    </row>
    <row r="30" spans="1:12" x14ac:dyDescent="0.2">
      <c r="A30" s="194"/>
      <c r="B30" s="194"/>
      <c r="C30" s="193"/>
      <c r="D30" s="193"/>
      <c r="E30" s="193"/>
      <c r="F30" s="193"/>
      <c r="G30" s="193"/>
      <c r="H30" s="193"/>
      <c r="I30" s="193"/>
      <c r="J30" s="193"/>
      <c r="K30" s="193"/>
      <c r="L30" s="193"/>
    </row>
    <row r="31" spans="1:12" ht="15" x14ac:dyDescent="0.3">
      <c r="A31" s="153"/>
      <c r="B31" s="153"/>
      <c r="C31" s="155" t="s">
        <v>107</v>
      </c>
      <c r="D31" s="153"/>
      <c r="E31" s="153"/>
      <c r="F31" s="156"/>
      <c r="G31" s="153"/>
      <c r="H31" s="153"/>
      <c r="I31" s="153"/>
      <c r="J31" s="153"/>
      <c r="K31" s="153"/>
      <c r="L31" s="153"/>
    </row>
    <row r="32" spans="1:12" ht="15" x14ac:dyDescent="0.3">
      <c r="A32" s="153"/>
      <c r="B32" s="153"/>
      <c r="C32" s="153"/>
      <c r="D32" s="157"/>
      <c r="E32" s="153"/>
      <c r="G32" s="157"/>
      <c r="H32" s="199"/>
    </row>
    <row r="33" spans="3:7" ht="15" x14ac:dyDescent="0.3">
      <c r="C33" s="153"/>
      <c r="D33" s="159" t="s">
        <v>271</v>
      </c>
      <c r="E33" s="153"/>
      <c r="G33" s="160" t="s">
        <v>276</v>
      </c>
    </row>
    <row r="34" spans="3:7" ht="15" x14ac:dyDescent="0.3">
      <c r="C34" s="153"/>
      <c r="D34" s="161" t="s">
        <v>140</v>
      </c>
      <c r="E34" s="153"/>
      <c r="G34" s="153" t="s">
        <v>272</v>
      </c>
    </row>
    <row r="35" spans="3:7" ht="15" x14ac:dyDescent="0.3">
      <c r="C35" s="153"/>
      <c r="D35" s="161"/>
    </row>
  </sheetData>
  <mergeCells count="1">
    <mergeCell ref="K2:M2"/>
  </mergeCells>
  <pageMargins left="0.7" right="0.7" top="0.75" bottom="0.75" header="0.3" footer="0.3"/>
  <pageSetup scale="52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52"/>
  <sheetViews>
    <sheetView view="pageBreakPreview" zoomScale="70" zoomScaleSheetLayoutView="70" workbookViewId="0">
      <selection activeCell="P4" sqref="P4"/>
    </sheetView>
  </sheetViews>
  <sheetFormatPr defaultRowHeight="12.75" x14ac:dyDescent="0.2"/>
  <cols>
    <col min="1" max="1" width="6.85546875" style="154" customWidth="1"/>
    <col min="2" max="2" width="21.5703125" style="154" customWidth="1"/>
    <col min="3" max="3" width="19.140625" style="154" customWidth="1"/>
    <col min="4" max="4" width="10.7109375" style="154" customWidth="1"/>
    <col min="5" max="5" width="17.42578125" style="154" customWidth="1"/>
    <col min="6" max="6" width="16.5703125" style="154" bestFit="1" customWidth="1"/>
    <col min="7" max="7" width="12.28515625" style="154" customWidth="1"/>
    <col min="8" max="8" width="17" style="154" customWidth="1"/>
    <col min="9" max="9" width="13.85546875" style="154" customWidth="1"/>
    <col min="10" max="10" width="24.42578125" style="154" customWidth="1"/>
    <col min="11" max="11" width="1.5703125" style="154" customWidth="1"/>
    <col min="12" max="12" width="5.5703125" style="154" hidden="1" customWidth="1"/>
    <col min="13" max="14" width="9.140625" style="154" hidden="1" customWidth="1"/>
    <col min="15" max="16384" width="9.140625" style="154"/>
  </cols>
  <sheetData>
    <row r="1" spans="1:14" customFormat="1" ht="15" x14ac:dyDescent="0.2">
      <c r="A1" s="122" t="s">
        <v>475</v>
      </c>
      <c r="B1" s="123"/>
      <c r="C1" s="123"/>
      <c r="D1" s="123"/>
      <c r="E1" s="123"/>
      <c r="F1" s="123"/>
      <c r="G1" s="123"/>
      <c r="H1" s="123"/>
      <c r="I1" s="129"/>
      <c r="J1" s="68" t="s">
        <v>110</v>
      </c>
    </row>
    <row r="2" spans="1:14" customFormat="1" ht="15" x14ac:dyDescent="0.3">
      <c r="A2" s="94" t="s">
        <v>141</v>
      </c>
      <c r="B2" s="123"/>
      <c r="C2" s="123"/>
      <c r="D2" s="123"/>
      <c r="E2" s="123"/>
      <c r="F2" s="123"/>
      <c r="G2" s="123"/>
      <c r="H2" s="123"/>
      <c r="I2" s="129"/>
      <c r="J2" s="501" t="s">
        <v>564</v>
      </c>
      <c r="K2" s="501"/>
    </row>
    <row r="3" spans="1:14" customFormat="1" ht="15" x14ac:dyDescent="0.2">
      <c r="A3" s="123"/>
      <c r="B3" s="123"/>
      <c r="C3" s="123"/>
      <c r="D3" s="123"/>
      <c r="E3" s="123"/>
      <c r="F3" s="123"/>
      <c r="G3" s="123"/>
      <c r="H3" s="123"/>
      <c r="I3" s="126"/>
      <c r="J3" s="126"/>
      <c r="N3" s="154"/>
    </row>
    <row r="4" spans="1:14" customFormat="1" ht="15" x14ac:dyDescent="0.3">
      <c r="A4" s="66" t="str">
        <f>'[4]ფორმა N2'!A4</f>
        <v>ანგარიშვალდებული პირის დასახელება:</v>
      </c>
      <c r="B4" s="66"/>
      <c r="C4" s="66"/>
      <c r="D4" s="66"/>
      <c r="E4" s="123"/>
      <c r="F4" s="123"/>
      <c r="G4" s="123"/>
      <c r="H4" s="123"/>
      <c r="I4" s="123"/>
      <c r="J4" s="132"/>
    </row>
    <row r="5" spans="1:14" ht="15" x14ac:dyDescent="0.3">
      <c r="A5" s="25" t="s">
        <v>565</v>
      </c>
      <c r="B5" s="25"/>
      <c r="C5" s="25"/>
      <c r="D5" s="70"/>
      <c r="E5" s="192"/>
      <c r="F5" s="192"/>
      <c r="G5" s="192"/>
      <c r="H5" s="192"/>
      <c r="I5" s="192"/>
      <c r="J5" s="191"/>
    </row>
    <row r="6" spans="1:14" customFormat="1" ht="13.5" x14ac:dyDescent="0.2">
      <c r="A6" s="127"/>
      <c r="B6" s="128"/>
      <c r="C6" s="128"/>
      <c r="D6" s="128"/>
      <c r="E6" s="123"/>
      <c r="F6" s="123"/>
      <c r="G6" s="123"/>
      <c r="H6" s="123"/>
      <c r="I6" s="123"/>
      <c r="J6" s="123"/>
    </row>
    <row r="7" spans="1:14" customFormat="1" ht="83.25" customHeight="1" x14ac:dyDescent="0.2">
      <c r="A7" s="375" t="s">
        <v>64</v>
      </c>
      <c r="B7" s="376" t="s">
        <v>390</v>
      </c>
      <c r="C7" s="376" t="s">
        <v>391</v>
      </c>
      <c r="D7" s="376" t="s">
        <v>1734</v>
      </c>
      <c r="E7" s="376" t="s">
        <v>396</v>
      </c>
      <c r="F7" s="376" t="s">
        <v>398</v>
      </c>
      <c r="G7" s="376" t="s">
        <v>392</v>
      </c>
      <c r="H7" s="376" t="s">
        <v>393</v>
      </c>
      <c r="I7" s="376" t="s">
        <v>405</v>
      </c>
      <c r="J7" s="376" t="s">
        <v>394</v>
      </c>
    </row>
    <row r="8" spans="1:14" customFormat="1" ht="15" x14ac:dyDescent="0.2">
      <c r="A8" s="377">
        <v>1</v>
      </c>
      <c r="B8" s="377">
        <v>2</v>
      </c>
      <c r="C8" s="376">
        <v>3</v>
      </c>
      <c r="D8" s="377"/>
      <c r="E8" s="377">
        <v>6</v>
      </c>
      <c r="F8" s="376">
        <v>7</v>
      </c>
      <c r="G8" s="377">
        <v>8</v>
      </c>
      <c r="H8" s="377">
        <v>9</v>
      </c>
      <c r="I8" s="377">
        <v>10</v>
      </c>
      <c r="J8" s="376">
        <v>11</v>
      </c>
    </row>
    <row r="9" spans="1:14" customFormat="1" ht="45" x14ac:dyDescent="0.2">
      <c r="A9" s="362">
        <v>1</v>
      </c>
      <c r="B9" s="359" t="s">
        <v>1735</v>
      </c>
      <c r="C9" s="359" t="s">
        <v>1736</v>
      </c>
      <c r="D9" s="359">
        <v>49</v>
      </c>
      <c r="E9" s="502">
        <v>2000</v>
      </c>
      <c r="F9" s="359"/>
      <c r="G9" s="378"/>
      <c r="H9" s="378"/>
      <c r="I9" s="379">
        <v>205177057</v>
      </c>
      <c r="J9" s="359" t="s">
        <v>1737</v>
      </c>
    </row>
    <row r="10" spans="1:14" customFormat="1" ht="45" x14ac:dyDescent="0.2">
      <c r="A10" s="362">
        <v>2</v>
      </c>
      <c r="B10" s="359" t="s">
        <v>1738</v>
      </c>
      <c r="C10" s="359" t="s">
        <v>1739</v>
      </c>
      <c r="D10" s="359">
        <v>9</v>
      </c>
      <c r="E10" s="503"/>
      <c r="F10" s="359"/>
      <c r="G10" s="378"/>
      <c r="H10" s="378"/>
      <c r="I10" s="379">
        <v>205177057</v>
      </c>
      <c r="J10" s="359" t="s">
        <v>1737</v>
      </c>
    </row>
    <row r="11" spans="1:14" customFormat="1" ht="15" x14ac:dyDescent="0.2">
      <c r="A11" s="362">
        <v>3</v>
      </c>
      <c r="B11" s="359" t="s">
        <v>1740</v>
      </c>
      <c r="C11" s="359"/>
      <c r="D11" s="359">
        <v>18</v>
      </c>
      <c r="E11" s="503"/>
      <c r="F11" s="359"/>
      <c r="G11" s="378"/>
      <c r="H11" s="378"/>
      <c r="I11" s="379">
        <v>205177057</v>
      </c>
      <c r="J11" s="359" t="s">
        <v>1737</v>
      </c>
    </row>
    <row r="12" spans="1:14" customFormat="1" ht="15" x14ac:dyDescent="0.2">
      <c r="A12" s="362">
        <v>4</v>
      </c>
      <c r="B12" s="359" t="s">
        <v>1741</v>
      </c>
      <c r="C12" s="359"/>
      <c r="D12" s="359">
        <v>52</v>
      </c>
      <c r="E12" s="503"/>
      <c r="F12" s="359"/>
      <c r="G12" s="378"/>
      <c r="H12" s="378"/>
      <c r="I12" s="379">
        <v>205177057</v>
      </c>
      <c r="J12" s="359" t="s">
        <v>1737</v>
      </c>
    </row>
    <row r="13" spans="1:14" customFormat="1" ht="15" x14ac:dyDescent="0.2">
      <c r="A13" s="362">
        <v>5</v>
      </c>
      <c r="B13" s="359" t="s">
        <v>1742</v>
      </c>
      <c r="C13" s="359"/>
      <c r="D13" s="359">
        <v>120</v>
      </c>
      <c r="E13" s="503"/>
      <c r="F13" s="359"/>
      <c r="G13" s="378"/>
      <c r="H13" s="378"/>
      <c r="I13" s="379">
        <v>205177057</v>
      </c>
      <c r="J13" s="359" t="s">
        <v>1737</v>
      </c>
    </row>
    <row r="14" spans="1:14" customFormat="1" ht="15" x14ac:dyDescent="0.2">
      <c r="A14" s="362">
        <v>6</v>
      </c>
      <c r="B14" s="359" t="s">
        <v>1743</v>
      </c>
      <c r="C14" s="359"/>
      <c r="D14" s="359">
        <v>1</v>
      </c>
      <c r="E14" s="503"/>
      <c r="F14" s="359"/>
      <c r="G14" s="378"/>
      <c r="H14" s="378"/>
      <c r="I14" s="379">
        <v>205177057</v>
      </c>
      <c r="J14" s="359" t="s">
        <v>1737</v>
      </c>
    </row>
    <row r="15" spans="1:14" customFormat="1" ht="15" x14ac:dyDescent="0.2">
      <c r="A15" s="362">
        <v>7</v>
      </c>
      <c r="B15" s="359" t="s">
        <v>1744</v>
      </c>
      <c r="C15" s="359" t="s">
        <v>1745</v>
      </c>
      <c r="D15" s="359">
        <v>240</v>
      </c>
      <c r="E15" s="503"/>
      <c r="F15" s="359"/>
      <c r="G15" s="378"/>
      <c r="H15" s="378"/>
      <c r="I15" s="379">
        <v>205177057</v>
      </c>
      <c r="J15" s="359" t="s">
        <v>1737</v>
      </c>
    </row>
    <row r="16" spans="1:14" customFormat="1" ht="15" x14ac:dyDescent="0.2">
      <c r="A16" s="362">
        <v>8</v>
      </c>
      <c r="B16" s="359" t="s">
        <v>1746</v>
      </c>
      <c r="C16" s="359"/>
      <c r="D16" s="359">
        <v>126</v>
      </c>
      <c r="E16" s="503"/>
      <c r="F16" s="359"/>
      <c r="G16" s="378"/>
      <c r="H16" s="378"/>
      <c r="I16" s="379">
        <v>205177057</v>
      </c>
      <c r="J16" s="359" t="s">
        <v>1737</v>
      </c>
    </row>
    <row r="17" spans="1:10" customFormat="1" ht="15" x14ac:dyDescent="0.2">
      <c r="A17" s="362">
        <v>9</v>
      </c>
      <c r="B17" s="359" t="s">
        <v>1747</v>
      </c>
      <c r="C17" s="359"/>
      <c r="D17" s="359">
        <v>14</v>
      </c>
      <c r="E17" s="503"/>
      <c r="F17" s="359"/>
      <c r="G17" s="378"/>
      <c r="H17" s="378"/>
      <c r="I17" s="379">
        <v>205177057</v>
      </c>
      <c r="J17" s="359" t="s">
        <v>1737</v>
      </c>
    </row>
    <row r="18" spans="1:10" customFormat="1" ht="15" x14ac:dyDescent="0.2">
      <c r="A18" s="362">
        <v>10</v>
      </c>
      <c r="B18" s="359" t="s">
        <v>1748</v>
      </c>
      <c r="C18" s="359" t="s">
        <v>1749</v>
      </c>
      <c r="D18" s="359">
        <v>14</v>
      </c>
      <c r="E18" s="503"/>
      <c r="F18" s="359"/>
      <c r="G18" s="378"/>
      <c r="H18" s="378"/>
      <c r="I18" s="379">
        <v>205177057</v>
      </c>
      <c r="J18" s="359" t="s">
        <v>1737</v>
      </c>
    </row>
    <row r="19" spans="1:10" customFormat="1" ht="15" x14ac:dyDescent="0.2">
      <c r="A19" s="362">
        <v>11</v>
      </c>
      <c r="B19" s="359" t="s">
        <v>1748</v>
      </c>
      <c r="C19" s="359" t="s">
        <v>1749</v>
      </c>
      <c r="D19" s="359">
        <v>106</v>
      </c>
      <c r="E19" s="503"/>
      <c r="F19" s="359"/>
      <c r="G19" s="378"/>
      <c r="H19" s="378"/>
      <c r="I19" s="379">
        <v>205177057</v>
      </c>
      <c r="J19" s="359" t="s">
        <v>1737</v>
      </c>
    </row>
    <row r="20" spans="1:10" customFormat="1" ht="15" x14ac:dyDescent="0.2">
      <c r="A20" s="362">
        <v>12</v>
      </c>
      <c r="B20" s="359" t="s">
        <v>1750</v>
      </c>
      <c r="C20" s="359"/>
      <c r="D20" s="359">
        <v>110</v>
      </c>
      <c r="E20" s="503"/>
      <c r="F20" s="359"/>
      <c r="G20" s="378"/>
      <c r="H20" s="378"/>
      <c r="I20" s="379">
        <v>205177057</v>
      </c>
      <c r="J20" s="359" t="s">
        <v>1737</v>
      </c>
    </row>
    <row r="21" spans="1:10" customFormat="1" ht="30" x14ac:dyDescent="0.2">
      <c r="A21" s="362">
        <v>13</v>
      </c>
      <c r="B21" s="359" t="s">
        <v>1751</v>
      </c>
      <c r="C21" s="359" t="s">
        <v>1752</v>
      </c>
      <c r="D21" s="359">
        <v>120</v>
      </c>
      <c r="E21" s="503"/>
      <c r="F21" s="359"/>
      <c r="G21" s="378"/>
      <c r="H21" s="378"/>
      <c r="I21" s="379">
        <v>205177057</v>
      </c>
      <c r="J21" s="359" t="s">
        <v>1737</v>
      </c>
    </row>
    <row r="22" spans="1:10" customFormat="1" ht="30" x14ac:dyDescent="0.2">
      <c r="A22" s="362">
        <v>14</v>
      </c>
      <c r="B22" s="359" t="s">
        <v>1753</v>
      </c>
      <c r="C22" s="359" t="s">
        <v>1754</v>
      </c>
      <c r="D22" s="359">
        <v>48</v>
      </c>
      <c r="E22" s="503"/>
      <c r="F22" s="359"/>
      <c r="G22" s="378"/>
      <c r="H22" s="378"/>
      <c r="I22" s="379">
        <v>205177057</v>
      </c>
      <c r="J22" s="359" t="s">
        <v>1737</v>
      </c>
    </row>
    <row r="23" spans="1:10" customFormat="1" ht="30" x14ac:dyDescent="0.2">
      <c r="A23" s="362">
        <v>15</v>
      </c>
      <c r="B23" s="359" t="s">
        <v>1753</v>
      </c>
      <c r="C23" s="359" t="s">
        <v>1755</v>
      </c>
      <c r="D23" s="359">
        <v>72</v>
      </c>
      <c r="E23" s="503"/>
      <c r="F23" s="359"/>
      <c r="G23" s="378"/>
      <c r="H23" s="378"/>
      <c r="I23" s="379">
        <v>205177057</v>
      </c>
      <c r="J23" s="359" t="s">
        <v>1737</v>
      </c>
    </row>
    <row r="24" spans="1:10" customFormat="1" ht="30" x14ac:dyDescent="0.2">
      <c r="A24" s="362">
        <v>16</v>
      </c>
      <c r="B24" s="359" t="s">
        <v>1756</v>
      </c>
      <c r="C24" s="359"/>
      <c r="D24" s="359">
        <v>76</v>
      </c>
      <c r="E24" s="503"/>
      <c r="F24" s="359"/>
      <c r="G24" s="378"/>
      <c r="H24" s="378"/>
      <c r="I24" s="379">
        <v>205177057</v>
      </c>
      <c r="J24" s="359" t="s">
        <v>1737</v>
      </c>
    </row>
    <row r="25" spans="1:10" customFormat="1" ht="30" x14ac:dyDescent="0.2">
      <c r="A25" s="362">
        <v>17</v>
      </c>
      <c r="B25" s="359" t="s">
        <v>1756</v>
      </c>
      <c r="C25" s="359" t="s">
        <v>1757</v>
      </c>
      <c r="D25" s="359">
        <v>44</v>
      </c>
      <c r="E25" s="503"/>
      <c r="F25" s="359"/>
      <c r="G25" s="378"/>
      <c r="H25" s="378"/>
      <c r="I25" s="379">
        <v>205177057</v>
      </c>
      <c r="J25" s="359" t="s">
        <v>1737</v>
      </c>
    </row>
    <row r="26" spans="1:10" customFormat="1" ht="15" x14ac:dyDescent="0.2">
      <c r="A26" s="362">
        <v>18</v>
      </c>
      <c r="B26" s="359" t="s">
        <v>1758</v>
      </c>
      <c r="C26" s="359"/>
      <c r="D26" s="359">
        <v>58</v>
      </c>
      <c r="E26" s="503"/>
      <c r="F26" s="359"/>
      <c r="G26" s="378"/>
      <c r="H26" s="378"/>
      <c r="I26" s="379">
        <v>205177057</v>
      </c>
      <c r="J26" s="359" t="s">
        <v>1737</v>
      </c>
    </row>
    <row r="27" spans="1:10" customFormat="1" ht="15" x14ac:dyDescent="0.2">
      <c r="A27" s="362">
        <v>19</v>
      </c>
      <c r="B27" s="359" t="s">
        <v>1759</v>
      </c>
      <c r="C27" s="359"/>
      <c r="D27" s="359">
        <v>375</v>
      </c>
      <c r="E27" s="503"/>
      <c r="F27" s="359"/>
      <c r="G27" s="378"/>
      <c r="H27" s="378"/>
      <c r="I27" s="379">
        <v>205177057</v>
      </c>
      <c r="J27" s="359" t="s">
        <v>1737</v>
      </c>
    </row>
    <row r="28" spans="1:10" customFormat="1" ht="15" x14ac:dyDescent="0.2">
      <c r="A28" s="362">
        <v>20</v>
      </c>
      <c r="B28" s="359" t="s">
        <v>1760</v>
      </c>
      <c r="C28" s="359" t="s">
        <v>1761</v>
      </c>
      <c r="D28" s="359">
        <v>102</v>
      </c>
      <c r="E28" s="503"/>
      <c r="F28" s="359"/>
      <c r="G28" s="378"/>
      <c r="H28" s="378"/>
      <c r="I28" s="379">
        <v>205177057</v>
      </c>
      <c r="J28" s="359" t="s">
        <v>1737</v>
      </c>
    </row>
    <row r="29" spans="1:10" customFormat="1" ht="30" x14ac:dyDescent="0.2">
      <c r="A29" s="362">
        <v>21</v>
      </c>
      <c r="B29" s="359" t="s">
        <v>1760</v>
      </c>
      <c r="C29" s="359" t="s">
        <v>1762</v>
      </c>
      <c r="D29" s="359">
        <v>1</v>
      </c>
      <c r="E29" s="503"/>
      <c r="F29" s="359"/>
      <c r="G29" s="378"/>
      <c r="H29" s="378"/>
      <c r="I29" s="379">
        <v>205177057</v>
      </c>
      <c r="J29" s="359" t="s">
        <v>1737</v>
      </c>
    </row>
    <row r="30" spans="1:10" customFormat="1" ht="15" x14ac:dyDescent="0.2">
      <c r="A30" s="362">
        <v>22</v>
      </c>
      <c r="B30" s="359" t="s">
        <v>1759</v>
      </c>
      <c r="C30" s="359" t="s">
        <v>1763</v>
      </c>
      <c r="D30" s="359">
        <v>2</v>
      </c>
      <c r="E30" s="503"/>
      <c r="F30" s="359"/>
      <c r="G30" s="378"/>
      <c r="H30" s="378"/>
      <c r="I30" s="379">
        <v>205177057</v>
      </c>
      <c r="J30" s="359" t="s">
        <v>1737</v>
      </c>
    </row>
    <row r="31" spans="1:10" customFormat="1" ht="15" x14ac:dyDescent="0.2">
      <c r="A31" s="362">
        <v>23</v>
      </c>
      <c r="B31" s="359" t="s">
        <v>1759</v>
      </c>
      <c r="C31" s="359" t="s">
        <v>1764</v>
      </c>
      <c r="D31" s="359">
        <v>6</v>
      </c>
      <c r="E31" s="503"/>
      <c r="F31" s="359"/>
      <c r="G31" s="378"/>
      <c r="H31" s="378"/>
      <c r="I31" s="379">
        <v>205177057</v>
      </c>
      <c r="J31" s="359" t="s">
        <v>1737</v>
      </c>
    </row>
    <row r="32" spans="1:10" customFormat="1" ht="15" x14ac:dyDescent="0.2">
      <c r="A32" s="362">
        <v>24</v>
      </c>
      <c r="B32" s="359" t="s">
        <v>1759</v>
      </c>
      <c r="C32" s="359" t="s">
        <v>1765</v>
      </c>
      <c r="D32" s="359">
        <v>42</v>
      </c>
      <c r="E32" s="503"/>
      <c r="F32" s="359"/>
      <c r="G32" s="378"/>
      <c r="H32" s="378"/>
      <c r="I32" s="379">
        <v>205177057</v>
      </c>
      <c r="J32" s="359" t="s">
        <v>1737</v>
      </c>
    </row>
    <row r="33" spans="1:10" customFormat="1" ht="45" x14ac:dyDescent="0.2">
      <c r="A33" s="362">
        <v>25</v>
      </c>
      <c r="B33" s="359" t="s">
        <v>1766</v>
      </c>
      <c r="C33" s="359" t="s">
        <v>1767</v>
      </c>
      <c r="D33" s="359">
        <v>18</v>
      </c>
      <c r="E33" s="503"/>
      <c r="F33" s="359"/>
      <c r="G33" s="378"/>
      <c r="H33" s="378"/>
      <c r="I33" s="379">
        <v>205177057</v>
      </c>
      <c r="J33" s="359" t="s">
        <v>1737</v>
      </c>
    </row>
    <row r="34" spans="1:10" customFormat="1" ht="45" x14ac:dyDescent="0.2">
      <c r="A34" s="362">
        <v>26</v>
      </c>
      <c r="B34" s="359" t="s">
        <v>1766</v>
      </c>
      <c r="C34" s="359" t="s">
        <v>1768</v>
      </c>
      <c r="D34" s="359">
        <v>41</v>
      </c>
      <c r="E34" s="503"/>
      <c r="F34" s="359"/>
      <c r="G34" s="378"/>
      <c r="H34" s="378"/>
      <c r="I34" s="379">
        <v>205177057</v>
      </c>
      <c r="J34" s="359" t="s">
        <v>1737</v>
      </c>
    </row>
    <row r="35" spans="1:10" customFormat="1" ht="15" x14ac:dyDescent="0.2">
      <c r="A35" s="362">
        <v>27</v>
      </c>
      <c r="B35" s="359" t="s">
        <v>1769</v>
      </c>
      <c r="C35" s="359" t="s">
        <v>1770</v>
      </c>
      <c r="D35" s="359">
        <v>2116</v>
      </c>
      <c r="E35" s="503"/>
      <c r="F35" s="359"/>
      <c r="G35" s="378"/>
      <c r="H35" s="378"/>
      <c r="I35" s="379">
        <v>205177057</v>
      </c>
      <c r="J35" s="359" t="s">
        <v>1737</v>
      </c>
    </row>
    <row r="36" spans="1:10" customFormat="1" ht="15" x14ac:dyDescent="0.2">
      <c r="A36" s="362">
        <v>28</v>
      </c>
      <c r="B36" s="359" t="s">
        <v>1771</v>
      </c>
      <c r="C36" s="359" t="s">
        <v>1772</v>
      </c>
      <c r="D36" s="359">
        <v>22</v>
      </c>
      <c r="E36" s="503"/>
      <c r="F36" s="359"/>
      <c r="G36" s="378"/>
      <c r="H36" s="378"/>
      <c r="I36" s="379">
        <v>205177057</v>
      </c>
      <c r="J36" s="359" t="s">
        <v>1737</v>
      </c>
    </row>
    <row r="37" spans="1:10" customFormat="1" ht="15" x14ac:dyDescent="0.2">
      <c r="A37" s="362">
        <v>29</v>
      </c>
      <c r="B37" s="359" t="s">
        <v>1773</v>
      </c>
      <c r="C37" s="359"/>
      <c r="D37" s="359">
        <v>49</v>
      </c>
      <c r="E37" s="503"/>
      <c r="F37" s="359"/>
      <c r="G37" s="378"/>
      <c r="H37" s="378"/>
      <c r="I37" s="379">
        <v>205177057</v>
      </c>
      <c r="J37" s="359" t="s">
        <v>1737</v>
      </c>
    </row>
    <row r="38" spans="1:10" customFormat="1" ht="15" x14ac:dyDescent="0.2">
      <c r="A38" s="362">
        <v>30</v>
      </c>
      <c r="B38" s="359" t="s">
        <v>1774</v>
      </c>
      <c r="C38" s="359"/>
      <c r="D38" s="359">
        <v>269</v>
      </c>
      <c r="E38" s="503"/>
      <c r="F38" s="359"/>
      <c r="G38" s="378"/>
      <c r="H38" s="378"/>
      <c r="I38" s="379">
        <v>205177057</v>
      </c>
      <c r="J38" s="359" t="s">
        <v>1737</v>
      </c>
    </row>
    <row r="39" spans="1:10" customFormat="1" ht="15" x14ac:dyDescent="0.2">
      <c r="A39" s="362">
        <v>31</v>
      </c>
      <c r="B39" s="359" t="s">
        <v>1774</v>
      </c>
      <c r="C39" s="359" t="s">
        <v>1775</v>
      </c>
      <c r="D39" s="359">
        <v>102</v>
      </c>
      <c r="E39" s="503"/>
      <c r="F39" s="359"/>
      <c r="G39" s="378"/>
      <c r="H39" s="378"/>
      <c r="I39" s="379">
        <v>205177057</v>
      </c>
      <c r="J39" s="359" t="s">
        <v>1737</v>
      </c>
    </row>
    <row r="40" spans="1:10" customFormat="1" ht="30" x14ac:dyDescent="0.2">
      <c r="A40" s="362">
        <v>32</v>
      </c>
      <c r="B40" s="359" t="s">
        <v>1750</v>
      </c>
      <c r="C40" s="359" t="s">
        <v>1776</v>
      </c>
      <c r="D40" s="359">
        <v>44</v>
      </c>
      <c r="E40" s="503"/>
      <c r="F40" s="359"/>
      <c r="G40" s="378"/>
      <c r="H40" s="378"/>
      <c r="I40" s="379">
        <v>205177057</v>
      </c>
      <c r="J40" s="359" t="s">
        <v>1737</v>
      </c>
    </row>
    <row r="41" spans="1:10" customFormat="1" ht="15" x14ac:dyDescent="0.2">
      <c r="A41" s="362">
        <v>33</v>
      </c>
      <c r="B41" s="359" t="s">
        <v>1777</v>
      </c>
      <c r="C41" s="359"/>
      <c r="D41" s="359">
        <v>196</v>
      </c>
      <c r="E41" s="503"/>
      <c r="F41" s="359"/>
      <c r="G41" s="378"/>
      <c r="H41" s="378"/>
      <c r="I41" s="379">
        <v>205177057</v>
      </c>
      <c r="J41" s="359" t="s">
        <v>1737</v>
      </c>
    </row>
    <row r="42" spans="1:10" customFormat="1" ht="15" x14ac:dyDescent="0.2">
      <c r="A42" s="362">
        <v>34</v>
      </c>
      <c r="B42" s="359" t="s">
        <v>1778</v>
      </c>
      <c r="C42" s="359" t="s">
        <v>1779</v>
      </c>
      <c r="D42" s="359">
        <v>158</v>
      </c>
      <c r="E42" s="504"/>
      <c r="F42" s="359"/>
      <c r="G42" s="378"/>
      <c r="H42" s="378"/>
      <c r="I42" s="379">
        <v>205177057</v>
      </c>
      <c r="J42" s="359" t="s">
        <v>1737</v>
      </c>
    </row>
    <row r="43" spans="1:10" customFormat="1" ht="15" x14ac:dyDescent="0.2">
      <c r="A43" s="362"/>
      <c r="B43" s="359"/>
      <c r="C43" s="359"/>
      <c r="D43" s="359"/>
      <c r="E43" s="359"/>
      <c r="F43" s="359"/>
      <c r="G43" s="378"/>
      <c r="H43" s="378"/>
      <c r="I43" s="378"/>
      <c r="J43" s="359"/>
    </row>
    <row r="44" spans="1:10" customFormat="1" ht="15" x14ac:dyDescent="0.2">
      <c r="A44" s="362" t="s">
        <v>283</v>
      </c>
      <c r="B44" s="359"/>
      <c r="C44" s="359"/>
      <c r="D44" s="359"/>
      <c r="E44" s="359"/>
      <c r="F44" s="359"/>
      <c r="G44" s="378"/>
      <c r="H44" s="378"/>
      <c r="I44" s="378"/>
      <c r="J44" s="359"/>
    </row>
    <row r="45" spans="1:10" x14ac:dyDescent="0.2">
      <c r="A45" s="193"/>
      <c r="B45" s="193"/>
      <c r="C45" s="193"/>
      <c r="D45" s="193"/>
      <c r="E45" s="193"/>
      <c r="F45" s="193"/>
      <c r="G45" s="193"/>
      <c r="H45" s="193"/>
      <c r="I45" s="193"/>
      <c r="J45" s="193"/>
    </row>
    <row r="46" spans="1:10" x14ac:dyDescent="0.2">
      <c r="A46" s="193"/>
      <c r="B46" s="193"/>
      <c r="C46" s="193"/>
      <c r="D46" s="193"/>
      <c r="E46" s="193"/>
      <c r="F46" s="193"/>
      <c r="G46" s="193"/>
      <c r="H46" s="193"/>
      <c r="I46" s="193"/>
      <c r="J46" s="193"/>
    </row>
    <row r="47" spans="1:10" x14ac:dyDescent="0.2">
      <c r="A47" s="380"/>
      <c r="B47" s="193"/>
      <c r="C47" s="193"/>
      <c r="D47" s="193"/>
      <c r="E47" s="193"/>
      <c r="F47" s="193"/>
      <c r="G47" s="193"/>
      <c r="H47" s="193"/>
      <c r="I47" s="193"/>
      <c r="J47" s="193"/>
    </row>
    <row r="48" spans="1:10" ht="15" x14ac:dyDescent="0.3">
      <c r="A48" s="153"/>
      <c r="B48" s="155" t="s">
        <v>107</v>
      </c>
      <c r="C48" s="153"/>
      <c r="D48" s="153"/>
      <c r="E48" s="153"/>
      <c r="F48" s="156"/>
      <c r="G48" s="153"/>
      <c r="H48" s="153"/>
      <c r="I48" s="153"/>
      <c r="J48" s="153"/>
    </row>
    <row r="49" spans="1:8" ht="15" x14ac:dyDescent="0.3">
      <c r="A49" s="153"/>
      <c r="B49" s="153"/>
      <c r="C49" s="157"/>
      <c r="D49" s="160"/>
      <c r="E49" s="153"/>
      <c r="G49" s="157"/>
      <c r="H49" s="199"/>
    </row>
    <row r="50" spans="1:8" ht="15" x14ac:dyDescent="0.3">
      <c r="B50" s="153"/>
      <c r="C50" s="159" t="s">
        <v>271</v>
      </c>
      <c r="D50" s="159"/>
      <c r="E50" s="153"/>
      <c r="G50" s="160" t="s">
        <v>276</v>
      </c>
    </row>
    <row r="51" spans="1:8" ht="15" x14ac:dyDescent="0.3">
      <c r="B51" s="153"/>
      <c r="C51" s="161" t="s">
        <v>140</v>
      </c>
      <c r="D51" s="161"/>
      <c r="E51" s="153"/>
      <c r="G51" s="153" t="s">
        <v>272</v>
      </c>
    </row>
    <row r="52" spans="1:8" ht="15" x14ac:dyDescent="0.3">
      <c r="B52" s="153"/>
      <c r="C52" s="161"/>
      <c r="D52" s="161"/>
    </row>
  </sheetData>
  <mergeCells count="2">
    <mergeCell ref="J2:K2"/>
    <mergeCell ref="E9:E42"/>
  </mergeCells>
  <pageMargins left="0.7" right="0.7" top="0.75" bottom="0.75" header="0.3" footer="0.3"/>
  <pageSetup scale="77" fitToHeight="0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397"/>
  <sheetViews>
    <sheetView view="pageBreakPreview" topLeftCell="A1360" zoomScale="98" zoomScaleSheetLayoutView="98" workbookViewId="0">
      <selection activeCell="A1384" sqref="A8:I1384"/>
    </sheetView>
  </sheetViews>
  <sheetFormatPr defaultRowHeight="15" x14ac:dyDescent="0.3"/>
  <cols>
    <col min="1" max="1" width="7.140625" style="153" customWidth="1"/>
    <col min="2" max="2" width="20.28515625" style="387" customWidth="1"/>
    <col min="3" max="3" width="46" style="153" customWidth="1"/>
    <col min="4" max="4" width="22.42578125" style="387" customWidth="1"/>
    <col min="5" max="5" width="22.5703125" style="153" customWidth="1"/>
    <col min="6" max="6" width="18.140625" style="153" customWidth="1"/>
    <col min="7" max="7" width="29.28515625" style="153" customWidth="1"/>
    <col min="8" max="8" width="22.42578125" style="153" customWidth="1"/>
    <col min="9" max="9" width="23.5703125" style="153" customWidth="1"/>
    <col min="10" max="10" width="0.5703125" style="153" customWidth="1"/>
    <col min="11" max="16384" width="9.140625" style="153"/>
  </cols>
  <sheetData>
    <row r="1" spans="1:10" x14ac:dyDescent="0.3">
      <c r="A1" s="64" t="s">
        <v>410</v>
      </c>
      <c r="B1" s="384"/>
      <c r="C1" s="66"/>
      <c r="D1" s="384"/>
      <c r="E1" s="66"/>
      <c r="F1" s="66"/>
      <c r="G1" s="66"/>
      <c r="H1" s="66"/>
      <c r="I1" s="382" t="s">
        <v>199</v>
      </c>
      <c r="J1" s="152"/>
    </row>
    <row r="2" spans="1:10" x14ac:dyDescent="0.3">
      <c r="A2" s="66" t="s">
        <v>141</v>
      </c>
      <c r="B2" s="384"/>
      <c r="C2" s="66"/>
      <c r="D2" s="384"/>
      <c r="E2" s="66"/>
      <c r="F2" s="66"/>
      <c r="G2" s="66"/>
      <c r="H2" s="66"/>
      <c r="I2" s="494" t="s">
        <v>480</v>
      </c>
      <c r="J2" s="494"/>
    </row>
    <row r="3" spans="1:10" x14ac:dyDescent="0.3">
      <c r="A3" s="66"/>
      <c r="B3" s="384"/>
      <c r="C3" s="66"/>
      <c r="D3" s="384"/>
      <c r="E3" s="66"/>
      <c r="F3" s="66"/>
      <c r="G3" s="66"/>
      <c r="H3" s="66"/>
      <c r="I3" s="91"/>
      <c r="J3" s="152"/>
    </row>
    <row r="4" spans="1:10" x14ac:dyDescent="0.3">
      <c r="A4" s="67" t="str">
        <f>'[3]ფორმა N2'!A4</f>
        <v>ანგარიშვალდებული პირის დასახელება:</v>
      </c>
      <c r="B4" s="384"/>
      <c r="C4" s="66"/>
      <c r="D4" s="384"/>
      <c r="E4" s="66"/>
      <c r="F4" s="66"/>
      <c r="G4" s="66"/>
      <c r="H4" s="66"/>
      <c r="I4" s="66"/>
      <c r="J4" s="93"/>
    </row>
    <row r="5" spans="1:10" x14ac:dyDescent="0.3">
      <c r="A5" s="88" t="s">
        <v>479</v>
      </c>
      <c r="B5" s="385"/>
      <c r="C5" s="190"/>
      <c r="D5" s="385"/>
      <c r="E5" s="190"/>
      <c r="F5" s="190"/>
      <c r="G5" s="190"/>
      <c r="H5" s="190"/>
      <c r="I5" s="190"/>
      <c r="J5" s="160"/>
    </row>
    <row r="6" spans="1:10" x14ac:dyDescent="0.3">
      <c r="A6" s="67"/>
      <c r="B6" s="384"/>
      <c r="C6" s="66"/>
      <c r="D6" s="384"/>
      <c r="E6" s="66"/>
      <c r="F6" s="66"/>
      <c r="G6" s="66"/>
      <c r="H6" s="66"/>
      <c r="I6" s="66"/>
      <c r="J6" s="93"/>
    </row>
    <row r="7" spans="1:10" x14ac:dyDescent="0.3">
      <c r="A7" s="66"/>
      <c r="B7" s="384"/>
      <c r="C7" s="66"/>
      <c r="D7" s="384"/>
      <c r="E7" s="66"/>
      <c r="F7" s="66"/>
      <c r="G7" s="66"/>
      <c r="H7" s="66"/>
      <c r="I7" s="66"/>
      <c r="J7" s="94"/>
    </row>
    <row r="8" spans="1:10" ht="63.75" customHeight="1" x14ac:dyDescent="0.3">
      <c r="A8" s="146" t="s">
        <v>64</v>
      </c>
      <c r="B8" s="146" t="s">
        <v>382</v>
      </c>
      <c r="C8" s="147" t="s">
        <v>444</v>
      </c>
      <c r="D8" s="147" t="s">
        <v>445</v>
      </c>
      <c r="E8" s="147" t="s">
        <v>383</v>
      </c>
      <c r="F8" s="147" t="s">
        <v>402</v>
      </c>
      <c r="G8" s="147" t="s">
        <v>403</v>
      </c>
      <c r="H8" s="147" t="s">
        <v>450</v>
      </c>
      <c r="I8" s="147" t="s">
        <v>404</v>
      </c>
      <c r="J8" s="94"/>
    </row>
    <row r="9" spans="1:10" x14ac:dyDescent="0.3">
      <c r="A9" s="448">
        <v>1</v>
      </c>
      <c r="B9" s="388">
        <v>40940</v>
      </c>
      <c r="C9" s="247" t="s">
        <v>1780</v>
      </c>
      <c r="D9" s="391" t="s">
        <v>1700</v>
      </c>
      <c r="E9" s="449" t="s">
        <v>1781</v>
      </c>
      <c r="F9" s="450">
        <v>24000</v>
      </c>
      <c r="G9" s="450">
        <v>20000</v>
      </c>
      <c r="H9" s="450">
        <v>16000</v>
      </c>
      <c r="I9" s="450">
        <f>G9-H9</f>
        <v>4000</v>
      </c>
      <c r="J9" s="94"/>
    </row>
    <row r="10" spans="1:10" ht="30" x14ac:dyDescent="0.3">
      <c r="A10" s="448">
        <v>2</v>
      </c>
      <c r="B10" s="389"/>
      <c r="C10" s="247" t="s">
        <v>1782</v>
      </c>
      <c r="D10" s="451">
        <v>204566978</v>
      </c>
      <c r="E10" s="449" t="s">
        <v>1783</v>
      </c>
      <c r="F10" s="450"/>
      <c r="G10" s="450">
        <f>1026.58+241.4-2.33</f>
        <v>1265.6500000000001</v>
      </c>
      <c r="H10" s="450">
        <f>1000.18+241.4</f>
        <v>1241.58</v>
      </c>
      <c r="I10" s="450">
        <f t="shared" ref="I10:I115" si="0">G10-H10</f>
        <v>24.070000000000164</v>
      </c>
      <c r="J10" s="94"/>
    </row>
    <row r="11" spans="1:10" x14ac:dyDescent="0.3">
      <c r="A11" s="448">
        <v>3</v>
      </c>
      <c r="B11" s="389"/>
      <c r="C11" s="247" t="s">
        <v>1784</v>
      </c>
      <c r="D11" s="451">
        <v>404882953</v>
      </c>
      <c r="E11" s="449" t="s">
        <v>1785</v>
      </c>
      <c r="F11" s="450"/>
      <c r="G11" s="450">
        <v>139.5</v>
      </c>
      <c r="H11" s="450">
        <v>0</v>
      </c>
      <c r="I11" s="450">
        <f t="shared" si="0"/>
        <v>139.5</v>
      </c>
      <c r="J11" s="94"/>
    </row>
    <row r="12" spans="1:10" x14ac:dyDescent="0.3">
      <c r="A12" s="448">
        <v>4</v>
      </c>
      <c r="B12" s="389"/>
      <c r="C12" s="247" t="s">
        <v>1786</v>
      </c>
      <c r="D12" s="451">
        <v>205222515</v>
      </c>
      <c r="E12" s="449" t="s">
        <v>1787</v>
      </c>
      <c r="F12" s="450">
        <v>1225</v>
      </c>
      <c r="G12" s="450">
        <v>1225</v>
      </c>
      <c r="H12" s="450"/>
      <c r="I12" s="450">
        <f t="shared" si="0"/>
        <v>1225</v>
      </c>
      <c r="J12" s="94"/>
    </row>
    <row r="13" spans="1:10" ht="30" x14ac:dyDescent="0.3">
      <c r="A13" s="448">
        <v>5</v>
      </c>
      <c r="B13" s="389">
        <v>41190</v>
      </c>
      <c r="C13" s="247" t="s">
        <v>1788</v>
      </c>
      <c r="D13" s="451">
        <v>230053820</v>
      </c>
      <c r="E13" s="449" t="s">
        <v>1789</v>
      </c>
      <c r="F13" s="450">
        <v>83.33</v>
      </c>
      <c r="G13" s="450">
        <v>83.33</v>
      </c>
      <c r="H13" s="450"/>
      <c r="I13" s="450">
        <f t="shared" si="0"/>
        <v>83.33</v>
      </c>
      <c r="J13" s="94"/>
    </row>
    <row r="14" spans="1:10" x14ac:dyDescent="0.3">
      <c r="A14" s="448">
        <v>6</v>
      </c>
      <c r="B14" s="389" t="s">
        <v>1790</v>
      </c>
      <c r="C14" s="247" t="s">
        <v>1791</v>
      </c>
      <c r="D14" s="451">
        <v>215119627</v>
      </c>
      <c r="E14" s="449" t="s">
        <v>1789</v>
      </c>
      <c r="F14" s="450">
        <v>83.33</v>
      </c>
      <c r="G14" s="450">
        <v>83.33</v>
      </c>
      <c r="H14" s="450"/>
      <c r="I14" s="450">
        <f t="shared" si="0"/>
        <v>83.33</v>
      </c>
      <c r="J14" s="94"/>
    </row>
    <row r="15" spans="1:10" ht="30" x14ac:dyDescent="0.3">
      <c r="A15" s="448">
        <v>7</v>
      </c>
      <c r="B15" s="389"/>
      <c r="C15" s="247" t="s">
        <v>1824</v>
      </c>
      <c r="D15" s="451">
        <v>204876606</v>
      </c>
      <c r="E15" s="449" t="s">
        <v>1825</v>
      </c>
      <c r="F15" s="450"/>
      <c r="G15" s="450">
        <v>6033.45</v>
      </c>
      <c r="H15" s="450">
        <v>2546.85</v>
      </c>
      <c r="I15" s="450">
        <f t="shared" si="0"/>
        <v>3486.6</v>
      </c>
      <c r="J15" s="94"/>
    </row>
    <row r="16" spans="1:10" ht="30" x14ac:dyDescent="0.3">
      <c r="A16" s="448">
        <v>8</v>
      </c>
      <c r="B16" s="389">
        <v>40914</v>
      </c>
      <c r="C16" s="247" t="s">
        <v>1621</v>
      </c>
      <c r="D16" s="451">
        <v>205283637</v>
      </c>
      <c r="E16" s="449" t="s">
        <v>1826</v>
      </c>
      <c r="F16" s="450"/>
      <c r="G16" s="450">
        <f>25169.94</f>
        <v>25169.94</v>
      </c>
      <c r="H16" s="450">
        <v>5664</v>
      </c>
      <c r="I16" s="450">
        <f t="shared" si="0"/>
        <v>19505.939999999999</v>
      </c>
      <c r="J16" s="94"/>
    </row>
    <row r="17" spans="1:10" ht="30" x14ac:dyDescent="0.3">
      <c r="A17" s="448">
        <v>9</v>
      </c>
      <c r="B17" s="389">
        <v>40914</v>
      </c>
      <c r="C17" s="247" t="s">
        <v>1625</v>
      </c>
      <c r="D17" s="451">
        <v>205177057</v>
      </c>
      <c r="E17" s="449" t="s">
        <v>1826</v>
      </c>
      <c r="F17" s="450"/>
      <c r="G17" s="450">
        <v>1937.45</v>
      </c>
      <c r="H17" s="450"/>
      <c r="I17" s="450">
        <f t="shared" si="0"/>
        <v>1937.45</v>
      </c>
      <c r="J17" s="94"/>
    </row>
    <row r="18" spans="1:10" ht="30" x14ac:dyDescent="0.3">
      <c r="A18" s="448">
        <v>10</v>
      </c>
      <c r="B18" s="389"/>
      <c r="C18" s="247" t="s">
        <v>1792</v>
      </c>
      <c r="D18" s="451">
        <v>211359457</v>
      </c>
      <c r="E18" s="449" t="s">
        <v>1793</v>
      </c>
      <c r="F18" s="450"/>
      <c r="G18" s="450">
        <v>4333.3</v>
      </c>
      <c r="H18" s="450">
        <v>999.96</v>
      </c>
      <c r="I18" s="450">
        <f t="shared" si="0"/>
        <v>3333.34</v>
      </c>
      <c r="J18" s="94"/>
    </row>
    <row r="19" spans="1:10" ht="30" x14ac:dyDescent="0.3">
      <c r="A19" s="448">
        <v>11</v>
      </c>
      <c r="B19" s="389">
        <v>41157</v>
      </c>
      <c r="C19" s="247" t="s">
        <v>1794</v>
      </c>
      <c r="D19" s="451">
        <v>205150726</v>
      </c>
      <c r="E19" s="449" t="s">
        <v>1793</v>
      </c>
      <c r="F19" s="450"/>
      <c r="G19" s="450">
        <v>27033.43</v>
      </c>
      <c r="H19" s="450">
        <v>22212.09</v>
      </c>
      <c r="I19" s="450">
        <f t="shared" si="0"/>
        <v>4821.34</v>
      </c>
      <c r="J19" s="94"/>
    </row>
    <row r="20" spans="1:10" ht="30" x14ac:dyDescent="0.3">
      <c r="A20" s="448">
        <v>12</v>
      </c>
      <c r="B20" s="389">
        <v>41067</v>
      </c>
      <c r="C20" s="247" t="s">
        <v>1795</v>
      </c>
      <c r="D20" s="451">
        <v>204436173</v>
      </c>
      <c r="E20" s="449" t="s">
        <v>1793</v>
      </c>
      <c r="F20" s="450">
        <v>5865.39</v>
      </c>
      <c r="G20" s="450">
        <f>F20</f>
        <v>5865.39</v>
      </c>
      <c r="H20" s="450"/>
      <c r="I20" s="450">
        <f t="shared" si="0"/>
        <v>5865.39</v>
      </c>
      <c r="J20" s="94"/>
    </row>
    <row r="21" spans="1:10" ht="30" x14ac:dyDescent="0.3">
      <c r="A21" s="448">
        <v>13</v>
      </c>
      <c r="B21" s="389" t="s">
        <v>1796</v>
      </c>
      <c r="C21" s="247" t="s">
        <v>1795</v>
      </c>
      <c r="D21" s="451">
        <v>204436173</v>
      </c>
      <c r="E21" s="449" t="s">
        <v>1793</v>
      </c>
      <c r="F21" s="450">
        <v>646.84</v>
      </c>
      <c r="G21" s="450">
        <f>F21</f>
        <v>646.84</v>
      </c>
      <c r="H21" s="450"/>
      <c r="I21" s="450">
        <f t="shared" si="0"/>
        <v>646.84</v>
      </c>
      <c r="J21" s="94"/>
    </row>
    <row r="22" spans="1:10" ht="30" x14ac:dyDescent="0.3">
      <c r="A22" s="448">
        <v>14</v>
      </c>
      <c r="B22" s="389">
        <v>40912</v>
      </c>
      <c r="C22" s="247" t="s">
        <v>1797</v>
      </c>
      <c r="D22" s="451">
        <v>236080557</v>
      </c>
      <c r="E22" s="449" t="s">
        <v>1793</v>
      </c>
      <c r="F22" s="450"/>
      <c r="G22" s="450">
        <v>78585.47</v>
      </c>
      <c r="H22" s="450">
        <v>15563.05</v>
      </c>
      <c r="I22" s="450">
        <f t="shared" si="0"/>
        <v>63022.42</v>
      </c>
      <c r="J22" s="94"/>
    </row>
    <row r="23" spans="1:10" ht="30" x14ac:dyDescent="0.3">
      <c r="A23" s="448">
        <v>15</v>
      </c>
      <c r="B23" s="389">
        <v>40912</v>
      </c>
      <c r="C23" s="247" t="s">
        <v>1798</v>
      </c>
      <c r="D23" s="451">
        <v>203842823</v>
      </c>
      <c r="E23" s="449" t="s">
        <v>1793</v>
      </c>
      <c r="F23" s="450"/>
      <c r="G23" s="450">
        <f>19345.25+5000</f>
        <v>24345.25</v>
      </c>
      <c r="H23" s="450">
        <v>9491.83</v>
      </c>
      <c r="I23" s="450">
        <f t="shared" si="0"/>
        <v>14853.42</v>
      </c>
      <c r="J23" s="94"/>
    </row>
    <row r="24" spans="1:10" ht="30" x14ac:dyDescent="0.3">
      <c r="A24" s="448">
        <v>16</v>
      </c>
      <c r="B24" s="389" t="s">
        <v>1799</v>
      </c>
      <c r="C24" s="247" t="s">
        <v>1800</v>
      </c>
      <c r="D24" s="451">
        <v>208149859</v>
      </c>
      <c r="E24" s="449" t="s">
        <v>550</v>
      </c>
      <c r="F24" s="450"/>
      <c r="G24" s="450">
        <v>17766</v>
      </c>
      <c r="H24" s="450"/>
      <c r="I24" s="450">
        <f t="shared" si="0"/>
        <v>17766</v>
      </c>
      <c r="J24" s="94"/>
    </row>
    <row r="25" spans="1:10" ht="30" x14ac:dyDescent="0.3">
      <c r="A25" s="448">
        <v>17</v>
      </c>
      <c r="B25" s="389" t="s">
        <v>1801</v>
      </c>
      <c r="C25" s="247" t="s">
        <v>1802</v>
      </c>
      <c r="D25" s="451">
        <v>206120437</v>
      </c>
      <c r="E25" s="449" t="s">
        <v>550</v>
      </c>
      <c r="F25" s="450"/>
      <c r="G25" s="450">
        <v>7920</v>
      </c>
      <c r="H25" s="450">
        <v>5420</v>
      </c>
      <c r="I25" s="450">
        <f t="shared" si="0"/>
        <v>2500</v>
      </c>
      <c r="J25" s="94"/>
    </row>
    <row r="26" spans="1:10" ht="30" x14ac:dyDescent="0.3">
      <c r="A26" s="448">
        <v>18</v>
      </c>
      <c r="B26" s="389" t="s">
        <v>1803</v>
      </c>
      <c r="C26" s="247" t="s">
        <v>1804</v>
      </c>
      <c r="D26" s="451">
        <v>62001004482</v>
      </c>
      <c r="E26" s="449" t="s">
        <v>551</v>
      </c>
      <c r="F26" s="450">
        <v>208.33</v>
      </c>
      <c r="G26" s="450">
        <f>F26</f>
        <v>208.33</v>
      </c>
      <c r="H26" s="450"/>
      <c r="I26" s="450">
        <f t="shared" si="0"/>
        <v>208.33</v>
      </c>
      <c r="J26" s="94"/>
    </row>
    <row r="27" spans="1:10" ht="30" x14ac:dyDescent="0.3">
      <c r="A27" s="448">
        <v>19</v>
      </c>
      <c r="B27" s="389">
        <v>40914</v>
      </c>
      <c r="C27" s="247" t="s">
        <v>1805</v>
      </c>
      <c r="D27" s="451">
        <v>204973742</v>
      </c>
      <c r="E27" s="449" t="s">
        <v>551</v>
      </c>
      <c r="F27" s="450"/>
      <c r="G27" s="450">
        <v>49343.8</v>
      </c>
      <c r="H27" s="450"/>
      <c r="I27" s="450">
        <f t="shared" si="0"/>
        <v>49343.8</v>
      </c>
      <c r="J27" s="94"/>
    </row>
    <row r="28" spans="1:10" ht="30" x14ac:dyDescent="0.3">
      <c r="A28" s="448">
        <v>20</v>
      </c>
      <c r="B28" s="389">
        <v>40947</v>
      </c>
      <c r="C28" s="247" t="s">
        <v>1806</v>
      </c>
      <c r="D28" s="451">
        <v>401963979</v>
      </c>
      <c r="E28" s="449" t="s">
        <v>1807</v>
      </c>
      <c r="F28" s="450">
        <v>4233.34</v>
      </c>
      <c r="G28" s="450">
        <f>F28</f>
        <v>4233.34</v>
      </c>
      <c r="H28" s="450"/>
      <c r="I28" s="450">
        <f t="shared" si="0"/>
        <v>4233.34</v>
      </c>
      <c r="J28" s="94"/>
    </row>
    <row r="29" spans="1:10" ht="45" x14ac:dyDescent="0.3">
      <c r="A29" s="448">
        <v>21</v>
      </c>
      <c r="B29" s="389">
        <v>41189</v>
      </c>
      <c r="C29" s="247" t="s">
        <v>1808</v>
      </c>
      <c r="D29" s="451">
        <v>205282905</v>
      </c>
      <c r="E29" s="449" t="s">
        <v>1809</v>
      </c>
      <c r="F29" s="450">
        <v>1853.58</v>
      </c>
      <c r="G29" s="450">
        <f>F29</f>
        <v>1853.58</v>
      </c>
      <c r="H29" s="450"/>
      <c r="I29" s="450">
        <f t="shared" si="0"/>
        <v>1853.58</v>
      </c>
      <c r="J29" s="94"/>
    </row>
    <row r="30" spans="1:10" ht="45" x14ac:dyDescent="0.3">
      <c r="A30" s="448">
        <v>22</v>
      </c>
      <c r="B30" s="389" t="s">
        <v>1790</v>
      </c>
      <c r="C30" s="247" t="s">
        <v>1808</v>
      </c>
      <c r="D30" s="451">
        <v>205282905</v>
      </c>
      <c r="E30" s="449" t="s">
        <v>1809</v>
      </c>
      <c r="F30" s="450">
        <v>1779.83</v>
      </c>
      <c r="G30" s="450">
        <f>F30</f>
        <v>1779.83</v>
      </c>
      <c r="H30" s="450"/>
      <c r="I30" s="450">
        <f t="shared" si="0"/>
        <v>1779.83</v>
      </c>
      <c r="J30" s="94"/>
    </row>
    <row r="31" spans="1:10" ht="45" x14ac:dyDescent="0.3">
      <c r="A31" s="448">
        <v>23</v>
      </c>
      <c r="B31" s="389">
        <v>40976</v>
      </c>
      <c r="C31" s="247" t="s">
        <v>1810</v>
      </c>
      <c r="D31" s="451">
        <v>35001010114</v>
      </c>
      <c r="E31" s="449" t="s">
        <v>1809</v>
      </c>
      <c r="F31" s="450">
        <v>1558.33</v>
      </c>
      <c r="G31" s="450">
        <f>F31</f>
        <v>1558.33</v>
      </c>
      <c r="H31" s="450"/>
      <c r="I31" s="450">
        <f t="shared" si="0"/>
        <v>1558.33</v>
      </c>
      <c r="J31" s="94"/>
    </row>
    <row r="32" spans="1:10" ht="30" x14ac:dyDescent="0.3">
      <c r="A32" s="448">
        <v>24</v>
      </c>
      <c r="B32" s="389"/>
      <c r="C32" s="247" t="s">
        <v>1811</v>
      </c>
      <c r="D32" s="451">
        <v>205289230</v>
      </c>
      <c r="E32" s="449" t="s">
        <v>1812</v>
      </c>
      <c r="F32" s="450"/>
      <c r="G32" s="450">
        <v>7453.75</v>
      </c>
      <c r="H32" s="450">
        <v>5373.75</v>
      </c>
      <c r="I32" s="450">
        <f t="shared" si="0"/>
        <v>2080</v>
      </c>
      <c r="J32" s="94"/>
    </row>
    <row r="33" spans="1:10" ht="30" x14ac:dyDescent="0.3">
      <c r="A33" s="448">
        <v>25</v>
      </c>
      <c r="B33" s="389">
        <v>41098</v>
      </c>
      <c r="C33" s="247" t="s">
        <v>1813</v>
      </c>
      <c r="D33" s="451">
        <v>426518930</v>
      </c>
      <c r="E33" s="449" t="s">
        <v>551</v>
      </c>
      <c r="F33" s="450"/>
      <c r="G33" s="450">
        <v>2310</v>
      </c>
      <c r="H33" s="450"/>
      <c r="I33" s="450">
        <f t="shared" si="0"/>
        <v>2310</v>
      </c>
      <c r="J33" s="94"/>
    </row>
    <row r="34" spans="1:10" ht="30" x14ac:dyDescent="0.3">
      <c r="A34" s="448">
        <v>26</v>
      </c>
      <c r="B34" s="389"/>
      <c r="C34" s="247" t="s">
        <v>1814</v>
      </c>
      <c r="D34" s="451"/>
      <c r="E34" s="449" t="s">
        <v>1815</v>
      </c>
      <c r="F34" s="450"/>
      <c r="G34" s="450">
        <v>7862</v>
      </c>
      <c r="H34" s="450"/>
      <c r="I34" s="450">
        <f t="shared" si="0"/>
        <v>7862</v>
      </c>
      <c r="J34" s="94"/>
    </row>
    <row r="35" spans="1:10" ht="30" x14ac:dyDescent="0.3">
      <c r="A35" s="448">
        <v>27</v>
      </c>
      <c r="B35" s="389">
        <v>41007</v>
      </c>
      <c r="C35" s="247" t="s">
        <v>1816</v>
      </c>
      <c r="D35" s="451">
        <v>15733438150</v>
      </c>
      <c r="E35" s="449" t="s">
        <v>1817</v>
      </c>
      <c r="F35" s="450">
        <v>43678.32</v>
      </c>
      <c r="G35" s="450">
        <f>F35</f>
        <v>43678.32</v>
      </c>
      <c r="H35" s="450"/>
      <c r="I35" s="450">
        <f t="shared" si="0"/>
        <v>43678.32</v>
      </c>
      <c r="J35" s="94"/>
    </row>
    <row r="36" spans="1:10" ht="30" x14ac:dyDescent="0.3">
      <c r="A36" s="448">
        <v>28</v>
      </c>
      <c r="B36" s="389" t="s">
        <v>4269</v>
      </c>
      <c r="C36" s="247" t="s">
        <v>4270</v>
      </c>
      <c r="D36" s="451">
        <v>9960111166</v>
      </c>
      <c r="E36" s="449" t="s">
        <v>1817</v>
      </c>
      <c r="F36" s="450">
        <v>20501.29</v>
      </c>
      <c r="G36" s="450">
        <f>F36</f>
        <v>20501.29</v>
      </c>
      <c r="H36" s="450"/>
      <c r="I36" s="450">
        <f t="shared" si="0"/>
        <v>20501.29</v>
      </c>
      <c r="J36" s="94"/>
    </row>
    <row r="37" spans="1:10" x14ac:dyDescent="0.3">
      <c r="A37" s="448">
        <v>29</v>
      </c>
      <c r="B37" s="389"/>
      <c r="C37" s="247" t="s">
        <v>1818</v>
      </c>
      <c r="D37" s="451">
        <v>205081196</v>
      </c>
      <c r="E37" s="449" t="s">
        <v>1819</v>
      </c>
      <c r="F37" s="450"/>
      <c r="G37" s="450">
        <v>60</v>
      </c>
      <c r="H37" s="450"/>
      <c r="I37" s="450">
        <f t="shared" si="0"/>
        <v>60</v>
      </c>
      <c r="J37" s="94"/>
    </row>
    <row r="38" spans="1:10" ht="30" x14ac:dyDescent="0.3">
      <c r="A38" s="448">
        <v>30</v>
      </c>
      <c r="B38" s="389">
        <v>41066</v>
      </c>
      <c r="C38" s="247" t="s">
        <v>1820</v>
      </c>
      <c r="D38" s="451" t="s">
        <v>1821</v>
      </c>
      <c r="E38" s="449" t="s">
        <v>1822</v>
      </c>
      <c r="F38" s="450">
        <v>312.5</v>
      </c>
      <c r="G38" s="450">
        <f>F38</f>
        <v>312.5</v>
      </c>
      <c r="H38" s="450"/>
      <c r="I38" s="450">
        <f t="shared" si="0"/>
        <v>312.5</v>
      </c>
      <c r="J38" s="94"/>
    </row>
    <row r="39" spans="1:10" ht="30" x14ac:dyDescent="0.3">
      <c r="A39" s="448">
        <v>31</v>
      </c>
      <c r="B39" s="389"/>
      <c r="C39" s="247" t="s">
        <v>1814</v>
      </c>
      <c r="D39" s="451"/>
      <c r="E39" s="449" t="s">
        <v>1823</v>
      </c>
      <c r="F39" s="450"/>
      <c r="G39" s="450">
        <v>358.08</v>
      </c>
      <c r="H39" s="450"/>
      <c r="I39" s="450">
        <f t="shared" si="0"/>
        <v>358.08</v>
      </c>
      <c r="J39" s="94"/>
    </row>
    <row r="40" spans="1:10" s="383" customFormat="1" ht="30" x14ac:dyDescent="0.3">
      <c r="A40" s="448">
        <v>32</v>
      </c>
      <c r="B40" s="394" t="s">
        <v>540</v>
      </c>
      <c r="C40" s="247" t="s">
        <v>1934</v>
      </c>
      <c r="D40" s="451" t="s">
        <v>4268</v>
      </c>
      <c r="E40" s="449" t="s">
        <v>1935</v>
      </c>
      <c r="F40" s="450">
        <v>6000</v>
      </c>
      <c r="G40" s="450">
        <v>6000</v>
      </c>
      <c r="H40" s="450">
        <v>4800</v>
      </c>
      <c r="I40" s="450">
        <f t="shared" si="0"/>
        <v>1200</v>
      </c>
    </row>
    <row r="41" spans="1:10" x14ac:dyDescent="0.3">
      <c r="A41" s="448">
        <v>33</v>
      </c>
      <c r="B41" s="394">
        <v>41035</v>
      </c>
      <c r="C41" s="247" t="s">
        <v>1827</v>
      </c>
      <c r="D41" s="451">
        <v>209436537</v>
      </c>
      <c r="E41" s="449" t="s">
        <v>509</v>
      </c>
      <c r="F41" s="450">
        <v>373.4</v>
      </c>
      <c r="G41" s="450">
        <v>373.4</v>
      </c>
      <c r="H41" s="450"/>
      <c r="I41" s="450">
        <f t="shared" si="0"/>
        <v>373.4</v>
      </c>
      <c r="J41" s="94"/>
    </row>
    <row r="42" spans="1:10" x14ac:dyDescent="0.3">
      <c r="A42" s="448">
        <v>34</v>
      </c>
      <c r="B42" s="394">
        <v>40914</v>
      </c>
      <c r="C42" s="247" t="s">
        <v>1828</v>
      </c>
      <c r="D42" s="451">
        <v>218041107</v>
      </c>
      <c r="E42" s="449" t="s">
        <v>509</v>
      </c>
      <c r="F42" s="450">
        <v>1400</v>
      </c>
      <c r="G42" s="450">
        <v>1000</v>
      </c>
      <c r="H42" s="450">
        <v>800</v>
      </c>
      <c r="I42" s="450">
        <f t="shared" si="0"/>
        <v>200</v>
      </c>
      <c r="J42" s="94"/>
    </row>
    <row r="43" spans="1:10" x14ac:dyDescent="0.3">
      <c r="A43" s="448">
        <v>35</v>
      </c>
      <c r="B43" s="389">
        <v>40914</v>
      </c>
      <c r="C43" s="247" t="s">
        <v>1423</v>
      </c>
      <c r="D43" s="451">
        <v>225063123</v>
      </c>
      <c r="E43" s="449" t="s">
        <v>509</v>
      </c>
      <c r="F43" s="450">
        <v>933.33</v>
      </c>
      <c r="G43" s="450">
        <v>666.65</v>
      </c>
      <c r="H43" s="450">
        <v>533.32000000000005</v>
      </c>
      <c r="I43" s="450">
        <f t="shared" si="0"/>
        <v>133.32999999999993</v>
      </c>
      <c r="J43" s="94"/>
    </row>
    <row r="44" spans="1:10" x14ac:dyDescent="0.3">
      <c r="A44" s="448">
        <v>36</v>
      </c>
      <c r="B44" s="389">
        <v>40914</v>
      </c>
      <c r="C44" s="247" t="s">
        <v>1425</v>
      </c>
      <c r="D44" s="451">
        <v>204891652</v>
      </c>
      <c r="E44" s="449" t="s">
        <v>509</v>
      </c>
      <c r="F44" s="450">
        <v>1760.48</v>
      </c>
      <c r="G44" s="450">
        <v>1210.48</v>
      </c>
      <c r="H44" s="450">
        <v>935.48</v>
      </c>
      <c r="I44" s="450">
        <f t="shared" si="0"/>
        <v>275</v>
      </c>
      <c r="J44" s="94"/>
    </row>
    <row r="45" spans="1:10" x14ac:dyDescent="0.3">
      <c r="A45" s="448">
        <v>37</v>
      </c>
      <c r="B45" s="389"/>
      <c r="C45" s="247" t="s">
        <v>1625</v>
      </c>
      <c r="D45" s="451">
        <v>205177057</v>
      </c>
      <c r="E45" s="449" t="s">
        <v>1829</v>
      </c>
      <c r="F45" s="450"/>
      <c r="G45" s="450">
        <v>198158.66</v>
      </c>
      <c r="H45" s="450">
        <v>84881.77</v>
      </c>
      <c r="I45" s="450">
        <f t="shared" si="0"/>
        <v>113276.89</v>
      </c>
      <c r="J45" s="94"/>
    </row>
    <row r="46" spans="1:10" x14ac:dyDescent="0.3">
      <c r="A46" s="448">
        <v>38</v>
      </c>
      <c r="B46" s="389">
        <v>40914</v>
      </c>
      <c r="C46" s="247" t="s">
        <v>1621</v>
      </c>
      <c r="D46" s="451">
        <v>205283637</v>
      </c>
      <c r="E46" s="449" t="s">
        <v>1781</v>
      </c>
      <c r="F46" s="450"/>
      <c r="G46" s="450">
        <f>29407.67+6200.14</f>
        <v>35607.81</v>
      </c>
      <c r="H46" s="450">
        <v>10649.74</v>
      </c>
      <c r="I46" s="450">
        <f t="shared" si="0"/>
        <v>24958.07</v>
      </c>
      <c r="J46" s="94"/>
    </row>
    <row r="47" spans="1:10" x14ac:dyDescent="0.3">
      <c r="A47" s="448">
        <v>39</v>
      </c>
      <c r="B47" s="389" t="s">
        <v>1830</v>
      </c>
      <c r="C47" s="247" t="s">
        <v>1831</v>
      </c>
      <c r="D47" s="451">
        <v>60002007809</v>
      </c>
      <c r="E47" s="449" t="s">
        <v>1781</v>
      </c>
      <c r="F47" s="450">
        <f>G47</f>
        <v>750</v>
      </c>
      <c r="G47" s="450">
        <v>750</v>
      </c>
      <c r="H47" s="450"/>
      <c r="I47" s="450">
        <f t="shared" si="0"/>
        <v>750</v>
      </c>
      <c r="J47" s="94"/>
    </row>
    <row r="48" spans="1:10" x14ac:dyDescent="0.3">
      <c r="A48" s="448">
        <v>40</v>
      </c>
      <c r="B48" s="389" t="s">
        <v>1832</v>
      </c>
      <c r="C48" s="247" t="s">
        <v>1833</v>
      </c>
      <c r="D48" s="451">
        <v>12001053877</v>
      </c>
      <c r="E48" s="449" t="s">
        <v>1781</v>
      </c>
      <c r="F48" s="450">
        <f t="shared" ref="F48:F58" si="1">G48</f>
        <v>309.8</v>
      </c>
      <c r="G48" s="450">
        <v>309.8</v>
      </c>
      <c r="H48" s="450">
        <v>236.89</v>
      </c>
      <c r="I48" s="450">
        <f t="shared" si="0"/>
        <v>72.910000000000025</v>
      </c>
      <c r="J48" s="94"/>
    </row>
    <row r="49" spans="1:10" x14ac:dyDescent="0.3">
      <c r="A49" s="448">
        <v>41</v>
      </c>
      <c r="B49" s="389" t="s">
        <v>1832</v>
      </c>
      <c r="C49" s="247" t="s">
        <v>1834</v>
      </c>
      <c r="D49" s="451" t="s">
        <v>1835</v>
      </c>
      <c r="E49" s="449" t="s">
        <v>1781</v>
      </c>
      <c r="F49" s="450">
        <f t="shared" si="1"/>
        <v>440.7</v>
      </c>
      <c r="G49" s="450">
        <v>440.7</v>
      </c>
      <c r="H49" s="450">
        <v>94</v>
      </c>
      <c r="I49" s="450">
        <f t="shared" si="0"/>
        <v>346.7</v>
      </c>
      <c r="J49" s="94"/>
    </row>
    <row r="50" spans="1:10" x14ac:dyDescent="0.3">
      <c r="A50" s="448">
        <v>42</v>
      </c>
      <c r="B50" s="389" t="s">
        <v>1836</v>
      </c>
      <c r="C50" s="247" t="s">
        <v>1837</v>
      </c>
      <c r="D50" s="451">
        <v>45001015655</v>
      </c>
      <c r="E50" s="449" t="s">
        <v>1781</v>
      </c>
      <c r="F50" s="450">
        <f t="shared" si="1"/>
        <v>104.16</v>
      </c>
      <c r="G50" s="450">
        <v>104.16</v>
      </c>
      <c r="H50" s="450"/>
      <c r="I50" s="450">
        <f t="shared" si="0"/>
        <v>104.16</v>
      </c>
      <c r="J50" s="94"/>
    </row>
    <row r="51" spans="1:10" x14ac:dyDescent="0.3">
      <c r="A51" s="448">
        <v>43</v>
      </c>
      <c r="B51" s="389">
        <v>41160</v>
      </c>
      <c r="C51" s="247" t="s">
        <v>1838</v>
      </c>
      <c r="D51" s="451">
        <v>31001014526</v>
      </c>
      <c r="E51" s="449" t="s">
        <v>1781</v>
      </c>
      <c r="F51" s="450">
        <f t="shared" si="1"/>
        <v>541.5</v>
      </c>
      <c r="G51" s="450">
        <v>541.5</v>
      </c>
      <c r="H51" s="450"/>
      <c r="I51" s="450">
        <f t="shared" si="0"/>
        <v>541.5</v>
      </c>
      <c r="J51" s="94"/>
    </row>
    <row r="52" spans="1:10" x14ac:dyDescent="0.3">
      <c r="A52" s="448">
        <v>44</v>
      </c>
      <c r="B52" s="389">
        <v>41190</v>
      </c>
      <c r="C52" s="247" t="s">
        <v>1839</v>
      </c>
      <c r="D52" s="451">
        <v>35001049166</v>
      </c>
      <c r="E52" s="449" t="s">
        <v>1781</v>
      </c>
      <c r="F52" s="450">
        <f t="shared" si="1"/>
        <v>905.92</v>
      </c>
      <c r="G52" s="450">
        <v>905.92</v>
      </c>
      <c r="H52" s="450"/>
      <c r="I52" s="450">
        <f t="shared" si="0"/>
        <v>905.92</v>
      </c>
      <c r="J52" s="94"/>
    </row>
    <row r="53" spans="1:10" x14ac:dyDescent="0.3">
      <c r="A53" s="448">
        <v>45</v>
      </c>
      <c r="B53" s="389" t="s">
        <v>1836</v>
      </c>
      <c r="C53" s="247" t="s">
        <v>1840</v>
      </c>
      <c r="D53" s="451" t="s">
        <v>1841</v>
      </c>
      <c r="E53" s="449" t="s">
        <v>1781</v>
      </c>
      <c r="F53" s="450">
        <f t="shared" si="1"/>
        <v>1373</v>
      </c>
      <c r="G53" s="450">
        <v>1373</v>
      </c>
      <c r="H53" s="450"/>
      <c r="I53" s="450">
        <f t="shared" si="0"/>
        <v>1373</v>
      </c>
      <c r="J53" s="94"/>
    </row>
    <row r="54" spans="1:10" x14ac:dyDescent="0.3">
      <c r="A54" s="448">
        <v>46</v>
      </c>
      <c r="B54" s="389" t="s">
        <v>1803</v>
      </c>
      <c r="C54" s="247" t="s">
        <v>1843</v>
      </c>
      <c r="D54" s="451">
        <v>42001014550</v>
      </c>
      <c r="E54" s="449" t="s">
        <v>1781</v>
      </c>
      <c r="F54" s="450">
        <f t="shared" si="1"/>
        <v>1107.5</v>
      </c>
      <c r="G54" s="450">
        <v>1107.5</v>
      </c>
      <c r="H54" s="450">
        <v>760.79</v>
      </c>
      <c r="I54" s="450">
        <f t="shared" si="0"/>
        <v>346.71000000000004</v>
      </c>
      <c r="J54" s="94"/>
    </row>
    <row r="55" spans="1:10" x14ac:dyDescent="0.3">
      <c r="A55" s="448">
        <v>47</v>
      </c>
      <c r="B55" s="389" t="s">
        <v>1842</v>
      </c>
      <c r="C55" s="247" t="s">
        <v>1844</v>
      </c>
      <c r="D55" s="451" t="s">
        <v>1845</v>
      </c>
      <c r="E55" s="449" t="s">
        <v>1781</v>
      </c>
      <c r="F55" s="450">
        <f t="shared" si="1"/>
        <v>996</v>
      </c>
      <c r="G55" s="450">
        <v>996</v>
      </c>
      <c r="H55" s="450"/>
      <c r="I55" s="450">
        <f t="shared" si="0"/>
        <v>996</v>
      </c>
      <c r="J55" s="94"/>
    </row>
    <row r="56" spans="1:10" x14ac:dyDescent="0.3">
      <c r="A56" s="448">
        <v>48</v>
      </c>
      <c r="B56" s="389" t="s">
        <v>1846</v>
      </c>
      <c r="C56" s="247" t="s">
        <v>1847</v>
      </c>
      <c r="D56" s="451">
        <v>36001033813</v>
      </c>
      <c r="E56" s="449" t="s">
        <v>1781</v>
      </c>
      <c r="F56" s="450">
        <f t="shared" si="1"/>
        <v>349.94</v>
      </c>
      <c r="G56" s="450">
        <v>349.94</v>
      </c>
      <c r="H56" s="450">
        <v>277.02</v>
      </c>
      <c r="I56" s="450">
        <f t="shared" si="0"/>
        <v>72.920000000000016</v>
      </c>
      <c r="J56" s="94"/>
    </row>
    <row r="57" spans="1:10" x14ac:dyDescent="0.3">
      <c r="A57" s="448">
        <v>49</v>
      </c>
      <c r="B57" s="389">
        <v>40914</v>
      </c>
      <c r="C57" s="247" t="s">
        <v>1848</v>
      </c>
      <c r="D57" s="451">
        <v>24001004130</v>
      </c>
      <c r="E57" s="449" t="s">
        <v>1781</v>
      </c>
      <c r="F57" s="450">
        <f t="shared" si="1"/>
        <v>591.66999999999996</v>
      </c>
      <c r="G57" s="450">
        <v>591.66999999999996</v>
      </c>
      <c r="H57" s="450">
        <v>466.67</v>
      </c>
      <c r="I57" s="450">
        <f t="shared" si="0"/>
        <v>124.99999999999994</v>
      </c>
      <c r="J57" s="94"/>
    </row>
    <row r="58" spans="1:10" x14ac:dyDescent="0.3">
      <c r="A58" s="448">
        <v>50</v>
      </c>
      <c r="B58" s="389">
        <v>40914</v>
      </c>
      <c r="C58" s="247" t="s">
        <v>1849</v>
      </c>
      <c r="D58" s="451" t="s">
        <v>1850</v>
      </c>
      <c r="E58" s="449" t="s">
        <v>1781</v>
      </c>
      <c r="F58" s="450">
        <f t="shared" si="1"/>
        <v>938.47</v>
      </c>
      <c r="G58" s="450">
        <v>938.47</v>
      </c>
      <c r="H58" s="450">
        <v>729.89</v>
      </c>
      <c r="I58" s="450">
        <f t="shared" si="0"/>
        <v>208.58000000000004</v>
      </c>
      <c r="J58" s="94"/>
    </row>
    <row r="59" spans="1:10" x14ac:dyDescent="0.3">
      <c r="A59" s="448">
        <v>51</v>
      </c>
      <c r="B59" s="389">
        <v>41005</v>
      </c>
      <c r="C59" s="247" t="s">
        <v>1851</v>
      </c>
      <c r="D59" s="451">
        <v>39001021959</v>
      </c>
      <c r="E59" s="449" t="s">
        <v>1781</v>
      </c>
      <c r="F59" s="450">
        <v>2512.5</v>
      </c>
      <c r="G59" s="450">
        <v>1762.5</v>
      </c>
      <c r="H59" s="450">
        <v>1387.5</v>
      </c>
      <c r="I59" s="450">
        <f t="shared" si="0"/>
        <v>375</v>
      </c>
      <c r="J59" s="94"/>
    </row>
    <row r="60" spans="1:10" x14ac:dyDescent="0.3">
      <c r="A60" s="448">
        <v>52</v>
      </c>
      <c r="B60" s="389">
        <v>41035</v>
      </c>
      <c r="C60" s="247" t="s">
        <v>1852</v>
      </c>
      <c r="D60" s="451">
        <v>58001030178</v>
      </c>
      <c r="E60" s="449" t="s">
        <v>1781</v>
      </c>
      <c r="F60" s="450">
        <f>G60</f>
        <v>1899.31</v>
      </c>
      <c r="G60" s="450">
        <v>1899.31</v>
      </c>
      <c r="H60" s="450">
        <v>1483.26</v>
      </c>
      <c r="I60" s="450">
        <f t="shared" si="0"/>
        <v>416.04999999999995</v>
      </c>
      <c r="J60" s="94"/>
    </row>
    <row r="61" spans="1:10" x14ac:dyDescent="0.3">
      <c r="A61" s="448">
        <v>53</v>
      </c>
      <c r="B61" s="389">
        <v>40914</v>
      </c>
      <c r="C61" s="247" t="s">
        <v>1853</v>
      </c>
      <c r="D61" s="451">
        <v>57001009984</v>
      </c>
      <c r="E61" s="449" t="s">
        <v>1781</v>
      </c>
      <c r="F61" s="450">
        <v>2313.44</v>
      </c>
      <c r="G61" s="450">
        <v>1899.31</v>
      </c>
      <c r="H61" s="450">
        <v>1483.26</v>
      </c>
      <c r="I61" s="450">
        <f t="shared" si="0"/>
        <v>416.04999999999995</v>
      </c>
      <c r="J61" s="94"/>
    </row>
    <row r="62" spans="1:10" x14ac:dyDescent="0.3">
      <c r="A62" s="448">
        <v>54</v>
      </c>
      <c r="B62" s="389">
        <v>41219</v>
      </c>
      <c r="C62" s="247" t="s">
        <v>1854</v>
      </c>
      <c r="D62" s="451">
        <v>54001031206</v>
      </c>
      <c r="E62" s="449" t="s">
        <v>1781</v>
      </c>
      <c r="F62" s="450">
        <f>G62</f>
        <v>731.08</v>
      </c>
      <c r="G62" s="450">
        <v>731.08</v>
      </c>
      <c r="H62" s="450">
        <v>574.41999999999996</v>
      </c>
      <c r="I62" s="450">
        <f t="shared" si="0"/>
        <v>156.66000000000008</v>
      </c>
      <c r="J62" s="94"/>
    </row>
    <row r="63" spans="1:10" x14ac:dyDescent="0.3">
      <c r="A63" s="448">
        <v>55</v>
      </c>
      <c r="B63" s="389">
        <v>40914</v>
      </c>
      <c r="C63" s="247" t="s">
        <v>1855</v>
      </c>
      <c r="D63" s="451" t="s">
        <v>1856</v>
      </c>
      <c r="E63" s="449" t="s">
        <v>1781</v>
      </c>
      <c r="F63" s="450">
        <v>1793.91</v>
      </c>
      <c r="G63" s="450">
        <v>1241.79</v>
      </c>
      <c r="H63" s="450">
        <v>964.42</v>
      </c>
      <c r="I63" s="450">
        <f t="shared" si="0"/>
        <v>277.37</v>
      </c>
      <c r="J63" s="94"/>
    </row>
    <row r="64" spans="1:10" x14ac:dyDescent="0.3">
      <c r="A64" s="448">
        <v>56</v>
      </c>
      <c r="B64" s="389">
        <v>41066</v>
      </c>
      <c r="C64" s="247" t="s">
        <v>1857</v>
      </c>
      <c r="D64" s="451">
        <v>37001007683</v>
      </c>
      <c r="E64" s="449" t="s">
        <v>1781</v>
      </c>
      <c r="F64" s="450">
        <f>G64</f>
        <v>1844.59</v>
      </c>
      <c r="G64" s="450">
        <v>1844.59</v>
      </c>
      <c r="H64" s="450">
        <v>1428.54</v>
      </c>
      <c r="I64" s="450">
        <f t="shared" si="0"/>
        <v>416.04999999999995</v>
      </c>
      <c r="J64" s="94"/>
    </row>
    <row r="65" spans="1:10" x14ac:dyDescent="0.3">
      <c r="A65" s="448">
        <v>57</v>
      </c>
      <c r="B65" s="389">
        <v>41005</v>
      </c>
      <c r="C65" s="247" t="s">
        <v>1858</v>
      </c>
      <c r="D65" s="451">
        <v>13001017845</v>
      </c>
      <c r="E65" s="449" t="s">
        <v>1781</v>
      </c>
      <c r="F65" s="450">
        <f t="shared" ref="F65:F67" si="2">G65</f>
        <v>960.53</v>
      </c>
      <c r="G65" s="450">
        <v>960.53</v>
      </c>
      <c r="H65" s="450">
        <v>743.87</v>
      </c>
      <c r="I65" s="450">
        <f t="shared" si="0"/>
        <v>216.65999999999997</v>
      </c>
      <c r="J65" s="94"/>
    </row>
    <row r="66" spans="1:10" x14ac:dyDescent="0.3">
      <c r="A66" s="448">
        <v>58</v>
      </c>
      <c r="B66" s="389">
        <v>41219</v>
      </c>
      <c r="C66" s="247" t="s">
        <v>1859</v>
      </c>
      <c r="D66" s="451">
        <v>15001002399</v>
      </c>
      <c r="E66" s="449" t="s">
        <v>1781</v>
      </c>
      <c r="F66" s="450">
        <f t="shared" si="2"/>
        <v>451.4</v>
      </c>
      <c r="G66" s="450">
        <v>451.4</v>
      </c>
      <c r="H66" s="450">
        <v>347.23</v>
      </c>
      <c r="I66" s="450">
        <f t="shared" si="0"/>
        <v>104.16999999999996</v>
      </c>
      <c r="J66" s="94"/>
    </row>
    <row r="67" spans="1:10" x14ac:dyDescent="0.3">
      <c r="A67" s="448">
        <v>59</v>
      </c>
      <c r="B67" s="389" t="s">
        <v>1846</v>
      </c>
      <c r="C67" s="247" t="s">
        <v>1860</v>
      </c>
      <c r="D67" s="451">
        <v>60001129329</v>
      </c>
      <c r="E67" s="449" t="s">
        <v>1781</v>
      </c>
      <c r="F67" s="450">
        <f t="shared" si="2"/>
        <v>902.76</v>
      </c>
      <c r="G67" s="450">
        <v>902.76</v>
      </c>
      <c r="H67" s="450">
        <v>694.43</v>
      </c>
      <c r="I67" s="450">
        <f t="shared" si="0"/>
        <v>208.33000000000004</v>
      </c>
      <c r="J67" s="94"/>
    </row>
    <row r="68" spans="1:10" x14ac:dyDescent="0.3">
      <c r="A68" s="448">
        <v>60</v>
      </c>
      <c r="B68" s="389" t="s">
        <v>1846</v>
      </c>
      <c r="C68" s="247" t="s">
        <v>1861</v>
      </c>
      <c r="D68" s="451">
        <v>26001002376</v>
      </c>
      <c r="E68" s="449" t="s">
        <v>1781</v>
      </c>
      <c r="F68" s="450">
        <v>738.89</v>
      </c>
      <c r="G68" s="450">
        <v>505.55</v>
      </c>
      <c r="H68" s="450">
        <v>388.88</v>
      </c>
      <c r="I68" s="450">
        <f t="shared" si="0"/>
        <v>116.67000000000002</v>
      </c>
      <c r="J68" s="94"/>
    </row>
    <row r="69" spans="1:10" x14ac:dyDescent="0.3">
      <c r="A69" s="448">
        <v>61</v>
      </c>
      <c r="B69" s="389" t="s">
        <v>1862</v>
      </c>
      <c r="C69" s="247" t="s">
        <v>1863</v>
      </c>
      <c r="D69" s="451">
        <v>45001006907</v>
      </c>
      <c r="E69" s="449" t="s">
        <v>1781</v>
      </c>
      <c r="F69" s="450">
        <f>G69</f>
        <v>447.93</v>
      </c>
      <c r="G69" s="450">
        <v>447.93</v>
      </c>
      <c r="H69" s="450">
        <v>343.76</v>
      </c>
      <c r="I69" s="450">
        <f t="shared" si="0"/>
        <v>104.17000000000002</v>
      </c>
      <c r="J69" s="94"/>
    </row>
    <row r="70" spans="1:10" x14ac:dyDescent="0.3">
      <c r="A70" s="448">
        <v>62</v>
      </c>
      <c r="B70" s="389">
        <v>41035</v>
      </c>
      <c r="C70" s="247" t="s">
        <v>1864</v>
      </c>
      <c r="D70" s="451" t="s">
        <v>1865</v>
      </c>
      <c r="E70" s="449" t="s">
        <v>1781</v>
      </c>
      <c r="F70" s="450">
        <f>G70</f>
        <v>941.3</v>
      </c>
      <c r="G70" s="450">
        <v>941.3</v>
      </c>
      <c r="H70" s="450">
        <v>725.3</v>
      </c>
      <c r="I70" s="450">
        <f t="shared" si="0"/>
        <v>216</v>
      </c>
      <c r="J70" s="94"/>
    </row>
    <row r="71" spans="1:10" x14ac:dyDescent="0.3">
      <c r="A71" s="448">
        <v>63</v>
      </c>
      <c r="B71" s="389">
        <v>41005</v>
      </c>
      <c r="C71" s="247" t="s">
        <v>1866</v>
      </c>
      <c r="D71" s="451">
        <v>14001003910</v>
      </c>
      <c r="E71" s="449" t="s">
        <v>1781</v>
      </c>
      <c r="F71" s="450">
        <v>1104.1500000000001</v>
      </c>
      <c r="G71" s="450">
        <v>895.82</v>
      </c>
      <c r="H71" s="450">
        <v>687.49</v>
      </c>
      <c r="I71" s="450">
        <f t="shared" si="0"/>
        <v>208.33000000000004</v>
      </c>
      <c r="J71" s="94"/>
    </row>
    <row r="72" spans="1:10" x14ac:dyDescent="0.3">
      <c r="A72" s="448">
        <v>64</v>
      </c>
      <c r="B72" s="389" t="s">
        <v>1867</v>
      </c>
      <c r="C72" s="247" t="s">
        <v>1868</v>
      </c>
      <c r="D72" s="451">
        <v>46001015708</v>
      </c>
      <c r="E72" s="449" t="s">
        <v>1781</v>
      </c>
      <c r="F72" s="450">
        <f>G72</f>
        <v>222.25</v>
      </c>
      <c r="G72" s="450">
        <v>222.25</v>
      </c>
      <c r="H72" s="450">
        <v>169.75</v>
      </c>
      <c r="I72" s="450">
        <f t="shared" si="0"/>
        <v>52.5</v>
      </c>
      <c r="J72" s="94"/>
    </row>
    <row r="73" spans="1:10" x14ac:dyDescent="0.3">
      <c r="A73" s="448">
        <v>65</v>
      </c>
      <c r="B73" s="389">
        <v>41066</v>
      </c>
      <c r="C73" s="247" t="s">
        <v>1869</v>
      </c>
      <c r="D73" s="451" t="s">
        <v>1870</v>
      </c>
      <c r="E73" s="449" t="s">
        <v>1781</v>
      </c>
      <c r="F73" s="450">
        <v>383.3</v>
      </c>
      <c r="G73" s="450">
        <v>258.3</v>
      </c>
      <c r="H73" s="450">
        <v>195.8</v>
      </c>
      <c r="I73" s="450">
        <f t="shared" si="0"/>
        <v>62.5</v>
      </c>
      <c r="J73" s="94"/>
    </row>
    <row r="74" spans="1:10" x14ac:dyDescent="0.3">
      <c r="A74" s="448">
        <v>66</v>
      </c>
      <c r="B74" s="389">
        <v>40914</v>
      </c>
      <c r="C74" s="247" t="s">
        <v>1871</v>
      </c>
      <c r="D74" s="451" t="s">
        <v>1872</v>
      </c>
      <c r="E74" s="449" t="s">
        <v>1781</v>
      </c>
      <c r="F74" s="450">
        <v>2677.45</v>
      </c>
      <c r="G74" s="450">
        <v>2159.79</v>
      </c>
      <c r="H74" s="450">
        <v>1147.29</v>
      </c>
      <c r="I74" s="450">
        <f t="shared" si="0"/>
        <v>1012.5</v>
      </c>
      <c r="J74" s="94"/>
    </row>
    <row r="75" spans="1:10" x14ac:dyDescent="0.3">
      <c r="A75" s="448">
        <v>67</v>
      </c>
      <c r="B75" s="389">
        <v>41035</v>
      </c>
      <c r="C75" s="247" t="s">
        <v>1873</v>
      </c>
      <c r="D75" s="451">
        <v>48001002277</v>
      </c>
      <c r="E75" s="449" t="s">
        <v>1781</v>
      </c>
      <c r="F75" s="450">
        <f>G75</f>
        <v>811.08</v>
      </c>
      <c r="G75" s="450">
        <v>811.08</v>
      </c>
      <c r="H75" s="450">
        <v>477.76</v>
      </c>
      <c r="I75" s="450">
        <f t="shared" si="0"/>
        <v>333.32000000000005</v>
      </c>
      <c r="J75" s="94"/>
    </row>
    <row r="76" spans="1:10" x14ac:dyDescent="0.3">
      <c r="A76" s="448">
        <v>68</v>
      </c>
      <c r="B76" s="389">
        <v>40945</v>
      </c>
      <c r="C76" s="247" t="s">
        <v>1874</v>
      </c>
      <c r="D76" s="451">
        <v>34001004461</v>
      </c>
      <c r="E76" s="449" t="s">
        <v>1781</v>
      </c>
      <c r="F76" s="450">
        <v>580.53</v>
      </c>
      <c r="G76" s="450">
        <v>413.87</v>
      </c>
      <c r="H76" s="450">
        <v>330.54</v>
      </c>
      <c r="I76" s="450">
        <f t="shared" si="0"/>
        <v>83.329999999999984</v>
      </c>
      <c r="J76" s="94"/>
    </row>
    <row r="77" spans="1:10" x14ac:dyDescent="0.3">
      <c r="A77" s="448">
        <v>69</v>
      </c>
      <c r="B77" s="389">
        <v>40914</v>
      </c>
      <c r="C77" s="247" t="s">
        <v>1875</v>
      </c>
      <c r="D77" s="451">
        <v>61001073924</v>
      </c>
      <c r="E77" s="449" t="s">
        <v>1781</v>
      </c>
      <c r="F77" s="450">
        <v>11099.82</v>
      </c>
      <c r="G77" s="450">
        <v>7909.72</v>
      </c>
      <c r="H77" s="450">
        <v>6314.86</v>
      </c>
      <c r="I77" s="450">
        <f t="shared" si="0"/>
        <v>1594.8600000000006</v>
      </c>
      <c r="J77" s="94"/>
    </row>
    <row r="78" spans="1:10" x14ac:dyDescent="0.3">
      <c r="A78" s="448">
        <v>70</v>
      </c>
      <c r="B78" s="389" t="s">
        <v>1846</v>
      </c>
      <c r="C78" s="247" t="s">
        <v>1876</v>
      </c>
      <c r="D78" s="451">
        <v>25001049879</v>
      </c>
      <c r="E78" s="449" t="s">
        <v>1781</v>
      </c>
      <c r="F78" s="450">
        <f>G78</f>
        <v>1320.99</v>
      </c>
      <c r="G78" s="450">
        <v>1320.99</v>
      </c>
      <c r="H78" s="450">
        <v>1043.6199999999999</v>
      </c>
      <c r="I78" s="450">
        <f t="shared" si="0"/>
        <v>277.37000000000012</v>
      </c>
      <c r="J78" s="94"/>
    </row>
    <row r="79" spans="1:10" x14ac:dyDescent="0.3">
      <c r="A79" s="448">
        <v>71</v>
      </c>
      <c r="B79" s="389">
        <v>41066</v>
      </c>
      <c r="C79" s="247" t="s">
        <v>1877</v>
      </c>
      <c r="D79" s="451">
        <v>17001004151</v>
      </c>
      <c r="E79" s="449" t="s">
        <v>1781</v>
      </c>
      <c r="F79" s="450">
        <f>G79</f>
        <v>704.85</v>
      </c>
      <c r="G79" s="450">
        <v>704.85</v>
      </c>
      <c r="H79" s="450">
        <v>559.02</v>
      </c>
      <c r="I79" s="450">
        <f t="shared" si="0"/>
        <v>145.83000000000004</v>
      </c>
      <c r="J79" s="94"/>
    </row>
    <row r="80" spans="1:10" x14ac:dyDescent="0.3">
      <c r="A80" s="448">
        <v>72</v>
      </c>
      <c r="B80" s="389">
        <v>40914</v>
      </c>
      <c r="C80" s="247" t="s">
        <v>1878</v>
      </c>
      <c r="D80" s="451">
        <v>38001000058</v>
      </c>
      <c r="E80" s="449" t="s">
        <v>1781</v>
      </c>
      <c r="F80" s="450">
        <f>G80</f>
        <v>1041.6500000000001</v>
      </c>
      <c r="G80" s="450">
        <v>1041.6500000000001</v>
      </c>
      <c r="H80" s="450">
        <v>833.32</v>
      </c>
      <c r="I80" s="450">
        <f t="shared" si="0"/>
        <v>208.33000000000004</v>
      </c>
      <c r="J80" s="94"/>
    </row>
    <row r="81" spans="1:10" x14ac:dyDescent="0.3">
      <c r="A81" s="448">
        <v>73</v>
      </c>
      <c r="B81" s="389">
        <v>41158</v>
      </c>
      <c r="C81" s="247" t="s">
        <v>1879</v>
      </c>
      <c r="D81" s="451">
        <v>27001007074</v>
      </c>
      <c r="E81" s="449" t="s">
        <v>1781</v>
      </c>
      <c r="F81" s="450">
        <v>1122.2</v>
      </c>
      <c r="G81" s="450">
        <v>788.86</v>
      </c>
      <c r="H81" s="450">
        <v>622.20000000000005</v>
      </c>
      <c r="I81" s="450">
        <f t="shared" si="0"/>
        <v>166.65999999999997</v>
      </c>
      <c r="J81" s="94"/>
    </row>
    <row r="82" spans="1:10" x14ac:dyDescent="0.3">
      <c r="A82" s="448">
        <v>74</v>
      </c>
      <c r="B82" s="389" t="s">
        <v>1846</v>
      </c>
      <c r="C82" s="247" t="s">
        <v>1880</v>
      </c>
      <c r="D82" s="451" t="s">
        <v>1881</v>
      </c>
      <c r="E82" s="449" t="s">
        <v>1781</v>
      </c>
      <c r="F82" s="450">
        <v>1099.97</v>
      </c>
      <c r="G82" s="450">
        <v>766.64</v>
      </c>
      <c r="H82" s="450">
        <v>599.98</v>
      </c>
      <c r="I82" s="450">
        <f t="shared" si="0"/>
        <v>166.65999999999997</v>
      </c>
      <c r="J82" s="94"/>
    </row>
    <row r="83" spans="1:10" x14ac:dyDescent="0.3">
      <c r="A83" s="448">
        <v>75</v>
      </c>
      <c r="B83" s="389">
        <v>41035</v>
      </c>
      <c r="C83" s="247" t="s">
        <v>1882</v>
      </c>
      <c r="D83" s="451" t="s">
        <v>1883</v>
      </c>
      <c r="E83" s="449" t="s">
        <v>1781</v>
      </c>
      <c r="F83" s="450">
        <f>G83</f>
        <v>4508.8100000000004</v>
      </c>
      <c r="G83" s="450">
        <v>4508.8100000000004</v>
      </c>
      <c r="H83" s="450">
        <v>3468.68</v>
      </c>
      <c r="I83" s="450">
        <f t="shared" si="0"/>
        <v>1040.1300000000006</v>
      </c>
      <c r="J83" s="94"/>
    </row>
    <row r="84" spans="1:10" x14ac:dyDescent="0.3">
      <c r="A84" s="448">
        <v>76</v>
      </c>
      <c r="B84" s="389">
        <v>41005</v>
      </c>
      <c r="C84" s="247" t="s">
        <v>1884</v>
      </c>
      <c r="D84" s="451">
        <v>11001009245</v>
      </c>
      <c r="E84" s="449" t="s">
        <v>1781</v>
      </c>
      <c r="F84" s="450">
        <f>G84</f>
        <v>612.5</v>
      </c>
      <c r="G84" s="450">
        <v>612.5</v>
      </c>
      <c r="H84" s="450">
        <v>487.5</v>
      </c>
      <c r="I84" s="450">
        <f t="shared" si="0"/>
        <v>125</v>
      </c>
      <c r="J84" s="94"/>
    </row>
    <row r="85" spans="1:10" x14ac:dyDescent="0.3">
      <c r="A85" s="448">
        <v>77</v>
      </c>
      <c r="B85" s="389">
        <v>40914</v>
      </c>
      <c r="C85" s="247" t="s">
        <v>1885</v>
      </c>
      <c r="D85" s="451">
        <v>23001007164</v>
      </c>
      <c r="E85" s="449" t="s">
        <v>1781</v>
      </c>
      <c r="F85" s="450">
        <f>G85</f>
        <v>704.15</v>
      </c>
      <c r="G85" s="450">
        <v>704.15</v>
      </c>
      <c r="H85" s="450">
        <v>563.32000000000005</v>
      </c>
      <c r="I85" s="450">
        <f t="shared" si="0"/>
        <v>140.82999999999993</v>
      </c>
      <c r="J85" s="94"/>
    </row>
    <row r="86" spans="1:10" x14ac:dyDescent="0.3">
      <c r="A86" s="448">
        <v>78</v>
      </c>
      <c r="B86" s="389" t="s">
        <v>1886</v>
      </c>
      <c r="C86" s="247" t="s">
        <v>1887</v>
      </c>
      <c r="D86" s="451" t="s">
        <v>1888</v>
      </c>
      <c r="E86" s="449" t="s">
        <v>1781</v>
      </c>
      <c r="F86" s="450">
        <v>649.32000000000005</v>
      </c>
      <c r="G86" s="450">
        <v>440.98</v>
      </c>
      <c r="H86" s="450">
        <v>336.81</v>
      </c>
      <c r="I86" s="450">
        <f t="shared" si="0"/>
        <v>104.17000000000002</v>
      </c>
      <c r="J86" s="94"/>
    </row>
    <row r="87" spans="1:10" x14ac:dyDescent="0.3">
      <c r="A87" s="448">
        <v>79</v>
      </c>
      <c r="B87" s="389" t="s">
        <v>1889</v>
      </c>
      <c r="C87" s="247" t="s">
        <v>1890</v>
      </c>
      <c r="D87" s="451">
        <v>61010004477</v>
      </c>
      <c r="E87" s="449" t="s">
        <v>1781</v>
      </c>
      <c r="F87" s="450">
        <f>G87</f>
        <v>573.32000000000005</v>
      </c>
      <c r="G87" s="450">
        <v>573.32000000000005</v>
      </c>
      <c r="H87" s="450">
        <v>439.99</v>
      </c>
      <c r="I87" s="450">
        <f t="shared" si="0"/>
        <v>133.33000000000004</v>
      </c>
      <c r="J87" s="94"/>
    </row>
    <row r="88" spans="1:10" x14ac:dyDescent="0.3">
      <c r="A88" s="448">
        <v>80</v>
      </c>
      <c r="B88" s="389">
        <v>40945</v>
      </c>
      <c r="C88" s="247" t="s">
        <v>1891</v>
      </c>
      <c r="D88" s="392" t="s">
        <v>1484</v>
      </c>
      <c r="E88" s="449" t="s">
        <v>1781</v>
      </c>
      <c r="F88" s="450">
        <f t="shared" ref="F88:F90" si="3">G88</f>
        <v>331.08</v>
      </c>
      <c r="G88" s="450">
        <v>331.08</v>
      </c>
      <c r="H88" s="450">
        <v>264.42</v>
      </c>
      <c r="I88" s="450">
        <f t="shared" si="0"/>
        <v>66.659999999999968</v>
      </c>
      <c r="J88" s="94"/>
    </row>
    <row r="89" spans="1:10" x14ac:dyDescent="0.3">
      <c r="A89" s="448">
        <v>81</v>
      </c>
      <c r="B89" s="389">
        <v>41005</v>
      </c>
      <c r="C89" s="247" t="s">
        <v>1892</v>
      </c>
      <c r="D89" s="451" t="s">
        <v>1893</v>
      </c>
      <c r="E89" s="449" t="s">
        <v>1781</v>
      </c>
      <c r="F89" s="450">
        <f t="shared" si="3"/>
        <v>3330.6</v>
      </c>
      <c r="G89" s="450">
        <v>3330.6</v>
      </c>
      <c r="H89" s="450">
        <v>1671.3</v>
      </c>
      <c r="I89" s="450">
        <f t="shared" si="0"/>
        <v>1659.3</v>
      </c>
      <c r="J89" s="94"/>
    </row>
    <row r="90" spans="1:10" x14ac:dyDescent="0.3">
      <c r="A90" s="448">
        <v>82</v>
      </c>
      <c r="B90" s="389">
        <v>40914</v>
      </c>
      <c r="C90" s="247" t="s">
        <v>1894</v>
      </c>
      <c r="D90" s="451">
        <v>43001007812</v>
      </c>
      <c r="E90" s="449" t="s">
        <v>1781</v>
      </c>
      <c r="F90" s="450">
        <f t="shared" si="3"/>
        <v>729.15</v>
      </c>
      <c r="G90" s="450">
        <v>729.15</v>
      </c>
      <c r="H90" s="450">
        <v>583.32000000000005</v>
      </c>
      <c r="I90" s="450">
        <f t="shared" si="0"/>
        <v>145.82999999999993</v>
      </c>
      <c r="J90" s="94"/>
    </row>
    <row r="91" spans="1:10" x14ac:dyDescent="0.3">
      <c r="A91" s="448">
        <v>83</v>
      </c>
      <c r="B91" s="389">
        <v>40914</v>
      </c>
      <c r="C91" s="247" t="s">
        <v>1895</v>
      </c>
      <c r="D91" s="451">
        <v>49001011046</v>
      </c>
      <c r="E91" s="449" t="s">
        <v>1781</v>
      </c>
      <c r="F91" s="450">
        <v>624.97</v>
      </c>
      <c r="G91" s="450">
        <v>520.79999999999995</v>
      </c>
      <c r="H91" s="450">
        <v>416.64</v>
      </c>
      <c r="I91" s="450">
        <f t="shared" si="0"/>
        <v>104.15999999999997</v>
      </c>
      <c r="J91" s="94"/>
    </row>
    <row r="92" spans="1:10" x14ac:dyDescent="0.3">
      <c r="A92" s="448">
        <v>84</v>
      </c>
      <c r="B92" s="389">
        <v>40914</v>
      </c>
      <c r="C92" s="247" t="s">
        <v>1896</v>
      </c>
      <c r="D92" s="451">
        <v>21001011677</v>
      </c>
      <c r="E92" s="449" t="s">
        <v>1781</v>
      </c>
      <c r="F92" s="450">
        <v>1458.32</v>
      </c>
      <c r="G92" s="450">
        <v>1041.6500000000001</v>
      </c>
      <c r="H92" s="450">
        <v>624.99</v>
      </c>
      <c r="I92" s="450">
        <f t="shared" si="0"/>
        <v>416.66000000000008</v>
      </c>
      <c r="J92" s="94"/>
    </row>
    <row r="93" spans="1:10" x14ac:dyDescent="0.3">
      <c r="A93" s="448">
        <v>85</v>
      </c>
      <c r="B93" s="389">
        <v>40914</v>
      </c>
      <c r="C93" s="247" t="s">
        <v>1897</v>
      </c>
      <c r="D93" s="451">
        <v>61008001376</v>
      </c>
      <c r="E93" s="449" t="s">
        <v>1781</v>
      </c>
      <c r="F93" s="450">
        <v>729.15</v>
      </c>
      <c r="G93" s="450">
        <v>520.80999999999995</v>
      </c>
      <c r="H93" s="450">
        <v>416.65</v>
      </c>
      <c r="I93" s="450">
        <f t="shared" si="0"/>
        <v>104.15999999999997</v>
      </c>
      <c r="J93" s="94"/>
    </row>
    <row r="94" spans="1:10" x14ac:dyDescent="0.3">
      <c r="A94" s="448">
        <v>86</v>
      </c>
      <c r="B94" s="389">
        <v>40945</v>
      </c>
      <c r="C94" s="247" t="s">
        <v>1898</v>
      </c>
      <c r="D94" s="451">
        <v>29001006917</v>
      </c>
      <c r="E94" s="449" t="s">
        <v>1781</v>
      </c>
      <c r="F94" s="450">
        <v>580.53</v>
      </c>
      <c r="G94" s="450">
        <v>413.87</v>
      </c>
      <c r="H94" s="450">
        <v>330.54</v>
      </c>
      <c r="I94" s="450">
        <f t="shared" si="0"/>
        <v>83.329999999999984</v>
      </c>
      <c r="J94" s="94"/>
    </row>
    <row r="95" spans="1:10" x14ac:dyDescent="0.3">
      <c r="A95" s="448">
        <v>87</v>
      </c>
      <c r="B95" s="389">
        <v>40914</v>
      </c>
      <c r="C95" s="247" t="s">
        <v>1899</v>
      </c>
      <c r="D95" s="451" t="s">
        <v>1900</v>
      </c>
      <c r="E95" s="449" t="s">
        <v>1781</v>
      </c>
      <c r="F95" s="450">
        <f>G95</f>
        <v>2891.16</v>
      </c>
      <c r="G95" s="450">
        <v>2891.16</v>
      </c>
      <c r="H95" s="450">
        <v>2300.37</v>
      </c>
      <c r="I95" s="450">
        <f t="shared" si="0"/>
        <v>590.79</v>
      </c>
      <c r="J95" s="94"/>
    </row>
    <row r="96" spans="1:10" x14ac:dyDescent="0.3">
      <c r="A96" s="448">
        <v>88</v>
      </c>
      <c r="B96" s="389">
        <v>40945</v>
      </c>
      <c r="C96" s="247" t="s">
        <v>1901</v>
      </c>
      <c r="D96" s="451" t="s">
        <v>1902</v>
      </c>
      <c r="E96" s="449" t="s">
        <v>1781</v>
      </c>
      <c r="F96" s="450">
        <f t="shared" ref="F96:F104" si="4">G96</f>
        <v>662.21</v>
      </c>
      <c r="G96" s="450">
        <v>662.21</v>
      </c>
      <c r="H96" s="450">
        <v>528.88</v>
      </c>
      <c r="I96" s="450">
        <f t="shared" si="0"/>
        <v>133.33000000000004</v>
      </c>
      <c r="J96" s="94"/>
    </row>
    <row r="97" spans="1:10" x14ac:dyDescent="0.3">
      <c r="A97" s="448">
        <v>89</v>
      </c>
      <c r="B97" s="389">
        <v>41066</v>
      </c>
      <c r="C97" s="247" t="s">
        <v>1903</v>
      </c>
      <c r="D97" s="451">
        <v>18001001854</v>
      </c>
      <c r="E97" s="449" t="s">
        <v>1781</v>
      </c>
      <c r="F97" s="450">
        <f t="shared" si="4"/>
        <v>1812.5</v>
      </c>
      <c r="G97" s="450">
        <v>1812.5</v>
      </c>
      <c r="H97" s="450">
        <v>1437.5</v>
      </c>
      <c r="I97" s="450">
        <f t="shared" si="0"/>
        <v>375</v>
      </c>
      <c r="J97" s="94"/>
    </row>
    <row r="98" spans="1:10" x14ac:dyDescent="0.3">
      <c r="A98" s="448">
        <v>90</v>
      </c>
      <c r="B98" s="389">
        <v>41035</v>
      </c>
      <c r="C98" s="247" t="s">
        <v>1904</v>
      </c>
      <c r="D98" s="451">
        <v>61006007512</v>
      </c>
      <c r="E98" s="449" t="s">
        <v>1781</v>
      </c>
      <c r="F98" s="450">
        <f t="shared" si="4"/>
        <v>3189.37</v>
      </c>
      <c r="G98" s="450">
        <v>3189.37</v>
      </c>
      <c r="H98" s="450">
        <v>2494.7399999999998</v>
      </c>
      <c r="I98" s="450">
        <f t="shared" si="0"/>
        <v>694.63000000000011</v>
      </c>
      <c r="J98" s="94"/>
    </row>
    <row r="99" spans="1:10" x14ac:dyDescent="0.3">
      <c r="A99" s="448">
        <v>91</v>
      </c>
      <c r="B99" s="389" t="s">
        <v>1905</v>
      </c>
      <c r="C99" s="247" t="s">
        <v>1906</v>
      </c>
      <c r="D99" s="451" t="s">
        <v>1907</v>
      </c>
      <c r="E99" s="449" t="s">
        <v>1781</v>
      </c>
      <c r="F99" s="450">
        <f t="shared" si="4"/>
        <v>391.65</v>
      </c>
      <c r="G99" s="450">
        <v>391.65</v>
      </c>
      <c r="H99" s="450">
        <v>308.32</v>
      </c>
      <c r="I99" s="450">
        <f t="shared" si="0"/>
        <v>83.329999999999984</v>
      </c>
      <c r="J99" s="94"/>
    </row>
    <row r="100" spans="1:10" x14ac:dyDescent="0.3">
      <c r="A100" s="448">
        <v>92</v>
      </c>
      <c r="B100" s="389">
        <v>40974</v>
      </c>
      <c r="C100" s="247" t="s">
        <v>1908</v>
      </c>
      <c r="D100" s="451">
        <v>61009005342</v>
      </c>
      <c r="E100" s="449" t="s">
        <v>1781</v>
      </c>
      <c r="F100" s="450">
        <f t="shared" si="4"/>
        <v>657.76</v>
      </c>
      <c r="G100" s="450">
        <v>657.76</v>
      </c>
      <c r="H100" s="450">
        <v>524.42999999999995</v>
      </c>
      <c r="I100" s="450">
        <f t="shared" si="0"/>
        <v>133.33000000000004</v>
      </c>
      <c r="J100" s="94"/>
    </row>
    <row r="101" spans="1:10" x14ac:dyDescent="0.3">
      <c r="A101" s="448">
        <v>93</v>
      </c>
      <c r="B101" s="389">
        <v>40974</v>
      </c>
      <c r="C101" s="247" t="s">
        <v>1909</v>
      </c>
      <c r="D101" s="451" t="s">
        <v>1910</v>
      </c>
      <c r="E101" s="449" t="s">
        <v>1781</v>
      </c>
      <c r="F101" s="450">
        <f t="shared" si="4"/>
        <v>513.9</v>
      </c>
      <c r="G101" s="450">
        <v>513.9</v>
      </c>
      <c r="H101" s="450">
        <v>409.73</v>
      </c>
      <c r="I101" s="450">
        <f t="shared" si="0"/>
        <v>104.16999999999996</v>
      </c>
      <c r="J101" s="94"/>
    </row>
    <row r="102" spans="1:10" x14ac:dyDescent="0.3">
      <c r="A102" s="448">
        <v>94</v>
      </c>
      <c r="B102" s="389" t="s">
        <v>1911</v>
      </c>
      <c r="C102" s="247" t="s">
        <v>1912</v>
      </c>
      <c r="D102" s="451" t="s">
        <v>1913</v>
      </c>
      <c r="E102" s="449" t="s">
        <v>1781</v>
      </c>
      <c r="F102" s="450">
        <f t="shared" si="4"/>
        <v>2265.79</v>
      </c>
      <c r="G102" s="450">
        <v>2265.79</v>
      </c>
      <c r="H102" s="450">
        <v>1449.13</v>
      </c>
      <c r="I102" s="450">
        <f t="shared" si="0"/>
        <v>816.65999999999985</v>
      </c>
      <c r="J102" s="94"/>
    </row>
    <row r="103" spans="1:10" x14ac:dyDescent="0.3">
      <c r="A103" s="448">
        <v>95</v>
      </c>
      <c r="B103" s="389">
        <v>40914</v>
      </c>
      <c r="C103" s="247" t="s">
        <v>1914</v>
      </c>
      <c r="D103" s="451">
        <v>62005023736</v>
      </c>
      <c r="E103" s="449" t="s">
        <v>1781</v>
      </c>
      <c r="F103" s="450">
        <f t="shared" si="4"/>
        <v>2083.3000000000002</v>
      </c>
      <c r="G103" s="450">
        <v>2083.3000000000002</v>
      </c>
      <c r="H103" s="450">
        <v>1666.64</v>
      </c>
      <c r="I103" s="450">
        <f t="shared" si="0"/>
        <v>416.66000000000008</v>
      </c>
      <c r="J103" s="94"/>
    </row>
    <row r="104" spans="1:10" x14ac:dyDescent="0.3">
      <c r="A104" s="448">
        <v>96</v>
      </c>
      <c r="B104" s="389" t="s">
        <v>1915</v>
      </c>
      <c r="C104" s="247" t="s">
        <v>1916</v>
      </c>
      <c r="D104" s="451">
        <v>12001017877</v>
      </c>
      <c r="E104" s="449" t="s">
        <v>1781</v>
      </c>
      <c r="F104" s="450">
        <f t="shared" si="4"/>
        <v>1653</v>
      </c>
      <c r="G104" s="450">
        <v>1653</v>
      </c>
      <c r="H104" s="450">
        <v>1237</v>
      </c>
      <c r="I104" s="450">
        <f t="shared" si="0"/>
        <v>416</v>
      </c>
      <c r="J104" s="94"/>
    </row>
    <row r="105" spans="1:10" x14ac:dyDescent="0.3">
      <c r="A105" s="448">
        <v>97</v>
      </c>
      <c r="B105" s="389" t="s">
        <v>1917</v>
      </c>
      <c r="C105" s="247" t="s">
        <v>1918</v>
      </c>
      <c r="D105" s="451">
        <v>22001001578</v>
      </c>
      <c r="E105" s="449" t="s">
        <v>1781</v>
      </c>
      <c r="F105" s="450">
        <v>1715.27</v>
      </c>
      <c r="G105" s="450">
        <v>1173.5999999999999</v>
      </c>
      <c r="H105" s="450">
        <v>902.77</v>
      </c>
      <c r="I105" s="450">
        <f t="shared" si="0"/>
        <v>270.82999999999993</v>
      </c>
      <c r="J105" s="94"/>
    </row>
    <row r="106" spans="1:10" x14ac:dyDescent="0.3">
      <c r="A106" s="448">
        <v>98</v>
      </c>
      <c r="B106" s="389" t="s">
        <v>1919</v>
      </c>
      <c r="C106" s="247" t="s">
        <v>1920</v>
      </c>
      <c r="D106" s="451">
        <v>28001002247</v>
      </c>
      <c r="E106" s="449" t="s">
        <v>1781</v>
      </c>
      <c r="F106" s="450">
        <v>2451.58</v>
      </c>
      <c r="G106" s="450">
        <v>1784.92</v>
      </c>
      <c r="H106" s="450">
        <v>1583.33</v>
      </c>
      <c r="I106" s="450">
        <f t="shared" si="0"/>
        <v>201.59000000000015</v>
      </c>
      <c r="J106" s="94"/>
    </row>
    <row r="107" spans="1:10" x14ac:dyDescent="0.3">
      <c r="A107" s="448">
        <v>99</v>
      </c>
      <c r="B107" s="389">
        <v>41066</v>
      </c>
      <c r="C107" s="247" t="s">
        <v>1921</v>
      </c>
      <c r="D107" s="451">
        <v>61004006060</v>
      </c>
      <c r="E107" s="449" t="s">
        <v>1781</v>
      </c>
      <c r="F107" s="450">
        <v>2652.22</v>
      </c>
      <c r="G107" s="450">
        <v>1547.98</v>
      </c>
      <c r="H107" s="450">
        <v>992.98</v>
      </c>
      <c r="I107" s="450">
        <f t="shared" si="0"/>
        <v>555</v>
      </c>
      <c r="J107" s="94"/>
    </row>
    <row r="108" spans="1:10" x14ac:dyDescent="0.3">
      <c r="A108" s="448">
        <v>100</v>
      </c>
      <c r="B108" s="389">
        <v>41005</v>
      </c>
      <c r="C108" s="247" t="s">
        <v>1922</v>
      </c>
      <c r="D108" s="451">
        <v>47001012083</v>
      </c>
      <c r="E108" s="449" t="s">
        <v>1781</v>
      </c>
      <c r="F108" s="450">
        <f>G108</f>
        <v>245</v>
      </c>
      <c r="G108" s="450">
        <v>245</v>
      </c>
      <c r="H108" s="450">
        <v>45</v>
      </c>
      <c r="I108" s="450">
        <f t="shared" si="0"/>
        <v>200</v>
      </c>
      <c r="J108" s="94"/>
    </row>
    <row r="109" spans="1:10" x14ac:dyDescent="0.3">
      <c r="A109" s="448">
        <v>101</v>
      </c>
      <c r="B109" s="389" t="s">
        <v>1923</v>
      </c>
      <c r="C109" s="247" t="s">
        <v>1924</v>
      </c>
      <c r="D109" s="451">
        <v>53001007664</v>
      </c>
      <c r="E109" s="449" t="s">
        <v>1781</v>
      </c>
      <c r="F109" s="450">
        <f>G109</f>
        <v>276.87</v>
      </c>
      <c r="G109" s="450">
        <v>276.87</v>
      </c>
      <c r="H109" s="450">
        <v>62.5</v>
      </c>
      <c r="I109" s="450">
        <f t="shared" si="0"/>
        <v>214.37</v>
      </c>
      <c r="J109" s="94"/>
    </row>
    <row r="110" spans="1:10" x14ac:dyDescent="0.3">
      <c r="A110" s="448">
        <v>102</v>
      </c>
      <c r="B110" s="389" t="s">
        <v>540</v>
      </c>
      <c r="C110" s="247" t="s">
        <v>1925</v>
      </c>
      <c r="D110" s="451" t="s">
        <v>1926</v>
      </c>
      <c r="E110" s="449" t="s">
        <v>1781</v>
      </c>
      <c r="F110" s="450">
        <f>G110</f>
        <v>1212.3800000000001</v>
      </c>
      <c r="G110" s="450">
        <v>1212.3800000000001</v>
      </c>
      <c r="H110" s="450">
        <v>865.68</v>
      </c>
      <c r="I110" s="450">
        <f t="shared" si="0"/>
        <v>346.70000000000016</v>
      </c>
      <c r="J110" s="94"/>
    </row>
    <row r="111" spans="1:10" x14ac:dyDescent="0.3">
      <c r="A111" s="448">
        <v>103</v>
      </c>
      <c r="B111" s="389">
        <v>41250</v>
      </c>
      <c r="C111" s="247" t="s">
        <v>1927</v>
      </c>
      <c r="D111" s="451" t="s">
        <v>1928</v>
      </c>
      <c r="E111" s="449" t="s">
        <v>1781</v>
      </c>
      <c r="F111" s="450">
        <v>4564.38</v>
      </c>
      <c r="G111" s="450">
        <v>2952.2</v>
      </c>
      <c r="H111" s="450">
        <v>2694.01</v>
      </c>
      <c r="I111" s="450">
        <f t="shared" si="0"/>
        <v>258.1899999999996</v>
      </c>
      <c r="J111" s="94"/>
    </row>
    <row r="112" spans="1:10" x14ac:dyDescent="0.3">
      <c r="A112" s="448">
        <v>104</v>
      </c>
      <c r="B112" s="389">
        <v>40914</v>
      </c>
      <c r="C112" s="247" t="s">
        <v>1929</v>
      </c>
      <c r="D112" s="451">
        <v>24001022727</v>
      </c>
      <c r="E112" s="449" t="s">
        <v>1781</v>
      </c>
      <c r="F112" s="450">
        <f>G112</f>
        <v>500.01</v>
      </c>
      <c r="G112" s="450">
        <v>500.01</v>
      </c>
      <c r="H112" s="450">
        <v>83.33</v>
      </c>
      <c r="I112" s="450">
        <f t="shared" si="0"/>
        <v>416.68</v>
      </c>
      <c r="J112" s="94"/>
    </row>
    <row r="113" spans="1:10" x14ac:dyDescent="0.3">
      <c r="A113" s="448">
        <v>105</v>
      </c>
      <c r="B113" s="389">
        <v>41006</v>
      </c>
      <c r="C113" s="247" t="s">
        <v>1930</v>
      </c>
      <c r="D113" s="451">
        <v>19001010004</v>
      </c>
      <c r="E113" s="449" t="s">
        <v>1781</v>
      </c>
      <c r="F113" s="450">
        <f>G113</f>
        <v>3057.49</v>
      </c>
      <c r="G113" s="450">
        <v>3057.49</v>
      </c>
      <c r="H113" s="450">
        <v>1490.86</v>
      </c>
      <c r="I113" s="450">
        <f t="shared" si="0"/>
        <v>1566.6299999999999</v>
      </c>
      <c r="J113" s="94"/>
    </row>
    <row r="114" spans="1:10" x14ac:dyDescent="0.3">
      <c r="A114" s="448">
        <v>106</v>
      </c>
      <c r="B114" s="389">
        <v>41159</v>
      </c>
      <c r="C114" s="247" t="s">
        <v>1931</v>
      </c>
      <c r="D114" s="451" t="s">
        <v>1932</v>
      </c>
      <c r="E114" s="449" t="s">
        <v>1781</v>
      </c>
      <c r="F114" s="450">
        <v>2392.4499999999998</v>
      </c>
      <c r="G114" s="450">
        <v>1559.11</v>
      </c>
      <c r="H114" s="450">
        <v>1142.44</v>
      </c>
      <c r="I114" s="450">
        <f t="shared" si="0"/>
        <v>416.66999999999985</v>
      </c>
      <c r="J114" s="94"/>
    </row>
    <row r="115" spans="1:10" x14ac:dyDescent="0.3">
      <c r="A115" s="448">
        <v>107</v>
      </c>
      <c r="B115" s="389">
        <v>41129</v>
      </c>
      <c r="C115" s="247" t="s">
        <v>1933</v>
      </c>
      <c r="D115" s="451">
        <v>23001002557</v>
      </c>
      <c r="E115" s="449" t="s">
        <v>1781</v>
      </c>
      <c r="F115" s="450">
        <f>G115</f>
        <v>226.56</v>
      </c>
      <c r="G115" s="450">
        <v>226.56</v>
      </c>
      <c r="H115" s="450"/>
      <c r="I115" s="450">
        <f t="shared" si="0"/>
        <v>226.56</v>
      </c>
      <c r="J115" s="94"/>
    </row>
    <row r="116" spans="1:10" x14ac:dyDescent="0.3">
      <c r="A116" s="448">
        <v>108</v>
      </c>
      <c r="B116" s="397" t="s">
        <v>1936</v>
      </c>
      <c r="C116" s="386" t="s">
        <v>1937</v>
      </c>
      <c r="D116" s="393" t="s">
        <v>1938</v>
      </c>
      <c r="E116" s="398" t="s">
        <v>1939</v>
      </c>
      <c r="F116" s="419" t="s">
        <v>1940</v>
      </c>
      <c r="G116" s="419" t="s">
        <v>1940</v>
      </c>
      <c r="H116" s="450"/>
      <c r="I116" s="420">
        <v>125</v>
      </c>
      <c r="J116" s="94"/>
    </row>
    <row r="117" spans="1:10" x14ac:dyDescent="0.3">
      <c r="A117" s="448">
        <v>109</v>
      </c>
      <c r="B117" s="397" t="s">
        <v>1936</v>
      </c>
      <c r="C117" s="386" t="s">
        <v>1941</v>
      </c>
      <c r="D117" s="393" t="s">
        <v>1942</v>
      </c>
      <c r="E117" s="398" t="s">
        <v>1939</v>
      </c>
      <c r="F117" s="419" t="s">
        <v>1940</v>
      </c>
      <c r="G117" s="419" t="s">
        <v>1940</v>
      </c>
      <c r="H117" s="450"/>
      <c r="I117" s="420">
        <v>125</v>
      </c>
      <c r="J117" s="94"/>
    </row>
    <row r="118" spans="1:10" x14ac:dyDescent="0.3">
      <c r="A118" s="448">
        <v>110</v>
      </c>
      <c r="B118" s="397" t="s">
        <v>1936</v>
      </c>
      <c r="C118" s="399" t="s">
        <v>1943</v>
      </c>
      <c r="D118" s="412" t="s">
        <v>1944</v>
      </c>
      <c r="E118" s="398" t="s">
        <v>1939</v>
      </c>
      <c r="F118" s="419" t="s">
        <v>1940</v>
      </c>
      <c r="G118" s="419" t="s">
        <v>1940</v>
      </c>
      <c r="H118" s="450"/>
      <c r="I118" s="420">
        <v>125</v>
      </c>
      <c r="J118" s="94"/>
    </row>
    <row r="119" spans="1:10" x14ac:dyDescent="0.3">
      <c r="A119" s="448">
        <v>111</v>
      </c>
      <c r="B119" s="397" t="s">
        <v>1936</v>
      </c>
      <c r="C119" s="386" t="s">
        <v>1945</v>
      </c>
      <c r="D119" s="393" t="s">
        <v>1946</v>
      </c>
      <c r="E119" s="398" t="s">
        <v>1939</v>
      </c>
      <c r="F119" s="419" t="s">
        <v>1940</v>
      </c>
      <c r="G119" s="419" t="s">
        <v>1940</v>
      </c>
      <c r="H119" s="450"/>
      <c r="I119" s="420">
        <v>125</v>
      </c>
      <c r="J119" s="94"/>
    </row>
    <row r="120" spans="1:10" x14ac:dyDescent="0.3">
      <c r="A120" s="448">
        <v>112</v>
      </c>
      <c r="B120" s="397" t="s">
        <v>1936</v>
      </c>
      <c r="C120" s="386" t="s">
        <v>1947</v>
      </c>
      <c r="D120" s="393" t="s">
        <v>1948</v>
      </c>
      <c r="E120" s="398" t="s">
        <v>1939</v>
      </c>
      <c r="F120" s="419" t="s">
        <v>1940</v>
      </c>
      <c r="G120" s="419" t="s">
        <v>1940</v>
      </c>
      <c r="H120" s="450"/>
      <c r="I120" s="420">
        <v>125</v>
      </c>
      <c r="J120" s="94"/>
    </row>
    <row r="121" spans="1:10" x14ac:dyDescent="0.3">
      <c r="A121" s="448">
        <v>113</v>
      </c>
      <c r="B121" s="397" t="s">
        <v>1936</v>
      </c>
      <c r="C121" s="386" t="s">
        <v>1949</v>
      </c>
      <c r="D121" s="393" t="s">
        <v>1950</v>
      </c>
      <c r="E121" s="398" t="s">
        <v>1939</v>
      </c>
      <c r="F121" s="419" t="s">
        <v>1940</v>
      </c>
      <c r="G121" s="419" t="s">
        <v>1940</v>
      </c>
      <c r="H121" s="450"/>
      <c r="I121" s="420">
        <v>125</v>
      </c>
      <c r="J121" s="94"/>
    </row>
    <row r="122" spans="1:10" x14ac:dyDescent="0.3">
      <c r="A122" s="448">
        <v>114</v>
      </c>
      <c r="B122" s="397" t="s">
        <v>1936</v>
      </c>
      <c r="C122" s="386" t="s">
        <v>1951</v>
      </c>
      <c r="D122" s="393" t="s">
        <v>1952</v>
      </c>
      <c r="E122" s="398" t="s">
        <v>1939</v>
      </c>
      <c r="F122" s="419" t="s">
        <v>1940</v>
      </c>
      <c r="G122" s="419" t="s">
        <v>1940</v>
      </c>
      <c r="H122" s="450"/>
      <c r="I122" s="420">
        <v>125</v>
      </c>
      <c r="J122" s="94"/>
    </row>
    <row r="123" spans="1:10" x14ac:dyDescent="0.3">
      <c r="A123" s="448">
        <v>115</v>
      </c>
      <c r="B123" s="397" t="s">
        <v>1936</v>
      </c>
      <c r="C123" s="386" t="s">
        <v>1953</v>
      </c>
      <c r="D123" s="393" t="s">
        <v>1954</v>
      </c>
      <c r="E123" s="398" t="s">
        <v>1939</v>
      </c>
      <c r="F123" s="419" t="s">
        <v>1940</v>
      </c>
      <c r="G123" s="419" t="s">
        <v>1940</v>
      </c>
      <c r="H123" s="450"/>
      <c r="I123" s="420">
        <v>125</v>
      </c>
      <c r="J123" s="94"/>
    </row>
    <row r="124" spans="1:10" x14ac:dyDescent="0.3">
      <c r="A124" s="448">
        <v>116</v>
      </c>
      <c r="B124" s="397" t="s">
        <v>1936</v>
      </c>
      <c r="C124" s="386" t="s">
        <v>1955</v>
      </c>
      <c r="D124" s="393" t="s">
        <v>1956</v>
      </c>
      <c r="E124" s="398" t="s">
        <v>1939</v>
      </c>
      <c r="F124" s="419" t="s">
        <v>1940</v>
      </c>
      <c r="G124" s="419" t="s">
        <v>1940</v>
      </c>
      <c r="H124" s="450"/>
      <c r="I124" s="420">
        <v>125</v>
      </c>
      <c r="J124" s="94"/>
    </row>
    <row r="125" spans="1:10" x14ac:dyDescent="0.3">
      <c r="A125" s="448">
        <v>117</v>
      </c>
      <c r="B125" s="397" t="s">
        <v>1796</v>
      </c>
      <c r="C125" s="386" t="s">
        <v>1957</v>
      </c>
      <c r="D125" s="393" t="s">
        <v>1958</v>
      </c>
      <c r="E125" s="398" t="s">
        <v>1939</v>
      </c>
      <c r="F125" s="419" t="s">
        <v>1940</v>
      </c>
      <c r="G125" s="419" t="s">
        <v>1940</v>
      </c>
      <c r="H125" s="450"/>
      <c r="I125" s="420">
        <v>125</v>
      </c>
      <c r="J125" s="94"/>
    </row>
    <row r="126" spans="1:10" x14ac:dyDescent="0.3">
      <c r="A126" s="448">
        <v>118</v>
      </c>
      <c r="B126" s="397" t="s">
        <v>1796</v>
      </c>
      <c r="C126" s="386" t="s">
        <v>1959</v>
      </c>
      <c r="D126" s="393" t="s">
        <v>1960</v>
      </c>
      <c r="E126" s="398" t="s">
        <v>1939</v>
      </c>
      <c r="F126" s="419" t="s">
        <v>1940</v>
      </c>
      <c r="G126" s="419" t="s">
        <v>1940</v>
      </c>
      <c r="H126" s="450"/>
      <c r="I126" s="420">
        <v>125</v>
      </c>
      <c r="J126" s="94"/>
    </row>
    <row r="127" spans="1:10" x14ac:dyDescent="0.3">
      <c r="A127" s="448">
        <v>119</v>
      </c>
      <c r="B127" s="397" t="s">
        <v>1923</v>
      </c>
      <c r="C127" s="386" t="s">
        <v>1961</v>
      </c>
      <c r="D127" s="393" t="s">
        <v>1962</v>
      </c>
      <c r="E127" s="398" t="s">
        <v>1939</v>
      </c>
      <c r="F127" s="419" t="s">
        <v>1940</v>
      </c>
      <c r="G127" s="419" t="s">
        <v>1940</v>
      </c>
      <c r="H127" s="450"/>
      <c r="I127" s="420">
        <v>125</v>
      </c>
      <c r="J127" s="94"/>
    </row>
    <row r="128" spans="1:10" x14ac:dyDescent="0.3">
      <c r="A128" s="448">
        <v>120</v>
      </c>
      <c r="B128" s="397" t="s">
        <v>1796</v>
      </c>
      <c r="C128" s="386" t="s">
        <v>1963</v>
      </c>
      <c r="D128" s="393" t="s">
        <v>1964</v>
      </c>
      <c r="E128" s="398" t="s">
        <v>1939</v>
      </c>
      <c r="F128" s="419" t="s">
        <v>1940</v>
      </c>
      <c r="G128" s="419" t="s">
        <v>1940</v>
      </c>
      <c r="H128" s="450"/>
      <c r="I128" s="420">
        <v>125</v>
      </c>
      <c r="J128" s="94"/>
    </row>
    <row r="129" spans="1:10" x14ac:dyDescent="0.3">
      <c r="A129" s="448">
        <v>121</v>
      </c>
      <c r="B129" s="397" t="s">
        <v>1796</v>
      </c>
      <c r="C129" s="386" t="s">
        <v>1965</v>
      </c>
      <c r="D129" s="393" t="s">
        <v>1966</v>
      </c>
      <c r="E129" s="398" t="s">
        <v>1939</v>
      </c>
      <c r="F129" s="419" t="s">
        <v>1940</v>
      </c>
      <c r="G129" s="419" t="s">
        <v>1940</v>
      </c>
      <c r="H129" s="450"/>
      <c r="I129" s="420">
        <v>125</v>
      </c>
      <c r="J129" s="94"/>
    </row>
    <row r="130" spans="1:10" x14ac:dyDescent="0.3">
      <c r="A130" s="448">
        <v>122</v>
      </c>
      <c r="B130" s="397" t="s">
        <v>1967</v>
      </c>
      <c r="C130" s="386" t="s">
        <v>1968</v>
      </c>
      <c r="D130" s="393" t="s">
        <v>1969</v>
      </c>
      <c r="E130" s="398" t="s">
        <v>1939</v>
      </c>
      <c r="F130" s="419" t="s">
        <v>1940</v>
      </c>
      <c r="G130" s="419" t="s">
        <v>1940</v>
      </c>
      <c r="H130" s="450"/>
      <c r="I130" s="420">
        <v>125</v>
      </c>
      <c r="J130" s="94"/>
    </row>
    <row r="131" spans="1:10" x14ac:dyDescent="0.3">
      <c r="A131" s="448">
        <v>123</v>
      </c>
      <c r="B131" s="397" t="s">
        <v>1970</v>
      </c>
      <c r="C131" s="386" t="s">
        <v>1971</v>
      </c>
      <c r="D131" s="393" t="s">
        <v>1972</v>
      </c>
      <c r="E131" s="398" t="s">
        <v>1939</v>
      </c>
      <c r="F131" s="419" t="s">
        <v>1940</v>
      </c>
      <c r="G131" s="419" t="s">
        <v>1940</v>
      </c>
      <c r="H131" s="450"/>
      <c r="I131" s="420">
        <v>125</v>
      </c>
      <c r="J131" s="94"/>
    </row>
    <row r="132" spans="1:10" x14ac:dyDescent="0.3">
      <c r="A132" s="448">
        <v>124</v>
      </c>
      <c r="B132" s="397" t="s">
        <v>1796</v>
      </c>
      <c r="C132" s="399" t="s">
        <v>1973</v>
      </c>
      <c r="D132" s="412" t="s">
        <v>1974</v>
      </c>
      <c r="E132" s="398" t="s">
        <v>1939</v>
      </c>
      <c r="F132" s="419" t="s">
        <v>1940</v>
      </c>
      <c r="G132" s="419" t="s">
        <v>1940</v>
      </c>
      <c r="H132" s="450"/>
      <c r="I132" s="420">
        <v>125</v>
      </c>
      <c r="J132" s="94"/>
    </row>
    <row r="133" spans="1:10" x14ac:dyDescent="0.3">
      <c r="A133" s="448">
        <v>125</v>
      </c>
      <c r="B133" s="397" t="s">
        <v>1967</v>
      </c>
      <c r="C133" s="386" t="s">
        <v>1975</v>
      </c>
      <c r="D133" s="393" t="s">
        <v>1976</v>
      </c>
      <c r="E133" s="398" t="s">
        <v>1939</v>
      </c>
      <c r="F133" s="419" t="s">
        <v>1940</v>
      </c>
      <c r="G133" s="419" t="s">
        <v>1940</v>
      </c>
      <c r="H133" s="450"/>
      <c r="I133" s="420">
        <v>125</v>
      </c>
      <c r="J133" s="94"/>
    </row>
    <row r="134" spans="1:10" x14ac:dyDescent="0.3">
      <c r="A134" s="448">
        <v>126</v>
      </c>
      <c r="B134" s="397" t="s">
        <v>1796</v>
      </c>
      <c r="C134" s="386" t="s">
        <v>1977</v>
      </c>
      <c r="D134" s="393" t="s">
        <v>1978</v>
      </c>
      <c r="E134" s="398" t="s">
        <v>1939</v>
      </c>
      <c r="F134" s="419" t="s">
        <v>1940</v>
      </c>
      <c r="G134" s="419" t="s">
        <v>1940</v>
      </c>
      <c r="H134" s="450"/>
      <c r="I134" s="420">
        <v>125</v>
      </c>
      <c r="J134" s="94"/>
    </row>
    <row r="135" spans="1:10" x14ac:dyDescent="0.3">
      <c r="A135" s="448">
        <v>127</v>
      </c>
      <c r="B135" s="397" t="s">
        <v>1796</v>
      </c>
      <c r="C135" s="386" t="s">
        <v>1979</v>
      </c>
      <c r="D135" s="393" t="s">
        <v>1980</v>
      </c>
      <c r="E135" s="398" t="s">
        <v>1939</v>
      </c>
      <c r="F135" s="419" t="s">
        <v>1940</v>
      </c>
      <c r="G135" s="419" t="s">
        <v>1940</v>
      </c>
      <c r="H135" s="450"/>
      <c r="I135" s="420">
        <v>125</v>
      </c>
      <c r="J135" s="94"/>
    </row>
    <row r="136" spans="1:10" x14ac:dyDescent="0.3">
      <c r="A136" s="448">
        <v>128</v>
      </c>
      <c r="B136" s="397" t="s">
        <v>1967</v>
      </c>
      <c r="C136" s="386" t="s">
        <v>1981</v>
      </c>
      <c r="D136" s="393" t="s">
        <v>1982</v>
      </c>
      <c r="E136" s="398" t="s">
        <v>1939</v>
      </c>
      <c r="F136" s="419" t="s">
        <v>1940</v>
      </c>
      <c r="G136" s="419" t="s">
        <v>1940</v>
      </c>
      <c r="H136" s="450"/>
      <c r="I136" s="420">
        <v>125</v>
      </c>
      <c r="J136" s="94"/>
    </row>
    <row r="137" spans="1:10" x14ac:dyDescent="0.3">
      <c r="A137" s="448">
        <v>129</v>
      </c>
      <c r="B137" s="397" t="s">
        <v>1796</v>
      </c>
      <c r="C137" s="386" t="s">
        <v>1983</v>
      </c>
      <c r="D137" s="393" t="s">
        <v>1984</v>
      </c>
      <c r="E137" s="398" t="s">
        <v>1939</v>
      </c>
      <c r="F137" s="419" t="s">
        <v>1940</v>
      </c>
      <c r="G137" s="419" t="s">
        <v>1940</v>
      </c>
      <c r="H137" s="450"/>
      <c r="I137" s="420">
        <v>125</v>
      </c>
      <c r="J137" s="94"/>
    </row>
    <row r="138" spans="1:10" x14ac:dyDescent="0.3">
      <c r="A138" s="448">
        <v>130</v>
      </c>
      <c r="B138" s="397" t="s">
        <v>1796</v>
      </c>
      <c r="C138" s="386" t="s">
        <v>1985</v>
      </c>
      <c r="D138" s="413" t="s">
        <v>1986</v>
      </c>
      <c r="E138" s="398" t="s">
        <v>1939</v>
      </c>
      <c r="F138" s="421" t="s">
        <v>1940</v>
      </c>
      <c r="G138" s="421" t="s">
        <v>1940</v>
      </c>
      <c r="H138" s="450"/>
      <c r="I138" s="420">
        <v>125</v>
      </c>
      <c r="J138" s="94"/>
    </row>
    <row r="139" spans="1:10" x14ac:dyDescent="0.3">
      <c r="A139" s="448">
        <v>131</v>
      </c>
      <c r="B139" s="397" t="s">
        <v>1796</v>
      </c>
      <c r="C139" s="386" t="s">
        <v>1987</v>
      </c>
      <c r="D139" s="393" t="s">
        <v>1988</v>
      </c>
      <c r="E139" s="398" t="s">
        <v>1939</v>
      </c>
      <c r="F139" s="419" t="s">
        <v>1940</v>
      </c>
      <c r="G139" s="419" t="s">
        <v>1940</v>
      </c>
      <c r="H139" s="450"/>
      <c r="I139" s="420">
        <v>125</v>
      </c>
      <c r="J139" s="94"/>
    </row>
    <row r="140" spans="1:10" x14ac:dyDescent="0.3">
      <c r="A140" s="448">
        <v>132</v>
      </c>
      <c r="B140" s="397" t="s">
        <v>1796</v>
      </c>
      <c r="C140" s="386" t="s">
        <v>1989</v>
      </c>
      <c r="D140" s="393" t="s">
        <v>1990</v>
      </c>
      <c r="E140" s="398" t="s">
        <v>1939</v>
      </c>
      <c r="F140" s="419" t="s">
        <v>1940</v>
      </c>
      <c r="G140" s="419" t="s">
        <v>1940</v>
      </c>
      <c r="H140" s="450"/>
      <c r="I140" s="420">
        <v>125</v>
      </c>
      <c r="J140" s="94"/>
    </row>
    <row r="141" spans="1:10" x14ac:dyDescent="0.3">
      <c r="A141" s="448">
        <v>133</v>
      </c>
      <c r="B141" s="397">
        <v>41006</v>
      </c>
      <c r="C141" s="386" t="s">
        <v>1991</v>
      </c>
      <c r="D141" s="393" t="s">
        <v>1992</v>
      </c>
      <c r="E141" s="398" t="s">
        <v>1939</v>
      </c>
      <c r="F141" s="419" t="s">
        <v>1940</v>
      </c>
      <c r="G141" s="419" t="s">
        <v>1940</v>
      </c>
      <c r="H141" s="450"/>
      <c r="I141" s="420">
        <v>125</v>
      </c>
      <c r="J141" s="94"/>
    </row>
    <row r="142" spans="1:10" x14ac:dyDescent="0.3">
      <c r="A142" s="448">
        <v>134</v>
      </c>
      <c r="B142" s="397">
        <v>41006</v>
      </c>
      <c r="C142" s="386" t="s">
        <v>1993</v>
      </c>
      <c r="D142" s="393" t="s">
        <v>1994</v>
      </c>
      <c r="E142" s="398" t="s">
        <v>1939</v>
      </c>
      <c r="F142" s="419" t="s">
        <v>1940</v>
      </c>
      <c r="G142" s="419" t="s">
        <v>1940</v>
      </c>
      <c r="H142" s="450"/>
      <c r="I142" s="420">
        <v>125</v>
      </c>
      <c r="J142" s="94"/>
    </row>
    <row r="143" spans="1:10" x14ac:dyDescent="0.3">
      <c r="A143" s="448">
        <v>135</v>
      </c>
      <c r="B143" s="397">
        <v>41006</v>
      </c>
      <c r="C143" s="386" t="s">
        <v>1995</v>
      </c>
      <c r="D143" s="393" t="s">
        <v>1996</v>
      </c>
      <c r="E143" s="398" t="s">
        <v>1939</v>
      </c>
      <c r="F143" s="419" t="s">
        <v>1940</v>
      </c>
      <c r="G143" s="419" t="s">
        <v>1940</v>
      </c>
      <c r="H143" s="450"/>
      <c r="I143" s="420">
        <v>125</v>
      </c>
      <c r="J143" s="94"/>
    </row>
    <row r="144" spans="1:10" x14ac:dyDescent="0.3">
      <c r="A144" s="448">
        <v>136</v>
      </c>
      <c r="B144" s="397">
        <v>41006</v>
      </c>
      <c r="C144" s="386" t="s">
        <v>1997</v>
      </c>
      <c r="D144" s="393" t="s">
        <v>682</v>
      </c>
      <c r="E144" s="398" t="s">
        <v>1939</v>
      </c>
      <c r="F144" s="419" t="s">
        <v>1940</v>
      </c>
      <c r="G144" s="419" t="s">
        <v>1940</v>
      </c>
      <c r="H144" s="450"/>
      <c r="I144" s="420">
        <v>125</v>
      </c>
      <c r="J144" s="94"/>
    </row>
    <row r="145" spans="1:12" x14ac:dyDescent="0.3">
      <c r="A145" s="448">
        <v>137</v>
      </c>
      <c r="B145" s="397" t="s">
        <v>1917</v>
      </c>
      <c r="C145" s="399" t="s">
        <v>1998</v>
      </c>
      <c r="D145" s="412" t="s">
        <v>1999</v>
      </c>
      <c r="E145" s="398" t="s">
        <v>1939</v>
      </c>
      <c r="F145" s="419" t="s">
        <v>1940</v>
      </c>
      <c r="G145" s="419" t="s">
        <v>1940</v>
      </c>
      <c r="H145" s="450"/>
      <c r="I145" s="420">
        <v>125</v>
      </c>
      <c r="J145" s="94"/>
    </row>
    <row r="146" spans="1:12" x14ac:dyDescent="0.3">
      <c r="A146" s="448">
        <v>138</v>
      </c>
      <c r="B146" s="397" t="s">
        <v>1917</v>
      </c>
      <c r="C146" s="386" t="s">
        <v>2000</v>
      </c>
      <c r="D146" s="393" t="s">
        <v>2001</v>
      </c>
      <c r="E146" s="398" t="s">
        <v>1939</v>
      </c>
      <c r="F146" s="419" t="s">
        <v>1940</v>
      </c>
      <c r="G146" s="419" t="s">
        <v>1940</v>
      </c>
      <c r="H146" s="450"/>
      <c r="I146" s="420">
        <v>125</v>
      </c>
      <c r="J146" s="94"/>
    </row>
    <row r="147" spans="1:12" x14ac:dyDescent="0.3">
      <c r="A147" s="448">
        <v>139</v>
      </c>
      <c r="B147" s="397" t="s">
        <v>1917</v>
      </c>
      <c r="C147" s="386" t="s">
        <v>2002</v>
      </c>
      <c r="D147" s="393" t="s">
        <v>2003</v>
      </c>
      <c r="E147" s="398" t="s">
        <v>1939</v>
      </c>
      <c r="F147" s="419" t="s">
        <v>1940</v>
      </c>
      <c r="G147" s="419" t="s">
        <v>1940</v>
      </c>
      <c r="H147" s="450"/>
      <c r="I147" s="420">
        <v>125</v>
      </c>
      <c r="J147" s="94"/>
    </row>
    <row r="148" spans="1:12" x14ac:dyDescent="0.3">
      <c r="A148" s="448">
        <v>140</v>
      </c>
      <c r="B148" s="397" t="s">
        <v>1917</v>
      </c>
      <c r="C148" s="386" t="s">
        <v>2004</v>
      </c>
      <c r="D148" s="393" t="s">
        <v>2005</v>
      </c>
      <c r="E148" s="398" t="s">
        <v>1939</v>
      </c>
      <c r="F148" s="419" t="s">
        <v>1940</v>
      </c>
      <c r="G148" s="419" t="s">
        <v>1940</v>
      </c>
      <c r="H148" s="450"/>
      <c r="I148" s="420">
        <v>125</v>
      </c>
      <c r="J148" s="94"/>
    </row>
    <row r="149" spans="1:12" x14ac:dyDescent="0.3">
      <c r="A149" s="448">
        <v>141</v>
      </c>
      <c r="B149" s="397" t="s">
        <v>1917</v>
      </c>
      <c r="C149" s="386" t="s">
        <v>2006</v>
      </c>
      <c r="D149" s="393" t="s">
        <v>2007</v>
      </c>
      <c r="E149" s="398" t="s">
        <v>1939</v>
      </c>
      <c r="F149" s="419" t="s">
        <v>1940</v>
      </c>
      <c r="G149" s="419" t="s">
        <v>1940</v>
      </c>
      <c r="H149" s="450"/>
      <c r="I149" s="420">
        <v>125</v>
      </c>
      <c r="J149" s="94"/>
    </row>
    <row r="150" spans="1:12" x14ac:dyDescent="0.3">
      <c r="A150" s="448">
        <v>142</v>
      </c>
      <c r="B150" s="397" t="s">
        <v>1917</v>
      </c>
      <c r="C150" s="386" t="s">
        <v>2008</v>
      </c>
      <c r="D150" s="393" t="s">
        <v>2009</v>
      </c>
      <c r="E150" s="398" t="s">
        <v>1939</v>
      </c>
      <c r="F150" s="419" t="s">
        <v>1940</v>
      </c>
      <c r="G150" s="419" t="s">
        <v>1940</v>
      </c>
      <c r="H150" s="450"/>
      <c r="I150" s="420">
        <v>125</v>
      </c>
    </row>
    <row r="151" spans="1:12" x14ac:dyDescent="0.3">
      <c r="A151" s="448">
        <v>143</v>
      </c>
      <c r="B151" s="397" t="s">
        <v>1917</v>
      </c>
      <c r="C151" s="386" t="s">
        <v>2010</v>
      </c>
      <c r="D151" s="393" t="s">
        <v>2011</v>
      </c>
      <c r="E151" s="398" t="s">
        <v>1939</v>
      </c>
      <c r="F151" s="419" t="s">
        <v>1940</v>
      </c>
      <c r="G151" s="419" t="s">
        <v>1940</v>
      </c>
      <c r="H151" s="450"/>
      <c r="I151" s="420">
        <v>125</v>
      </c>
    </row>
    <row r="152" spans="1:12" x14ac:dyDescent="0.3">
      <c r="A152" s="448">
        <v>144</v>
      </c>
      <c r="B152" s="397" t="s">
        <v>1917</v>
      </c>
      <c r="C152" s="386" t="s">
        <v>2012</v>
      </c>
      <c r="D152" s="393" t="s">
        <v>2013</v>
      </c>
      <c r="E152" s="398" t="s">
        <v>1939</v>
      </c>
      <c r="F152" s="419" t="s">
        <v>1940</v>
      </c>
      <c r="G152" s="419" t="s">
        <v>1940</v>
      </c>
      <c r="H152" s="450"/>
      <c r="I152" s="420">
        <v>125</v>
      </c>
    </row>
    <row r="153" spans="1:12" x14ac:dyDescent="0.3">
      <c r="A153" s="448">
        <v>145</v>
      </c>
      <c r="B153" s="397" t="s">
        <v>1889</v>
      </c>
      <c r="C153" s="386" t="s">
        <v>2014</v>
      </c>
      <c r="D153" s="393" t="s">
        <v>2015</v>
      </c>
      <c r="E153" s="398" t="s">
        <v>1939</v>
      </c>
      <c r="F153" s="419" t="s">
        <v>1940</v>
      </c>
      <c r="G153" s="419" t="s">
        <v>1940</v>
      </c>
      <c r="H153" s="450"/>
      <c r="I153" s="420">
        <v>125</v>
      </c>
    </row>
    <row r="154" spans="1:12" x14ac:dyDescent="0.3">
      <c r="A154" s="448">
        <v>146</v>
      </c>
      <c r="B154" s="397" t="s">
        <v>1889</v>
      </c>
      <c r="C154" s="386" t="s">
        <v>2016</v>
      </c>
      <c r="D154" s="393" t="s">
        <v>2017</v>
      </c>
      <c r="E154" s="398" t="s">
        <v>1939</v>
      </c>
      <c r="F154" s="419" t="s">
        <v>1940</v>
      </c>
      <c r="G154" s="419" t="s">
        <v>1940</v>
      </c>
      <c r="H154" s="450"/>
      <c r="I154" s="420">
        <v>125</v>
      </c>
      <c r="J154" s="400"/>
      <c r="K154" s="400"/>
      <c r="L154" s="400"/>
    </row>
    <row r="155" spans="1:12" x14ac:dyDescent="0.3">
      <c r="A155" s="448">
        <v>147</v>
      </c>
      <c r="B155" s="397" t="s">
        <v>1889</v>
      </c>
      <c r="C155" s="386" t="s">
        <v>2018</v>
      </c>
      <c r="D155" s="393" t="s">
        <v>2019</v>
      </c>
      <c r="E155" s="398" t="s">
        <v>1939</v>
      </c>
      <c r="F155" s="419" t="s">
        <v>1940</v>
      </c>
      <c r="G155" s="419" t="s">
        <v>1940</v>
      </c>
      <c r="H155" s="450"/>
      <c r="I155" s="420">
        <v>125</v>
      </c>
      <c r="J155" s="400"/>
      <c r="K155" s="400"/>
      <c r="L155" s="400"/>
    </row>
    <row r="156" spans="1:12" x14ac:dyDescent="0.3">
      <c r="A156" s="448">
        <v>148</v>
      </c>
      <c r="B156" s="397" t="s">
        <v>1796</v>
      </c>
      <c r="C156" s="386" t="s">
        <v>2020</v>
      </c>
      <c r="D156" s="393" t="s">
        <v>2021</v>
      </c>
      <c r="E156" s="398" t="s">
        <v>1939</v>
      </c>
      <c r="F156" s="419" t="s">
        <v>1940</v>
      </c>
      <c r="G156" s="419" t="s">
        <v>1940</v>
      </c>
      <c r="H156" s="450"/>
      <c r="I156" s="420">
        <v>125</v>
      </c>
      <c r="J156" s="400"/>
      <c r="K156" s="400"/>
      <c r="L156" s="400"/>
    </row>
    <row r="157" spans="1:12" x14ac:dyDescent="0.3">
      <c r="A157" s="448">
        <v>149</v>
      </c>
      <c r="B157" s="397" t="s">
        <v>1796</v>
      </c>
      <c r="C157" s="386" t="s">
        <v>2022</v>
      </c>
      <c r="D157" s="393" t="s">
        <v>2023</v>
      </c>
      <c r="E157" s="398" t="s">
        <v>1939</v>
      </c>
      <c r="F157" s="419" t="s">
        <v>1940</v>
      </c>
      <c r="G157" s="419" t="s">
        <v>1940</v>
      </c>
      <c r="H157" s="450"/>
      <c r="I157" s="420">
        <v>125</v>
      </c>
      <c r="J157" s="400"/>
      <c r="K157" s="400"/>
      <c r="L157" s="400"/>
    </row>
    <row r="158" spans="1:12" s="400" customFormat="1" x14ac:dyDescent="0.3">
      <c r="A158" s="448">
        <v>150</v>
      </c>
      <c r="B158" s="397" t="s">
        <v>1796</v>
      </c>
      <c r="C158" s="386" t="s">
        <v>2024</v>
      </c>
      <c r="D158" s="393" t="s">
        <v>2025</v>
      </c>
      <c r="E158" s="398" t="s">
        <v>1939</v>
      </c>
      <c r="F158" s="419" t="s">
        <v>1940</v>
      </c>
      <c r="G158" s="419" t="s">
        <v>1940</v>
      </c>
      <c r="H158" s="450"/>
      <c r="I158" s="420">
        <v>125</v>
      </c>
    </row>
    <row r="159" spans="1:12" s="400" customFormat="1" x14ac:dyDescent="0.3">
      <c r="A159" s="448">
        <v>151</v>
      </c>
      <c r="B159" s="397" t="s">
        <v>1796</v>
      </c>
      <c r="C159" s="386" t="s">
        <v>2026</v>
      </c>
      <c r="D159" s="393" t="s">
        <v>2027</v>
      </c>
      <c r="E159" s="398" t="s">
        <v>1939</v>
      </c>
      <c r="F159" s="419" t="s">
        <v>1940</v>
      </c>
      <c r="G159" s="419" t="s">
        <v>1940</v>
      </c>
      <c r="H159" s="450"/>
      <c r="I159" s="420">
        <v>125</v>
      </c>
    </row>
    <row r="160" spans="1:12" s="400" customFormat="1" x14ac:dyDescent="0.3">
      <c r="A160" s="448">
        <v>152</v>
      </c>
      <c r="B160" s="397" t="s">
        <v>1796</v>
      </c>
      <c r="C160" s="386" t="s">
        <v>2028</v>
      </c>
      <c r="D160" s="393" t="s">
        <v>2029</v>
      </c>
      <c r="E160" s="398" t="s">
        <v>1939</v>
      </c>
      <c r="F160" s="419" t="s">
        <v>1940</v>
      </c>
      <c r="G160" s="419" t="s">
        <v>1940</v>
      </c>
      <c r="H160" s="450"/>
      <c r="I160" s="420">
        <v>125</v>
      </c>
    </row>
    <row r="161" spans="1:9" s="400" customFormat="1" x14ac:dyDescent="0.3">
      <c r="A161" s="448">
        <v>153</v>
      </c>
      <c r="B161" s="397" t="s">
        <v>1796</v>
      </c>
      <c r="C161" s="386" t="s">
        <v>2030</v>
      </c>
      <c r="D161" s="393" t="s">
        <v>2031</v>
      </c>
      <c r="E161" s="398" t="s">
        <v>1939</v>
      </c>
      <c r="F161" s="419" t="s">
        <v>1940</v>
      </c>
      <c r="G161" s="419" t="s">
        <v>1940</v>
      </c>
      <c r="H161" s="450"/>
      <c r="I161" s="420">
        <v>125</v>
      </c>
    </row>
    <row r="162" spans="1:9" s="400" customFormat="1" x14ac:dyDescent="0.3">
      <c r="A162" s="448">
        <v>154</v>
      </c>
      <c r="B162" s="397" t="s">
        <v>1796</v>
      </c>
      <c r="C162" s="386" t="s">
        <v>2032</v>
      </c>
      <c r="D162" s="393" t="s">
        <v>2033</v>
      </c>
      <c r="E162" s="398" t="s">
        <v>1939</v>
      </c>
      <c r="F162" s="419" t="s">
        <v>1940</v>
      </c>
      <c r="G162" s="419" t="s">
        <v>1940</v>
      </c>
      <c r="H162" s="450"/>
      <c r="I162" s="420">
        <v>125</v>
      </c>
    </row>
    <row r="163" spans="1:9" x14ac:dyDescent="0.3">
      <c r="A163" s="448">
        <v>155</v>
      </c>
      <c r="B163" s="397" t="s">
        <v>1796</v>
      </c>
      <c r="C163" s="386" t="s">
        <v>2034</v>
      </c>
      <c r="D163" s="393" t="s">
        <v>2035</v>
      </c>
      <c r="E163" s="398" t="s">
        <v>1939</v>
      </c>
      <c r="F163" s="419" t="s">
        <v>1940</v>
      </c>
      <c r="G163" s="419" t="s">
        <v>1940</v>
      </c>
      <c r="H163" s="450"/>
      <c r="I163" s="420">
        <v>125</v>
      </c>
    </row>
    <row r="164" spans="1:9" x14ac:dyDescent="0.3">
      <c r="A164" s="448">
        <v>156</v>
      </c>
      <c r="B164" s="397" t="s">
        <v>2036</v>
      </c>
      <c r="C164" s="386" t="s">
        <v>2037</v>
      </c>
      <c r="D164" s="393" t="s">
        <v>2038</v>
      </c>
      <c r="E164" s="398" t="s">
        <v>1939</v>
      </c>
      <c r="F164" s="419" t="s">
        <v>1940</v>
      </c>
      <c r="G164" s="419" t="s">
        <v>1940</v>
      </c>
      <c r="H164" s="450"/>
      <c r="I164" s="420">
        <v>125</v>
      </c>
    </row>
    <row r="165" spans="1:9" x14ac:dyDescent="0.3">
      <c r="A165" s="448">
        <v>157</v>
      </c>
      <c r="B165" s="397" t="s">
        <v>1796</v>
      </c>
      <c r="C165" s="386" t="s">
        <v>2039</v>
      </c>
      <c r="D165" s="393" t="s">
        <v>2040</v>
      </c>
      <c r="E165" s="398" t="s">
        <v>1939</v>
      </c>
      <c r="F165" s="419" t="s">
        <v>1940</v>
      </c>
      <c r="G165" s="419" t="s">
        <v>1940</v>
      </c>
      <c r="H165" s="450"/>
      <c r="I165" s="420">
        <v>125</v>
      </c>
    </row>
    <row r="166" spans="1:9" x14ac:dyDescent="0.3">
      <c r="A166" s="448">
        <v>158</v>
      </c>
      <c r="B166" s="397" t="s">
        <v>1867</v>
      </c>
      <c r="C166" s="386" t="s">
        <v>2041</v>
      </c>
      <c r="D166" s="393" t="s">
        <v>2042</v>
      </c>
      <c r="E166" s="398" t="s">
        <v>1939</v>
      </c>
      <c r="F166" s="419" t="s">
        <v>1940</v>
      </c>
      <c r="G166" s="419" t="s">
        <v>1940</v>
      </c>
      <c r="H166" s="450"/>
      <c r="I166" s="420">
        <v>125</v>
      </c>
    </row>
    <row r="167" spans="1:9" x14ac:dyDescent="0.3">
      <c r="A167" s="448">
        <v>159</v>
      </c>
      <c r="B167" s="397" t="s">
        <v>1867</v>
      </c>
      <c r="C167" s="386" t="s">
        <v>2043</v>
      </c>
      <c r="D167" s="393" t="s">
        <v>2044</v>
      </c>
      <c r="E167" s="398" t="s">
        <v>1939</v>
      </c>
      <c r="F167" s="419" t="s">
        <v>1940</v>
      </c>
      <c r="G167" s="419" t="s">
        <v>1940</v>
      </c>
      <c r="H167" s="450"/>
      <c r="I167" s="420">
        <v>125</v>
      </c>
    </row>
    <row r="168" spans="1:9" x14ac:dyDescent="0.3">
      <c r="A168" s="448">
        <v>160</v>
      </c>
      <c r="B168" s="397" t="s">
        <v>1867</v>
      </c>
      <c r="C168" s="386" t="s">
        <v>2045</v>
      </c>
      <c r="D168" s="393" t="s">
        <v>2046</v>
      </c>
      <c r="E168" s="398" t="s">
        <v>1939</v>
      </c>
      <c r="F168" s="419" t="s">
        <v>1940</v>
      </c>
      <c r="G168" s="419" t="s">
        <v>1940</v>
      </c>
      <c r="H168" s="450"/>
      <c r="I168" s="420">
        <v>125</v>
      </c>
    </row>
    <row r="169" spans="1:9" x14ac:dyDescent="0.3">
      <c r="A169" s="448">
        <v>161</v>
      </c>
      <c r="B169" s="397" t="s">
        <v>1867</v>
      </c>
      <c r="C169" s="386" t="s">
        <v>2047</v>
      </c>
      <c r="D169" s="393" t="s">
        <v>2048</v>
      </c>
      <c r="E169" s="398" t="s">
        <v>1939</v>
      </c>
      <c r="F169" s="419" t="s">
        <v>1940</v>
      </c>
      <c r="G169" s="419" t="s">
        <v>1940</v>
      </c>
      <c r="H169" s="450"/>
      <c r="I169" s="420">
        <v>125</v>
      </c>
    </row>
    <row r="170" spans="1:9" x14ac:dyDescent="0.3">
      <c r="A170" s="448">
        <v>162</v>
      </c>
      <c r="B170" s="397" t="s">
        <v>1915</v>
      </c>
      <c r="C170" s="386" t="s">
        <v>2049</v>
      </c>
      <c r="D170" s="393" t="s">
        <v>2050</v>
      </c>
      <c r="E170" s="398" t="s">
        <v>1939</v>
      </c>
      <c r="F170" s="419" t="s">
        <v>1940</v>
      </c>
      <c r="G170" s="419" t="s">
        <v>1940</v>
      </c>
      <c r="H170" s="450"/>
      <c r="I170" s="420">
        <v>125</v>
      </c>
    </row>
    <row r="171" spans="1:9" x14ac:dyDescent="0.3">
      <c r="A171" s="448">
        <v>163</v>
      </c>
      <c r="B171" s="397" t="s">
        <v>1867</v>
      </c>
      <c r="C171" s="386" t="s">
        <v>2051</v>
      </c>
      <c r="D171" s="393" t="s">
        <v>2052</v>
      </c>
      <c r="E171" s="398" t="s">
        <v>1939</v>
      </c>
      <c r="F171" s="419" t="s">
        <v>1940</v>
      </c>
      <c r="G171" s="419" t="s">
        <v>1940</v>
      </c>
      <c r="H171" s="450"/>
      <c r="I171" s="420">
        <v>125</v>
      </c>
    </row>
    <row r="172" spans="1:9" x14ac:dyDescent="0.3">
      <c r="A172" s="448">
        <v>164</v>
      </c>
      <c r="B172" s="397" t="s">
        <v>2036</v>
      </c>
      <c r="C172" s="386" t="s">
        <v>2053</v>
      </c>
      <c r="D172" s="393" t="s">
        <v>2054</v>
      </c>
      <c r="E172" s="398" t="s">
        <v>1939</v>
      </c>
      <c r="F172" s="419" t="s">
        <v>1940</v>
      </c>
      <c r="G172" s="419" t="s">
        <v>1940</v>
      </c>
      <c r="H172" s="450"/>
      <c r="I172" s="420">
        <v>125</v>
      </c>
    </row>
    <row r="173" spans="1:9" x14ac:dyDescent="0.3">
      <c r="A173" s="448">
        <v>165</v>
      </c>
      <c r="B173" s="397" t="s">
        <v>2036</v>
      </c>
      <c r="C173" s="386" t="s">
        <v>2055</v>
      </c>
      <c r="D173" s="393" t="s">
        <v>2056</v>
      </c>
      <c r="E173" s="398" t="s">
        <v>1939</v>
      </c>
      <c r="F173" s="419" t="s">
        <v>1940</v>
      </c>
      <c r="G173" s="419" t="s">
        <v>1940</v>
      </c>
      <c r="H173" s="450"/>
      <c r="I173" s="420">
        <v>125</v>
      </c>
    </row>
    <row r="174" spans="1:9" x14ac:dyDescent="0.3">
      <c r="A174" s="448">
        <v>166</v>
      </c>
      <c r="B174" s="397" t="s">
        <v>1867</v>
      </c>
      <c r="C174" s="386" t="s">
        <v>2057</v>
      </c>
      <c r="D174" s="393" t="s">
        <v>2058</v>
      </c>
      <c r="E174" s="398" t="s">
        <v>1939</v>
      </c>
      <c r="F174" s="419" t="s">
        <v>1940</v>
      </c>
      <c r="G174" s="419" t="s">
        <v>1940</v>
      </c>
      <c r="H174" s="450"/>
      <c r="I174" s="420">
        <v>125</v>
      </c>
    </row>
    <row r="175" spans="1:9" x14ac:dyDescent="0.3">
      <c r="A175" s="448">
        <v>167</v>
      </c>
      <c r="B175" s="397" t="s">
        <v>1867</v>
      </c>
      <c r="C175" s="386" t="s">
        <v>2059</v>
      </c>
      <c r="D175" s="393" t="s">
        <v>2060</v>
      </c>
      <c r="E175" s="398" t="s">
        <v>1939</v>
      </c>
      <c r="F175" s="419" t="s">
        <v>1940</v>
      </c>
      <c r="G175" s="419" t="s">
        <v>1940</v>
      </c>
      <c r="H175" s="450"/>
      <c r="I175" s="420">
        <v>125</v>
      </c>
    </row>
    <row r="176" spans="1:9" x14ac:dyDescent="0.3">
      <c r="A176" s="448">
        <v>168</v>
      </c>
      <c r="B176" s="397" t="s">
        <v>1796</v>
      </c>
      <c r="C176" s="386" t="s">
        <v>2061</v>
      </c>
      <c r="D176" s="393" t="s">
        <v>2062</v>
      </c>
      <c r="E176" s="398" t="s">
        <v>1939</v>
      </c>
      <c r="F176" s="419" t="s">
        <v>1940</v>
      </c>
      <c r="G176" s="419" t="s">
        <v>1940</v>
      </c>
      <c r="H176" s="450"/>
      <c r="I176" s="420">
        <v>125</v>
      </c>
    </row>
    <row r="177" spans="1:9" x14ac:dyDescent="0.3">
      <c r="A177" s="448">
        <v>169</v>
      </c>
      <c r="B177" s="397" t="s">
        <v>1796</v>
      </c>
      <c r="C177" s="386" t="s">
        <v>2063</v>
      </c>
      <c r="D177" s="393" t="s">
        <v>2064</v>
      </c>
      <c r="E177" s="398" t="s">
        <v>1939</v>
      </c>
      <c r="F177" s="419" t="s">
        <v>1940</v>
      </c>
      <c r="G177" s="419" t="s">
        <v>1940</v>
      </c>
      <c r="H177" s="450"/>
      <c r="I177" s="420">
        <v>125</v>
      </c>
    </row>
    <row r="178" spans="1:9" x14ac:dyDescent="0.3">
      <c r="A178" s="448">
        <v>170</v>
      </c>
      <c r="B178" s="397" t="s">
        <v>1796</v>
      </c>
      <c r="C178" s="386" t="s">
        <v>2065</v>
      </c>
      <c r="D178" s="393" t="s">
        <v>2066</v>
      </c>
      <c r="E178" s="398" t="s">
        <v>1939</v>
      </c>
      <c r="F178" s="419" t="s">
        <v>1940</v>
      </c>
      <c r="G178" s="419" t="s">
        <v>1940</v>
      </c>
      <c r="H178" s="450"/>
      <c r="I178" s="420">
        <v>125</v>
      </c>
    </row>
    <row r="179" spans="1:9" x14ac:dyDescent="0.3">
      <c r="A179" s="448">
        <v>171</v>
      </c>
      <c r="B179" s="397" t="s">
        <v>1867</v>
      </c>
      <c r="C179" s="386" t="s">
        <v>2067</v>
      </c>
      <c r="D179" s="393" t="s">
        <v>2068</v>
      </c>
      <c r="E179" s="398" t="s">
        <v>1939</v>
      </c>
      <c r="F179" s="419" t="s">
        <v>1940</v>
      </c>
      <c r="G179" s="419" t="s">
        <v>1940</v>
      </c>
      <c r="H179" s="450"/>
      <c r="I179" s="420">
        <v>125</v>
      </c>
    </row>
    <row r="180" spans="1:9" x14ac:dyDescent="0.3">
      <c r="A180" s="448">
        <v>172</v>
      </c>
      <c r="B180" s="397" t="s">
        <v>1796</v>
      </c>
      <c r="C180" s="386" t="s">
        <v>2069</v>
      </c>
      <c r="D180" s="393" t="s">
        <v>2070</v>
      </c>
      <c r="E180" s="398" t="s">
        <v>1939</v>
      </c>
      <c r="F180" s="419" t="s">
        <v>1940</v>
      </c>
      <c r="G180" s="419" t="s">
        <v>1940</v>
      </c>
      <c r="H180" s="450"/>
      <c r="I180" s="420">
        <v>125</v>
      </c>
    </row>
    <row r="181" spans="1:9" x14ac:dyDescent="0.3">
      <c r="A181" s="448">
        <v>173</v>
      </c>
      <c r="B181" s="397" t="s">
        <v>1796</v>
      </c>
      <c r="C181" s="386" t="s">
        <v>2071</v>
      </c>
      <c r="D181" s="393" t="s">
        <v>2072</v>
      </c>
      <c r="E181" s="398" t="s">
        <v>1939</v>
      </c>
      <c r="F181" s="419" t="s">
        <v>1940</v>
      </c>
      <c r="G181" s="419" t="s">
        <v>1940</v>
      </c>
      <c r="H181" s="450"/>
      <c r="I181" s="420">
        <v>125</v>
      </c>
    </row>
    <row r="182" spans="1:9" x14ac:dyDescent="0.3">
      <c r="A182" s="448">
        <v>174</v>
      </c>
      <c r="B182" s="397" t="s">
        <v>1796</v>
      </c>
      <c r="C182" s="386" t="s">
        <v>2073</v>
      </c>
      <c r="D182" s="393" t="s">
        <v>2074</v>
      </c>
      <c r="E182" s="398" t="s">
        <v>1939</v>
      </c>
      <c r="F182" s="419" t="s">
        <v>1940</v>
      </c>
      <c r="G182" s="419" t="s">
        <v>1940</v>
      </c>
      <c r="H182" s="450"/>
      <c r="I182" s="420">
        <v>125</v>
      </c>
    </row>
    <row r="183" spans="1:9" x14ac:dyDescent="0.3">
      <c r="A183" s="448">
        <v>175</v>
      </c>
      <c r="B183" s="397" t="s">
        <v>1796</v>
      </c>
      <c r="C183" s="386" t="s">
        <v>2075</v>
      </c>
      <c r="D183" s="393" t="s">
        <v>2076</v>
      </c>
      <c r="E183" s="398" t="s">
        <v>1939</v>
      </c>
      <c r="F183" s="419" t="s">
        <v>1940</v>
      </c>
      <c r="G183" s="419" t="s">
        <v>1940</v>
      </c>
      <c r="H183" s="450"/>
      <c r="I183" s="420">
        <v>125</v>
      </c>
    </row>
    <row r="184" spans="1:9" x14ac:dyDescent="0.3">
      <c r="A184" s="448">
        <v>176</v>
      </c>
      <c r="B184" s="397" t="s">
        <v>1796</v>
      </c>
      <c r="C184" s="386" t="s">
        <v>2077</v>
      </c>
      <c r="D184" s="393" t="s">
        <v>2078</v>
      </c>
      <c r="E184" s="398" t="s">
        <v>1939</v>
      </c>
      <c r="F184" s="419" t="s">
        <v>1940</v>
      </c>
      <c r="G184" s="419" t="s">
        <v>1940</v>
      </c>
      <c r="H184" s="450"/>
      <c r="I184" s="420">
        <v>125</v>
      </c>
    </row>
    <row r="185" spans="1:9" x14ac:dyDescent="0.3">
      <c r="A185" s="448">
        <v>177</v>
      </c>
      <c r="B185" s="397" t="s">
        <v>1796</v>
      </c>
      <c r="C185" s="386" t="s">
        <v>2079</v>
      </c>
      <c r="D185" s="393" t="s">
        <v>2080</v>
      </c>
      <c r="E185" s="398" t="s">
        <v>1939</v>
      </c>
      <c r="F185" s="419" t="s">
        <v>1940</v>
      </c>
      <c r="G185" s="419" t="s">
        <v>1940</v>
      </c>
      <c r="H185" s="450"/>
      <c r="I185" s="420">
        <v>125</v>
      </c>
    </row>
    <row r="186" spans="1:9" x14ac:dyDescent="0.3">
      <c r="A186" s="448">
        <v>178</v>
      </c>
      <c r="B186" s="397" t="s">
        <v>1796</v>
      </c>
      <c r="C186" s="386" t="s">
        <v>2081</v>
      </c>
      <c r="D186" s="393" t="s">
        <v>2082</v>
      </c>
      <c r="E186" s="398" t="s">
        <v>1939</v>
      </c>
      <c r="F186" s="419" t="s">
        <v>1940</v>
      </c>
      <c r="G186" s="419" t="s">
        <v>1940</v>
      </c>
      <c r="H186" s="450"/>
      <c r="I186" s="420">
        <v>125</v>
      </c>
    </row>
    <row r="187" spans="1:9" x14ac:dyDescent="0.3">
      <c r="A187" s="448">
        <v>179</v>
      </c>
      <c r="B187" s="397" t="s">
        <v>1796</v>
      </c>
      <c r="C187" s="386" t="s">
        <v>2083</v>
      </c>
      <c r="D187" s="393" t="s">
        <v>2084</v>
      </c>
      <c r="E187" s="398" t="s">
        <v>1939</v>
      </c>
      <c r="F187" s="419" t="s">
        <v>1940</v>
      </c>
      <c r="G187" s="419" t="s">
        <v>1940</v>
      </c>
      <c r="H187" s="450"/>
      <c r="I187" s="420">
        <v>125</v>
      </c>
    </row>
    <row r="188" spans="1:9" x14ac:dyDescent="0.3">
      <c r="A188" s="448">
        <v>180</v>
      </c>
      <c r="B188" s="397" t="s">
        <v>1796</v>
      </c>
      <c r="C188" s="386" t="s">
        <v>2085</v>
      </c>
      <c r="D188" s="393" t="s">
        <v>2086</v>
      </c>
      <c r="E188" s="398" t="s">
        <v>1939</v>
      </c>
      <c r="F188" s="419" t="s">
        <v>1940</v>
      </c>
      <c r="G188" s="419" t="s">
        <v>1940</v>
      </c>
      <c r="H188" s="450"/>
      <c r="I188" s="420">
        <v>125</v>
      </c>
    </row>
    <row r="189" spans="1:9" x14ac:dyDescent="0.3">
      <c r="A189" s="448">
        <v>181</v>
      </c>
      <c r="B189" s="397" t="s">
        <v>1796</v>
      </c>
      <c r="C189" s="386" t="s">
        <v>2087</v>
      </c>
      <c r="D189" s="393" t="s">
        <v>2088</v>
      </c>
      <c r="E189" s="398" t="s">
        <v>1939</v>
      </c>
      <c r="F189" s="419" t="s">
        <v>1940</v>
      </c>
      <c r="G189" s="419" t="s">
        <v>1940</v>
      </c>
      <c r="H189" s="450"/>
      <c r="I189" s="420">
        <v>125</v>
      </c>
    </row>
    <row r="190" spans="1:9" x14ac:dyDescent="0.3">
      <c r="A190" s="448">
        <v>182</v>
      </c>
      <c r="B190" s="397" t="s">
        <v>1796</v>
      </c>
      <c r="C190" s="386" t="s">
        <v>2089</v>
      </c>
      <c r="D190" s="393" t="s">
        <v>2090</v>
      </c>
      <c r="E190" s="398" t="s">
        <v>1939</v>
      </c>
      <c r="F190" s="419" t="s">
        <v>1940</v>
      </c>
      <c r="G190" s="419" t="s">
        <v>1940</v>
      </c>
      <c r="H190" s="450"/>
      <c r="I190" s="420">
        <v>125</v>
      </c>
    </row>
    <row r="191" spans="1:9" x14ac:dyDescent="0.3">
      <c r="A191" s="448">
        <v>183</v>
      </c>
      <c r="B191" s="397" t="s">
        <v>1889</v>
      </c>
      <c r="C191" s="386" t="s">
        <v>2091</v>
      </c>
      <c r="D191" s="393" t="s">
        <v>2092</v>
      </c>
      <c r="E191" s="398" t="s">
        <v>1939</v>
      </c>
      <c r="F191" s="419" t="s">
        <v>1940</v>
      </c>
      <c r="G191" s="419" t="s">
        <v>1940</v>
      </c>
      <c r="H191" s="450"/>
      <c r="I191" s="420">
        <v>125</v>
      </c>
    </row>
    <row r="192" spans="1:9" x14ac:dyDescent="0.3">
      <c r="A192" s="448">
        <v>184</v>
      </c>
      <c r="B192" s="397" t="s">
        <v>1889</v>
      </c>
      <c r="C192" s="386" t="s">
        <v>2093</v>
      </c>
      <c r="D192" s="393" t="s">
        <v>2094</v>
      </c>
      <c r="E192" s="398" t="s">
        <v>1939</v>
      </c>
      <c r="F192" s="419" t="s">
        <v>1940</v>
      </c>
      <c r="G192" s="419" t="s">
        <v>1940</v>
      </c>
      <c r="H192" s="450"/>
      <c r="I192" s="420">
        <v>125</v>
      </c>
    </row>
    <row r="193" spans="1:9" x14ac:dyDescent="0.3">
      <c r="A193" s="448">
        <v>185</v>
      </c>
      <c r="B193" s="397" t="s">
        <v>1889</v>
      </c>
      <c r="C193" s="386" t="s">
        <v>2095</v>
      </c>
      <c r="D193" s="393" t="s">
        <v>2096</v>
      </c>
      <c r="E193" s="398" t="s">
        <v>1939</v>
      </c>
      <c r="F193" s="419" t="s">
        <v>1940</v>
      </c>
      <c r="G193" s="419" t="s">
        <v>1940</v>
      </c>
      <c r="H193" s="450"/>
      <c r="I193" s="420">
        <v>125</v>
      </c>
    </row>
    <row r="194" spans="1:9" x14ac:dyDescent="0.3">
      <c r="A194" s="448">
        <v>186</v>
      </c>
      <c r="B194" s="397" t="s">
        <v>1889</v>
      </c>
      <c r="C194" s="386" t="s">
        <v>2097</v>
      </c>
      <c r="D194" s="393" t="s">
        <v>2098</v>
      </c>
      <c r="E194" s="398" t="s">
        <v>1939</v>
      </c>
      <c r="F194" s="419" t="s">
        <v>1940</v>
      </c>
      <c r="G194" s="419" t="s">
        <v>1940</v>
      </c>
      <c r="H194" s="450"/>
      <c r="I194" s="420">
        <v>125</v>
      </c>
    </row>
    <row r="195" spans="1:9" x14ac:dyDescent="0.3">
      <c r="A195" s="448">
        <v>187</v>
      </c>
      <c r="B195" s="397" t="s">
        <v>1889</v>
      </c>
      <c r="C195" s="386" t="s">
        <v>2099</v>
      </c>
      <c r="D195" s="393" t="s">
        <v>2100</v>
      </c>
      <c r="E195" s="398" t="s">
        <v>1939</v>
      </c>
      <c r="F195" s="419" t="s">
        <v>1940</v>
      </c>
      <c r="G195" s="419" t="s">
        <v>1940</v>
      </c>
      <c r="H195" s="450"/>
      <c r="I195" s="420">
        <v>125</v>
      </c>
    </row>
    <row r="196" spans="1:9" x14ac:dyDescent="0.3">
      <c r="A196" s="448">
        <v>188</v>
      </c>
      <c r="B196" s="397" t="s">
        <v>1889</v>
      </c>
      <c r="C196" s="386" t="s">
        <v>2101</v>
      </c>
      <c r="D196" s="393" t="s">
        <v>2102</v>
      </c>
      <c r="E196" s="398" t="s">
        <v>1939</v>
      </c>
      <c r="F196" s="419" t="s">
        <v>1940</v>
      </c>
      <c r="G196" s="419" t="s">
        <v>1940</v>
      </c>
      <c r="H196" s="450"/>
      <c r="I196" s="420">
        <v>125</v>
      </c>
    </row>
    <row r="197" spans="1:9" x14ac:dyDescent="0.3">
      <c r="A197" s="448">
        <v>189</v>
      </c>
      <c r="B197" s="397" t="s">
        <v>1889</v>
      </c>
      <c r="C197" s="386" t="s">
        <v>2103</v>
      </c>
      <c r="D197" s="393" t="s">
        <v>2104</v>
      </c>
      <c r="E197" s="398" t="s">
        <v>1939</v>
      </c>
      <c r="F197" s="419" t="s">
        <v>1940</v>
      </c>
      <c r="G197" s="419" t="s">
        <v>1940</v>
      </c>
      <c r="H197" s="450"/>
      <c r="I197" s="420">
        <v>125</v>
      </c>
    </row>
    <row r="198" spans="1:9" x14ac:dyDescent="0.3">
      <c r="A198" s="448">
        <v>190</v>
      </c>
      <c r="B198" s="397" t="s">
        <v>1889</v>
      </c>
      <c r="C198" s="386" t="s">
        <v>2105</v>
      </c>
      <c r="D198" s="393" t="s">
        <v>2106</v>
      </c>
      <c r="E198" s="398" t="s">
        <v>1939</v>
      </c>
      <c r="F198" s="419" t="s">
        <v>1940</v>
      </c>
      <c r="G198" s="419" t="s">
        <v>1940</v>
      </c>
      <c r="H198" s="450"/>
      <c r="I198" s="420">
        <v>125</v>
      </c>
    </row>
    <row r="199" spans="1:9" x14ac:dyDescent="0.3">
      <c r="A199" s="448">
        <v>191</v>
      </c>
      <c r="B199" s="397" t="s">
        <v>1889</v>
      </c>
      <c r="C199" s="386" t="s">
        <v>2107</v>
      </c>
      <c r="D199" s="393" t="s">
        <v>2108</v>
      </c>
      <c r="E199" s="398" t="s">
        <v>1939</v>
      </c>
      <c r="F199" s="419" t="s">
        <v>1940</v>
      </c>
      <c r="G199" s="419" t="s">
        <v>1940</v>
      </c>
      <c r="H199" s="450"/>
      <c r="I199" s="420">
        <v>125</v>
      </c>
    </row>
    <row r="200" spans="1:9" x14ac:dyDescent="0.3">
      <c r="A200" s="448">
        <v>192</v>
      </c>
      <c r="B200" s="397" t="s">
        <v>1867</v>
      </c>
      <c r="C200" s="386" t="s">
        <v>2109</v>
      </c>
      <c r="D200" s="393" t="s">
        <v>2110</v>
      </c>
      <c r="E200" s="398" t="s">
        <v>1939</v>
      </c>
      <c r="F200" s="419" t="s">
        <v>1940</v>
      </c>
      <c r="G200" s="419" t="s">
        <v>1940</v>
      </c>
      <c r="H200" s="450"/>
      <c r="I200" s="420">
        <v>125</v>
      </c>
    </row>
    <row r="201" spans="1:9" x14ac:dyDescent="0.3">
      <c r="A201" s="448">
        <v>193</v>
      </c>
      <c r="B201" s="397" t="s">
        <v>1867</v>
      </c>
      <c r="C201" s="386" t="s">
        <v>2111</v>
      </c>
      <c r="D201" s="393" t="s">
        <v>2112</v>
      </c>
      <c r="E201" s="398" t="s">
        <v>1939</v>
      </c>
      <c r="F201" s="419" t="s">
        <v>1940</v>
      </c>
      <c r="G201" s="419" t="s">
        <v>1940</v>
      </c>
      <c r="H201" s="450"/>
      <c r="I201" s="420">
        <v>125</v>
      </c>
    </row>
    <row r="202" spans="1:9" x14ac:dyDescent="0.3">
      <c r="A202" s="448">
        <v>194</v>
      </c>
      <c r="B202" s="397" t="s">
        <v>1796</v>
      </c>
      <c r="C202" s="386" t="s">
        <v>2113</v>
      </c>
      <c r="D202" s="393" t="s">
        <v>2114</v>
      </c>
      <c r="E202" s="398" t="s">
        <v>1939</v>
      </c>
      <c r="F202" s="419" t="s">
        <v>1940</v>
      </c>
      <c r="G202" s="419" t="s">
        <v>1940</v>
      </c>
      <c r="H202" s="450"/>
      <c r="I202" s="420">
        <v>125</v>
      </c>
    </row>
    <row r="203" spans="1:9" x14ac:dyDescent="0.3">
      <c r="A203" s="448">
        <v>195</v>
      </c>
      <c r="B203" s="397" t="s">
        <v>1796</v>
      </c>
      <c r="C203" s="386" t="s">
        <v>2115</v>
      </c>
      <c r="D203" s="393" t="s">
        <v>2116</v>
      </c>
      <c r="E203" s="398" t="s">
        <v>1939</v>
      </c>
      <c r="F203" s="419" t="s">
        <v>1940</v>
      </c>
      <c r="G203" s="419" t="s">
        <v>1940</v>
      </c>
      <c r="H203" s="450"/>
      <c r="I203" s="420">
        <v>125</v>
      </c>
    </row>
    <row r="204" spans="1:9" x14ac:dyDescent="0.3">
      <c r="A204" s="448">
        <v>196</v>
      </c>
      <c r="B204" s="397" t="s">
        <v>1867</v>
      </c>
      <c r="C204" s="386" t="s">
        <v>2117</v>
      </c>
      <c r="D204" s="393" t="s">
        <v>2118</v>
      </c>
      <c r="E204" s="398" t="s">
        <v>1939</v>
      </c>
      <c r="F204" s="419" t="s">
        <v>1940</v>
      </c>
      <c r="G204" s="419" t="s">
        <v>1940</v>
      </c>
      <c r="H204" s="450"/>
      <c r="I204" s="420">
        <v>125</v>
      </c>
    </row>
    <row r="205" spans="1:9" x14ac:dyDescent="0.3">
      <c r="A205" s="448">
        <v>197</v>
      </c>
      <c r="B205" s="397" t="s">
        <v>1867</v>
      </c>
      <c r="C205" s="386" t="s">
        <v>2119</v>
      </c>
      <c r="D205" s="393" t="s">
        <v>2120</v>
      </c>
      <c r="E205" s="398" t="s">
        <v>1939</v>
      </c>
      <c r="F205" s="419" t="s">
        <v>1940</v>
      </c>
      <c r="G205" s="419" t="s">
        <v>1940</v>
      </c>
      <c r="H205" s="450"/>
      <c r="I205" s="420">
        <v>125</v>
      </c>
    </row>
    <row r="206" spans="1:9" x14ac:dyDescent="0.3">
      <c r="A206" s="448">
        <v>198</v>
      </c>
      <c r="B206" s="397" t="s">
        <v>1867</v>
      </c>
      <c r="C206" s="386" t="s">
        <v>2121</v>
      </c>
      <c r="D206" s="393" t="s">
        <v>2122</v>
      </c>
      <c r="E206" s="398" t="s">
        <v>1939</v>
      </c>
      <c r="F206" s="419" t="s">
        <v>1940</v>
      </c>
      <c r="G206" s="419" t="s">
        <v>1940</v>
      </c>
      <c r="H206" s="450"/>
      <c r="I206" s="420">
        <v>125</v>
      </c>
    </row>
    <row r="207" spans="1:9" x14ac:dyDescent="0.3">
      <c r="A207" s="448">
        <v>199</v>
      </c>
      <c r="B207" s="397" t="s">
        <v>1867</v>
      </c>
      <c r="C207" s="386" t="s">
        <v>2123</v>
      </c>
      <c r="D207" s="393" t="s">
        <v>2124</v>
      </c>
      <c r="E207" s="398" t="s">
        <v>1939</v>
      </c>
      <c r="F207" s="419" t="s">
        <v>1940</v>
      </c>
      <c r="G207" s="419" t="s">
        <v>1940</v>
      </c>
      <c r="H207" s="450"/>
      <c r="I207" s="420">
        <v>125</v>
      </c>
    </row>
    <row r="208" spans="1:9" x14ac:dyDescent="0.3">
      <c r="A208" s="448">
        <v>200</v>
      </c>
      <c r="B208" s="397" t="s">
        <v>1796</v>
      </c>
      <c r="C208" s="386" t="s">
        <v>2125</v>
      </c>
      <c r="D208" s="393" t="s">
        <v>2126</v>
      </c>
      <c r="E208" s="398" t="s">
        <v>1939</v>
      </c>
      <c r="F208" s="419" t="s">
        <v>1940</v>
      </c>
      <c r="G208" s="419" t="s">
        <v>1940</v>
      </c>
      <c r="H208" s="450"/>
      <c r="I208" s="420">
        <v>125</v>
      </c>
    </row>
    <row r="209" spans="1:9" x14ac:dyDescent="0.3">
      <c r="A209" s="448">
        <v>201</v>
      </c>
      <c r="B209" s="397" t="s">
        <v>1796</v>
      </c>
      <c r="C209" s="386" t="s">
        <v>2127</v>
      </c>
      <c r="D209" s="393" t="s">
        <v>2128</v>
      </c>
      <c r="E209" s="398" t="s">
        <v>1939</v>
      </c>
      <c r="F209" s="419" t="s">
        <v>1940</v>
      </c>
      <c r="G209" s="419" t="s">
        <v>1940</v>
      </c>
      <c r="H209" s="450"/>
      <c r="I209" s="420">
        <v>125</v>
      </c>
    </row>
    <row r="210" spans="1:9" x14ac:dyDescent="0.3">
      <c r="A210" s="448">
        <v>202</v>
      </c>
      <c r="B210" s="397" t="s">
        <v>1796</v>
      </c>
      <c r="C210" s="386" t="s">
        <v>2129</v>
      </c>
      <c r="D210" s="393" t="s">
        <v>2130</v>
      </c>
      <c r="E210" s="398" t="s">
        <v>1939</v>
      </c>
      <c r="F210" s="419" t="s">
        <v>1940</v>
      </c>
      <c r="G210" s="419" t="s">
        <v>1940</v>
      </c>
      <c r="H210" s="450"/>
      <c r="I210" s="420">
        <v>125</v>
      </c>
    </row>
    <row r="211" spans="1:9" x14ac:dyDescent="0.3">
      <c r="A211" s="448">
        <v>203</v>
      </c>
      <c r="B211" s="397" t="s">
        <v>1796</v>
      </c>
      <c r="C211" s="386" t="s">
        <v>2131</v>
      </c>
      <c r="D211" s="393" t="s">
        <v>2132</v>
      </c>
      <c r="E211" s="398" t="s">
        <v>1939</v>
      </c>
      <c r="F211" s="419" t="s">
        <v>1940</v>
      </c>
      <c r="G211" s="419" t="s">
        <v>1940</v>
      </c>
      <c r="H211" s="450"/>
      <c r="I211" s="420">
        <v>125</v>
      </c>
    </row>
    <row r="212" spans="1:9" x14ac:dyDescent="0.3">
      <c r="A212" s="448">
        <v>204</v>
      </c>
      <c r="B212" s="397" t="s">
        <v>1796</v>
      </c>
      <c r="C212" s="386" t="s">
        <v>2133</v>
      </c>
      <c r="D212" s="393" t="s">
        <v>2134</v>
      </c>
      <c r="E212" s="398" t="s">
        <v>1939</v>
      </c>
      <c r="F212" s="419" t="s">
        <v>1940</v>
      </c>
      <c r="G212" s="419" t="s">
        <v>1940</v>
      </c>
      <c r="H212" s="450"/>
      <c r="I212" s="420">
        <v>125</v>
      </c>
    </row>
    <row r="213" spans="1:9" x14ac:dyDescent="0.3">
      <c r="A213" s="448">
        <v>205</v>
      </c>
      <c r="B213" s="397" t="s">
        <v>1796</v>
      </c>
      <c r="C213" s="386" t="s">
        <v>2135</v>
      </c>
      <c r="D213" s="393" t="s">
        <v>2136</v>
      </c>
      <c r="E213" s="398" t="s">
        <v>1939</v>
      </c>
      <c r="F213" s="419" t="s">
        <v>1940</v>
      </c>
      <c r="G213" s="419" t="s">
        <v>1940</v>
      </c>
      <c r="H213" s="450"/>
      <c r="I213" s="420">
        <v>125</v>
      </c>
    </row>
    <row r="214" spans="1:9" x14ac:dyDescent="0.3">
      <c r="A214" s="448">
        <v>206</v>
      </c>
      <c r="B214" s="397" t="s">
        <v>1796</v>
      </c>
      <c r="C214" s="386" t="s">
        <v>2137</v>
      </c>
      <c r="D214" s="393" t="s">
        <v>2138</v>
      </c>
      <c r="E214" s="398" t="s">
        <v>1939</v>
      </c>
      <c r="F214" s="419" t="s">
        <v>1940</v>
      </c>
      <c r="G214" s="419" t="s">
        <v>1940</v>
      </c>
      <c r="H214" s="450"/>
      <c r="I214" s="420">
        <v>125</v>
      </c>
    </row>
    <row r="215" spans="1:9" x14ac:dyDescent="0.3">
      <c r="A215" s="448">
        <v>207</v>
      </c>
      <c r="B215" s="397" t="s">
        <v>1796</v>
      </c>
      <c r="C215" s="386" t="s">
        <v>2139</v>
      </c>
      <c r="D215" s="393" t="s">
        <v>2140</v>
      </c>
      <c r="E215" s="398" t="s">
        <v>1939</v>
      </c>
      <c r="F215" s="419" t="s">
        <v>1940</v>
      </c>
      <c r="G215" s="419" t="s">
        <v>1940</v>
      </c>
      <c r="H215" s="450"/>
      <c r="I215" s="420">
        <v>125</v>
      </c>
    </row>
    <row r="216" spans="1:9" x14ac:dyDescent="0.3">
      <c r="A216" s="448">
        <v>208</v>
      </c>
      <c r="B216" s="397" t="s">
        <v>1867</v>
      </c>
      <c r="C216" s="386" t="s">
        <v>2141</v>
      </c>
      <c r="D216" s="393" t="s">
        <v>2142</v>
      </c>
      <c r="E216" s="398" t="s">
        <v>1939</v>
      </c>
      <c r="F216" s="419" t="s">
        <v>1940</v>
      </c>
      <c r="G216" s="419" t="s">
        <v>1940</v>
      </c>
      <c r="H216" s="450"/>
      <c r="I216" s="420">
        <v>125</v>
      </c>
    </row>
    <row r="217" spans="1:9" x14ac:dyDescent="0.3">
      <c r="A217" s="448">
        <v>209</v>
      </c>
      <c r="B217" s="397" t="s">
        <v>1796</v>
      </c>
      <c r="C217" s="386" t="s">
        <v>2143</v>
      </c>
      <c r="D217" s="393" t="s">
        <v>2144</v>
      </c>
      <c r="E217" s="398" t="s">
        <v>1939</v>
      </c>
      <c r="F217" s="419" t="s">
        <v>1940</v>
      </c>
      <c r="G217" s="419" t="s">
        <v>1940</v>
      </c>
      <c r="H217" s="450"/>
      <c r="I217" s="420">
        <v>125</v>
      </c>
    </row>
    <row r="218" spans="1:9" x14ac:dyDescent="0.3">
      <c r="A218" s="448">
        <v>210</v>
      </c>
      <c r="B218" s="397" t="s">
        <v>1867</v>
      </c>
      <c r="C218" s="386" t="s">
        <v>2145</v>
      </c>
      <c r="D218" s="393" t="s">
        <v>2146</v>
      </c>
      <c r="E218" s="398" t="s">
        <v>1939</v>
      </c>
      <c r="F218" s="419" t="s">
        <v>1940</v>
      </c>
      <c r="G218" s="419" t="s">
        <v>1940</v>
      </c>
      <c r="H218" s="450"/>
      <c r="I218" s="420">
        <v>125</v>
      </c>
    </row>
    <row r="219" spans="1:9" x14ac:dyDescent="0.3">
      <c r="A219" s="448">
        <v>211</v>
      </c>
      <c r="B219" s="397" t="s">
        <v>1796</v>
      </c>
      <c r="C219" s="386" t="s">
        <v>2147</v>
      </c>
      <c r="D219" s="393" t="s">
        <v>2148</v>
      </c>
      <c r="E219" s="398" t="s">
        <v>1939</v>
      </c>
      <c r="F219" s="419" t="s">
        <v>1940</v>
      </c>
      <c r="G219" s="419" t="s">
        <v>1940</v>
      </c>
      <c r="H219" s="450"/>
      <c r="I219" s="420">
        <v>125</v>
      </c>
    </row>
    <row r="220" spans="1:9" x14ac:dyDescent="0.3">
      <c r="A220" s="448">
        <v>212</v>
      </c>
      <c r="B220" s="397" t="s">
        <v>1867</v>
      </c>
      <c r="C220" s="386" t="s">
        <v>2149</v>
      </c>
      <c r="D220" s="393" t="s">
        <v>2150</v>
      </c>
      <c r="E220" s="398" t="s">
        <v>1939</v>
      </c>
      <c r="F220" s="419" t="s">
        <v>1940</v>
      </c>
      <c r="G220" s="419" t="s">
        <v>1940</v>
      </c>
      <c r="H220" s="450"/>
      <c r="I220" s="420">
        <v>125</v>
      </c>
    </row>
    <row r="221" spans="1:9" x14ac:dyDescent="0.3">
      <c r="A221" s="448">
        <v>213</v>
      </c>
      <c r="B221" s="397" t="s">
        <v>1867</v>
      </c>
      <c r="C221" s="386" t="s">
        <v>2151</v>
      </c>
      <c r="D221" s="393" t="s">
        <v>2152</v>
      </c>
      <c r="E221" s="398" t="s">
        <v>1939</v>
      </c>
      <c r="F221" s="419" t="s">
        <v>1940</v>
      </c>
      <c r="G221" s="419" t="s">
        <v>1940</v>
      </c>
      <c r="H221" s="450"/>
      <c r="I221" s="420">
        <v>125</v>
      </c>
    </row>
    <row r="222" spans="1:9" x14ac:dyDescent="0.3">
      <c r="A222" s="448">
        <v>214</v>
      </c>
      <c r="B222" s="397" t="s">
        <v>1796</v>
      </c>
      <c r="C222" s="386" t="s">
        <v>2153</v>
      </c>
      <c r="D222" s="393" t="s">
        <v>2154</v>
      </c>
      <c r="E222" s="398" t="s">
        <v>1939</v>
      </c>
      <c r="F222" s="419" t="s">
        <v>1940</v>
      </c>
      <c r="G222" s="419" t="s">
        <v>1940</v>
      </c>
      <c r="H222" s="450"/>
      <c r="I222" s="420">
        <v>125</v>
      </c>
    </row>
    <row r="223" spans="1:9" x14ac:dyDescent="0.3">
      <c r="A223" s="448">
        <v>215</v>
      </c>
      <c r="B223" s="397" t="s">
        <v>1796</v>
      </c>
      <c r="C223" s="386" t="s">
        <v>2155</v>
      </c>
      <c r="D223" s="393" t="s">
        <v>2156</v>
      </c>
      <c r="E223" s="398" t="s">
        <v>1939</v>
      </c>
      <c r="F223" s="419" t="s">
        <v>1940</v>
      </c>
      <c r="G223" s="419" t="s">
        <v>1940</v>
      </c>
      <c r="H223" s="450"/>
      <c r="I223" s="420">
        <v>125</v>
      </c>
    </row>
    <row r="224" spans="1:9" x14ac:dyDescent="0.3">
      <c r="A224" s="448">
        <v>216</v>
      </c>
      <c r="B224" s="397" t="s">
        <v>1796</v>
      </c>
      <c r="C224" s="386" t="s">
        <v>2157</v>
      </c>
      <c r="D224" s="393" t="s">
        <v>2158</v>
      </c>
      <c r="E224" s="398" t="s">
        <v>1939</v>
      </c>
      <c r="F224" s="419" t="s">
        <v>1940</v>
      </c>
      <c r="G224" s="419" t="s">
        <v>1940</v>
      </c>
      <c r="H224" s="450"/>
      <c r="I224" s="420">
        <v>125</v>
      </c>
    </row>
    <row r="225" spans="1:9" x14ac:dyDescent="0.3">
      <c r="A225" s="448">
        <v>217</v>
      </c>
      <c r="B225" s="397" t="s">
        <v>1796</v>
      </c>
      <c r="C225" s="386" t="s">
        <v>2159</v>
      </c>
      <c r="D225" s="393" t="s">
        <v>2160</v>
      </c>
      <c r="E225" s="398" t="s">
        <v>1939</v>
      </c>
      <c r="F225" s="419" t="s">
        <v>1940</v>
      </c>
      <c r="G225" s="419" t="s">
        <v>1940</v>
      </c>
      <c r="H225" s="450"/>
      <c r="I225" s="420">
        <v>125</v>
      </c>
    </row>
    <row r="226" spans="1:9" x14ac:dyDescent="0.3">
      <c r="A226" s="448">
        <v>218</v>
      </c>
      <c r="B226" s="397" t="s">
        <v>1796</v>
      </c>
      <c r="C226" s="386" t="s">
        <v>2161</v>
      </c>
      <c r="D226" s="393" t="s">
        <v>2162</v>
      </c>
      <c r="E226" s="398" t="s">
        <v>1939</v>
      </c>
      <c r="F226" s="419" t="s">
        <v>1940</v>
      </c>
      <c r="G226" s="419" t="s">
        <v>1940</v>
      </c>
      <c r="H226" s="450"/>
      <c r="I226" s="420">
        <v>125</v>
      </c>
    </row>
    <row r="227" spans="1:9" x14ac:dyDescent="0.3">
      <c r="A227" s="448">
        <v>219</v>
      </c>
      <c r="B227" s="397" t="s">
        <v>1796</v>
      </c>
      <c r="C227" s="386" t="s">
        <v>2163</v>
      </c>
      <c r="D227" s="393" t="s">
        <v>2164</v>
      </c>
      <c r="E227" s="398" t="s">
        <v>1939</v>
      </c>
      <c r="F227" s="419" t="s">
        <v>1940</v>
      </c>
      <c r="G227" s="419" t="s">
        <v>1940</v>
      </c>
      <c r="H227" s="450"/>
      <c r="I227" s="420">
        <v>125</v>
      </c>
    </row>
    <row r="228" spans="1:9" x14ac:dyDescent="0.3">
      <c r="A228" s="448">
        <v>220</v>
      </c>
      <c r="B228" s="397" t="s">
        <v>1796</v>
      </c>
      <c r="C228" s="386" t="s">
        <v>2165</v>
      </c>
      <c r="D228" s="393" t="s">
        <v>2166</v>
      </c>
      <c r="E228" s="398" t="s">
        <v>1939</v>
      </c>
      <c r="F228" s="419" t="s">
        <v>1940</v>
      </c>
      <c r="G228" s="419" t="s">
        <v>1940</v>
      </c>
      <c r="H228" s="450"/>
      <c r="I228" s="420">
        <v>125</v>
      </c>
    </row>
    <row r="229" spans="1:9" x14ac:dyDescent="0.3">
      <c r="A229" s="448">
        <v>221</v>
      </c>
      <c r="B229" s="397" t="s">
        <v>1796</v>
      </c>
      <c r="C229" s="386" t="s">
        <v>2167</v>
      </c>
      <c r="D229" s="393" t="s">
        <v>2168</v>
      </c>
      <c r="E229" s="398" t="s">
        <v>1939</v>
      </c>
      <c r="F229" s="419" t="s">
        <v>1940</v>
      </c>
      <c r="G229" s="419" t="s">
        <v>1940</v>
      </c>
      <c r="H229" s="450"/>
      <c r="I229" s="420">
        <v>125</v>
      </c>
    </row>
    <row r="230" spans="1:9" x14ac:dyDescent="0.3">
      <c r="A230" s="448">
        <v>222</v>
      </c>
      <c r="B230" s="397" t="s">
        <v>1867</v>
      </c>
      <c r="C230" s="386" t="s">
        <v>2169</v>
      </c>
      <c r="D230" s="393" t="s">
        <v>2170</v>
      </c>
      <c r="E230" s="398" t="s">
        <v>1939</v>
      </c>
      <c r="F230" s="419" t="s">
        <v>1940</v>
      </c>
      <c r="G230" s="419" t="s">
        <v>1940</v>
      </c>
      <c r="H230" s="450"/>
      <c r="I230" s="420">
        <v>125</v>
      </c>
    </row>
    <row r="231" spans="1:9" x14ac:dyDescent="0.3">
      <c r="A231" s="448">
        <v>223</v>
      </c>
      <c r="B231" s="397" t="s">
        <v>1867</v>
      </c>
      <c r="C231" s="386" t="s">
        <v>2171</v>
      </c>
      <c r="D231" s="393" t="s">
        <v>2172</v>
      </c>
      <c r="E231" s="398" t="s">
        <v>1939</v>
      </c>
      <c r="F231" s="419" t="s">
        <v>1940</v>
      </c>
      <c r="G231" s="419" t="s">
        <v>1940</v>
      </c>
      <c r="H231" s="450"/>
      <c r="I231" s="420">
        <v>125</v>
      </c>
    </row>
    <row r="232" spans="1:9" x14ac:dyDescent="0.3">
      <c r="A232" s="448">
        <v>224</v>
      </c>
      <c r="B232" s="397" t="s">
        <v>1796</v>
      </c>
      <c r="C232" s="386" t="s">
        <v>2173</v>
      </c>
      <c r="D232" s="393" t="s">
        <v>2174</v>
      </c>
      <c r="E232" s="398" t="s">
        <v>1939</v>
      </c>
      <c r="F232" s="419" t="s">
        <v>1940</v>
      </c>
      <c r="G232" s="419" t="s">
        <v>1940</v>
      </c>
      <c r="H232" s="450"/>
      <c r="I232" s="420">
        <v>125</v>
      </c>
    </row>
    <row r="233" spans="1:9" x14ac:dyDescent="0.3">
      <c r="A233" s="448">
        <v>225</v>
      </c>
      <c r="B233" s="397" t="s">
        <v>1796</v>
      </c>
      <c r="C233" s="386" t="s">
        <v>2175</v>
      </c>
      <c r="D233" s="393" t="s">
        <v>2176</v>
      </c>
      <c r="E233" s="398" t="s">
        <v>1939</v>
      </c>
      <c r="F233" s="419" t="s">
        <v>1940</v>
      </c>
      <c r="G233" s="419" t="s">
        <v>1940</v>
      </c>
      <c r="H233" s="450"/>
      <c r="I233" s="420">
        <v>125</v>
      </c>
    </row>
    <row r="234" spans="1:9" x14ac:dyDescent="0.3">
      <c r="A234" s="448">
        <v>226</v>
      </c>
      <c r="B234" s="397" t="s">
        <v>1796</v>
      </c>
      <c r="C234" s="386" t="s">
        <v>2177</v>
      </c>
      <c r="D234" s="393" t="s">
        <v>2178</v>
      </c>
      <c r="E234" s="398" t="s">
        <v>1939</v>
      </c>
      <c r="F234" s="419" t="s">
        <v>1940</v>
      </c>
      <c r="G234" s="419" t="s">
        <v>1940</v>
      </c>
      <c r="H234" s="450"/>
      <c r="I234" s="420">
        <v>125</v>
      </c>
    </row>
    <row r="235" spans="1:9" x14ac:dyDescent="0.3">
      <c r="A235" s="448">
        <v>227</v>
      </c>
      <c r="B235" s="397" t="s">
        <v>1796</v>
      </c>
      <c r="C235" s="399" t="s">
        <v>2179</v>
      </c>
      <c r="D235" s="412" t="s">
        <v>2180</v>
      </c>
      <c r="E235" s="398" t="s">
        <v>1939</v>
      </c>
      <c r="F235" s="419" t="s">
        <v>1940</v>
      </c>
      <c r="G235" s="419" t="s">
        <v>1940</v>
      </c>
      <c r="H235" s="450"/>
      <c r="I235" s="420">
        <v>125</v>
      </c>
    </row>
    <row r="236" spans="1:9" x14ac:dyDescent="0.3">
      <c r="A236" s="448">
        <v>228</v>
      </c>
      <c r="B236" s="397" t="s">
        <v>1867</v>
      </c>
      <c r="C236" s="386" t="s">
        <v>2181</v>
      </c>
      <c r="D236" s="393" t="s">
        <v>2182</v>
      </c>
      <c r="E236" s="398" t="s">
        <v>1939</v>
      </c>
      <c r="F236" s="419" t="s">
        <v>1940</v>
      </c>
      <c r="G236" s="419" t="s">
        <v>1940</v>
      </c>
      <c r="H236" s="450"/>
      <c r="I236" s="420">
        <v>125</v>
      </c>
    </row>
    <row r="237" spans="1:9" x14ac:dyDescent="0.3">
      <c r="A237" s="448">
        <v>229</v>
      </c>
      <c r="B237" s="397" t="s">
        <v>1796</v>
      </c>
      <c r="C237" s="386" t="s">
        <v>2183</v>
      </c>
      <c r="D237" s="393" t="s">
        <v>2184</v>
      </c>
      <c r="E237" s="398" t="s">
        <v>1939</v>
      </c>
      <c r="F237" s="419" t="s">
        <v>1940</v>
      </c>
      <c r="G237" s="419" t="s">
        <v>1940</v>
      </c>
      <c r="H237" s="450"/>
      <c r="I237" s="420">
        <v>125</v>
      </c>
    </row>
    <row r="238" spans="1:9" x14ac:dyDescent="0.3">
      <c r="A238" s="448">
        <v>230</v>
      </c>
      <c r="B238" s="397" t="s">
        <v>1867</v>
      </c>
      <c r="C238" s="386" t="s">
        <v>2185</v>
      </c>
      <c r="D238" s="393" t="s">
        <v>2186</v>
      </c>
      <c r="E238" s="398" t="s">
        <v>1939</v>
      </c>
      <c r="F238" s="419" t="s">
        <v>1940</v>
      </c>
      <c r="G238" s="419" t="s">
        <v>1940</v>
      </c>
      <c r="H238" s="450"/>
      <c r="I238" s="420">
        <v>125</v>
      </c>
    </row>
    <row r="239" spans="1:9" x14ac:dyDescent="0.3">
      <c r="A239" s="448">
        <v>231</v>
      </c>
      <c r="B239" s="397" t="s">
        <v>1796</v>
      </c>
      <c r="C239" s="386" t="s">
        <v>2187</v>
      </c>
      <c r="D239" s="393" t="s">
        <v>2188</v>
      </c>
      <c r="E239" s="398" t="s">
        <v>1939</v>
      </c>
      <c r="F239" s="419" t="s">
        <v>1940</v>
      </c>
      <c r="G239" s="419" t="s">
        <v>1940</v>
      </c>
      <c r="H239" s="450"/>
      <c r="I239" s="420">
        <v>125</v>
      </c>
    </row>
    <row r="240" spans="1:9" x14ac:dyDescent="0.3">
      <c r="A240" s="448">
        <v>232</v>
      </c>
      <c r="B240" s="397" t="s">
        <v>1867</v>
      </c>
      <c r="C240" s="386" t="s">
        <v>2189</v>
      </c>
      <c r="D240" s="393" t="s">
        <v>2190</v>
      </c>
      <c r="E240" s="398" t="s">
        <v>1939</v>
      </c>
      <c r="F240" s="419" t="s">
        <v>1940</v>
      </c>
      <c r="G240" s="419" t="s">
        <v>1940</v>
      </c>
      <c r="H240" s="450"/>
      <c r="I240" s="420">
        <v>125</v>
      </c>
    </row>
    <row r="241" spans="1:9" x14ac:dyDescent="0.3">
      <c r="A241" s="448">
        <v>233</v>
      </c>
      <c r="B241" s="397" t="s">
        <v>1867</v>
      </c>
      <c r="C241" s="386" t="s">
        <v>2191</v>
      </c>
      <c r="D241" s="393" t="s">
        <v>2192</v>
      </c>
      <c r="E241" s="398" t="s">
        <v>1939</v>
      </c>
      <c r="F241" s="419" t="s">
        <v>1940</v>
      </c>
      <c r="G241" s="419" t="s">
        <v>1940</v>
      </c>
      <c r="H241" s="450"/>
      <c r="I241" s="420">
        <v>125</v>
      </c>
    </row>
    <row r="242" spans="1:9" x14ac:dyDescent="0.3">
      <c r="A242" s="448">
        <v>234</v>
      </c>
      <c r="B242" s="397" t="s">
        <v>1796</v>
      </c>
      <c r="C242" s="386" t="s">
        <v>2193</v>
      </c>
      <c r="D242" s="393" t="s">
        <v>2194</v>
      </c>
      <c r="E242" s="398" t="s">
        <v>1939</v>
      </c>
      <c r="F242" s="419" t="s">
        <v>1940</v>
      </c>
      <c r="G242" s="419" t="s">
        <v>1940</v>
      </c>
      <c r="H242" s="450"/>
      <c r="I242" s="420">
        <v>125</v>
      </c>
    </row>
    <row r="243" spans="1:9" x14ac:dyDescent="0.3">
      <c r="A243" s="448">
        <v>235</v>
      </c>
      <c r="B243" s="397" t="s">
        <v>1796</v>
      </c>
      <c r="C243" s="386" t="s">
        <v>2195</v>
      </c>
      <c r="D243" s="393" t="s">
        <v>2196</v>
      </c>
      <c r="E243" s="398" t="s">
        <v>1939</v>
      </c>
      <c r="F243" s="419" t="s">
        <v>1940</v>
      </c>
      <c r="G243" s="419" t="s">
        <v>1940</v>
      </c>
      <c r="H243" s="450"/>
      <c r="I243" s="420">
        <v>125</v>
      </c>
    </row>
    <row r="244" spans="1:9" x14ac:dyDescent="0.3">
      <c r="A244" s="448">
        <v>236</v>
      </c>
      <c r="B244" s="397" t="s">
        <v>1796</v>
      </c>
      <c r="C244" s="386" t="s">
        <v>2197</v>
      </c>
      <c r="D244" s="393" t="s">
        <v>2198</v>
      </c>
      <c r="E244" s="398" t="s">
        <v>1939</v>
      </c>
      <c r="F244" s="419" t="s">
        <v>1940</v>
      </c>
      <c r="G244" s="419" t="s">
        <v>1940</v>
      </c>
      <c r="H244" s="450"/>
      <c r="I244" s="420">
        <v>125</v>
      </c>
    </row>
    <row r="245" spans="1:9" x14ac:dyDescent="0.3">
      <c r="A245" s="448">
        <v>237</v>
      </c>
      <c r="B245" s="397" t="s">
        <v>1796</v>
      </c>
      <c r="C245" s="386" t="s">
        <v>2199</v>
      </c>
      <c r="D245" s="393" t="s">
        <v>2200</v>
      </c>
      <c r="E245" s="398" t="s">
        <v>1939</v>
      </c>
      <c r="F245" s="419" t="s">
        <v>1940</v>
      </c>
      <c r="G245" s="419" t="s">
        <v>1940</v>
      </c>
      <c r="H245" s="450"/>
      <c r="I245" s="420">
        <v>125</v>
      </c>
    </row>
    <row r="246" spans="1:9" x14ac:dyDescent="0.3">
      <c r="A246" s="448">
        <v>238</v>
      </c>
      <c r="B246" s="397" t="s">
        <v>1796</v>
      </c>
      <c r="C246" s="386" t="s">
        <v>2201</v>
      </c>
      <c r="D246" s="393" t="s">
        <v>2202</v>
      </c>
      <c r="E246" s="398" t="s">
        <v>1939</v>
      </c>
      <c r="F246" s="419" t="s">
        <v>1940</v>
      </c>
      <c r="G246" s="419" t="s">
        <v>1940</v>
      </c>
      <c r="H246" s="450"/>
      <c r="I246" s="420">
        <v>125</v>
      </c>
    </row>
    <row r="247" spans="1:9" x14ac:dyDescent="0.3">
      <c r="A247" s="448">
        <v>239</v>
      </c>
      <c r="B247" s="397" t="s">
        <v>1796</v>
      </c>
      <c r="C247" s="386" t="s">
        <v>2203</v>
      </c>
      <c r="D247" s="393" t="s">
        <v>2204</v>
      </c>
      <c r="E247" s="398" t="s">
        <v>1939</v>
      </c>
      <c r="F247" s="419" t="s">
        <v>1940</v>
      </c>
      <c r="G247" s="419" t="s">
        <v>1940</v>
      </c>
      <c r="H247" s="450"/>
      <c r="I247" s="420">
        <v>125</v>
      </c>
    </row>
    <row r="248" spans="1:9" x14ac:dyDescent="0.3">
      <c r="A248" s="448">
        <v>240</v>
      </c>
      <c r="B248" s="397" t="s">
        <v>1796</v>
      </c>
      <c r="C248" s="386" t="s">
        <v>2205</v>
      </c>
      <c r="D248" s="393" t="s">
        <v>2206</v>
      </c>
      <c r="E248" s="398" t="s">
        <v>1939</v>
      </c>
      <c r="F248" s="419" t="s">
        <v>1940</v>
      </c>
      <c r="G248" s="419" t="s">
        <v>1940</v>
      </c>
      <c r="H248" s="450"/>
      <c r="I248" s="420">
        <v>125</v>
      </c>
    </row>
    <row r="249" spans="1:9" x14ac:dyDescent="0.3">
      <c r="A249" s="448">
        <v>241</v>
      </c>
      <c r="B249" s="397" t="s">
        <v>1796</v>
      </c>
      <c r="C249" s="386" t="s">
        <v>2207</v>
      </c>
      <c r="D249" s="393" t="s">
        <v>2208</v>
      </c>
      <c r="E249" s="398" t="s">
        <v>1939</v>
      </c>
      <c r="F249" s="419" t="s">
        <v>1940</v>
      </c>
      <c r="G249" s="419" t="s">
        <v>1940</v>
      </c>
      <c r="H249" s="450"/>
      <c r="I249" s="420">
        <v>125</v>
      </c>
    </row>
    <row r="250" spans="1:9" x14ac:dyDescent="0.3">
      <c r="A250" s="448">
        <v>242</v>
      </c>
      <c r="B250" s="397" t="s">
        <v>1796</v>
      </c>
      <c r="C250" s="386" t="s">
        <v>2209</v>
      </c>
      <c r="D250" s="393" t="s">
        <v>2210</v>
      </c>
      <c r="E250" s="398" t="s">
        <v>1939</v>
      </c>
      <c r="F250" s="419" t="s">
        <v>1940</v>
      </c>
      <c r="G250" s="419" t="s">
        <v>1940</v>
      </c>
      <c r="H250" s="450"/>
      <c r="I250" s="420">
        <v>125</v>
      </c>
    </row>
    <row r="251" spans="1:9" x14ac:dyDescent="0.3">
      <c r="A251" s="448">
        <v>243</v>
      </c>
      <c r="B251" s="397" t="s">
        <v>1796</v>
      </c>
      <c r="C251" s="386" t="s">
        <v>2211</v>
      </c>
      <c r="D251" s="393" t="s">
        <v>2212</v>
      </c>
      <c r="E251" s="398" t="s">
        <v>1939</v>
      </c>
      <c r="F251" s="419" t="s">
        <v>1940</v>
      </c>
      <c r="G251" s="419" t="s">
        <v>1940</v>
      </c>
      <c r="H251" s="450"/>
      <c r="I251" s="420">
        <v>125</v>
      </c>
    </row>
    <row r="252" spans="1:9" x14ac:dyDescent="0.3">
      <c r="A252" s="448">
        <v>244</v>
      </c>
      <c r="B252" s="397" t="s">
        <v>1796</v>
      </c>
      <c r="C252" s="386" t="s">
        <v>2213</v>
      </c>
      <c r="D252" s="393" t="s">
        <v>2214</v>
      </c>
      <c r="E252" s="398" t="s">
        <v>1939</v>
      </c>
      <c r="F252" s="419" t="s">
        <v>1940</v>
      </c>
      <c r="G252" s="419" t="s">
        <v>1940</v>
      </c>
      <c r="H252" s="450"/>
      <c r="I252" s="420">
        <v>125</v>
      </c>
    </row>
    <row r="253" spans="1:9" x14ac:dyDescent="0.3">
      <c r="A253" s="448">
        <v>245</v>
      </c>
      <c r="B253" s="397" t="s">
        <v>1796</v>
      </c>
      <c r="C253" s="386" t="s">
        <v>2215</v>
      </c>
      <c r="D253" s="393" t="s">
        <v>2216</v>
      </c>
      <c r="E253" s="398" t="s">
        <v>1939</v>
      </c>
      <c r="F253" s="419" t="s">
        <v>1940</v>
      </c>
      <c r="G253" s="419" t="s">
        <v>1940</v>
      </c>
      <c r="H253" s="450"/>
      <c r="I253" s="420">
        <v>125</v>
      </c>
    </row>
    <row r="254" spans="1:9" x14ac:dyDescent="0.3">
      <c r="A254" s="448">
        <v>246</v>
      </c>
      <c r="B254" s="397" t="s">
        <v>1796</v>
      </c>
      <c r="C254" s="386" t="s">
        <v>2217</v>
      </c>
      <c r="D254" s="393" t="s">
        <v>2218</v>
      </c>
      <c r="E254" s="398" t="s">
        <v>1939</v>
      </c>
      <c r="F254" s="419" t="s">
        <v>1940</v>
      </c>
      <c r="G254" s="419" t="s">
        <v>1940</v>
      </c>
      <c r="H254" s="450"/>
      <c r="I254" s="420">
        <v>125</v>
      </c>
    </row>
    <row r="255" spans="1:9" x14ac:dyDescent="0.3">
      <c r="A255" s="448">
        <v>247</v>
      </c>
      <c r="B255" s="397" t="s">
        <v>1796</v>
      </c>
      <c r="C255" s="386" t="s">
        <v>2219</v>
      </c>
      <c r="D255" s="393" t="s">
        <v>2220</v>
      </c>
      <c r="E255" s="398" t="s">
        <v>1939</v>
      </c>
      <c r="F255" s="419" t="s">
        <v>1940</v>
      </c>
      <c r="G255" s="419" t="s">
        <v>1940</v>
      </c>
      <c r="H255" s="450"/>
      <c r="I255" s="420">
        <v>125</v>
      </c>
    </row>
    <row r="256" spans="1:9" x14ac:dyDescent="0.3">
      <c r="A256" s="448">
        <v>248</v>
      </c>
      <c r="B256" s="397" t="s">
        <v>1796</v>
      </c>
      <c r="C256" s="386" t="s">
        <v>2221</v>
      </c>
      <c r="D256" s="393" t="s">
        <v>2222</v>
      </c>
      <c r="E256" s="398" t="s">
        <v>1939</v>
      </c>
      <c r="F256" s="419" t="s">
        <v>1940</v>
      </c>
      <c r="G256" s="419" t="s">
        <v>1940</v>
      </c>
      <c r="H256" s="450"/>
      <c r="I256" s="420">
        <v>125</v>
      </c>
    </row>
    <row r="257" spans="1:9" x14ac:dyDescent="0.3">
      <c r="A257" s="448">
        <v>249</v>
      </c>
      <c r="B257" s="397" t="s">
        <v>1796</v>
      </c>
      <c r="C257" s="386" t="s">
        <v>2223</v>
      </c>
      <c r="D257" s="393" t="s">
        <v>2224</v>
      </c>
      <c r="E257" s="398" t="s">
        <v>1939</v>
      </c>
      <c r="F257" s="419" t="s">
        <v>1940</v>
      </c>
      <c r="G257" s="419" t="s">
        <v>1940</v>
      </c>
      <c r="H257" s="450"/>
      <c r="I257" s="420">
        <v>125</v>
      </c>
    </row>
    <row r="258" spans="1:9" x14ac:dyDescent="0.3">
      <c r="A258" s="448">
        <v>250</v>
      </c>
      <c r="B258" s="397" t="s">
        <v>1796</v>
      </c>
      <c r="C258" s="386" t="s">
        <v>2225</v>
      </c>
      <c r="D258" s="393" t="s">
        <v>2226</v>
      </c>
      <c r="E258" s="398" t="s">
        <v>1939</v>
      </c>
      <c r="F258" s="419" t="s">
        <v>1940</v>
      </c>
      <c r="G258" s="419" t="s">
        <v>1940</v>
      </c>
      <c r="H258" s="450"/>
      <c r="I258" s="420">
        <v>125</v>
      </c>
    </row>
    <row r="259" spans="1:9" x14ac:dyDescent="0.3">
      <c r="A259" s="448">
        <v>251</v>
      </c>
      <c r="B259" s="397" t="s">
        <v>1796</v>
      </c>
      <c r="C259" s="386" t="s">
        <v>2227</v>
      </c>
      <c r="D259" s="393" t="s">
        <v>2228</v>
      </c>
      <c r="E259" s="398" t="s">
        <v>1939</v>
      </c>
      <c r="F259" s="419" t="s">
        <v>1940</v>
      </c>
      <c r="G259" s="419" t="s">
        <v>1940</v>
      </c>
      <c r="H259" s="450"/>
      <c r="I259" s="420">
        <v>125</v>
      </c>
    </row>
    <row r="260" spans="1:9" x14ac:dyDescent="0.3">
      <c r="A260" s="448">
        <v>252</v>
      </c>
      <c r="B260" s="397" t="s">
        <v>1796</v>
      </c>
      <c r="C260" s="386" t="s">
        <v>2229</v>
      </c>
      <c r="D260" s="393" t="s">
        <v>2230</v>
      </c>
      <c r="E260" s="398" t="s">
        <v>1939</v>
      </c>
      <c r="F260" s="419" t="s">
        <v>1940</v>
      </c>
      <c r="G260" s="419" t="s">
        <v>1940</v>
      </c>
      <c r="H260" s="450"/>
      <c r="I260" s="420">
        <v>125</v>
      </c>
    </row>
    <row r="261" spans="1:9" x14ac:dyDescent="0.3">
      <c r="A261" s="448">
        <v>253</v>
      </c>
      <c r="B261" s="397" t="s">
        <v>1867</v>
      </c>
      <c r="C261" s="386" t="s">
        <v>2231</v>
      </c>
      <c r="D261" s="393" t="s">
        <v>2232</v>
      </c>
      <c r="E261" s="398" t="s">
        <v>1939</v>
      </c>
      <c r="F261" s="419" t="s">
        <v>1940</v>
      </c>
      <c r="G261" s="419" t="s">
        <v>1940</v>
      </c>
      <c r="H261" s="450"/>
      <c r="I261" s="420">
        <v>125</v>
      </c>
    </row>
    <row r="262" spans="1:9" x14ac:dyDescent="0.3">
      <c r="A262" s="448">
        <v>254</v>
      </c>
      <c r="B262" s="397" t="s">
        <v>1796</v>
      </c>
      <c r="C262" s="386" t="s">
        <v>2233</v>
      </c>
      <c r="D262" s="393" t="s">
        <v>2234</v>
      </c>
      <c r="E262" s="398" t="s">
        <v>1939</v>
      </c>
      <c r="F262" s="419" t="s">
        <v>1940</v>
      </c>
      <c r="G262" s="419" t="s">
        <v>1940</v>
      </c>
      <c r="H262" s="450"/>
      <c r="I262" s="420">
        <v>125</v>
      </c>
    </row>
    <row r="263" spans="1:9" x14ac:dyDescent="0.3">
      <c r="A263" s="448">
        <v>255</v>
      </c>
      <c r="B263" s="397" t="s">
        <v>1796</v>
      </c>
      <c r="C263" s="386" t="s">
        <v>2235</v>
      </c>
      <c r="D263" s="393" t="s">
        <v>2236</v>
      </c>
      <c r="E263" s="398" t="s">
        <v>1939</v>
      </c>
      <c r="F263" s="419" t="s">
        <v>1940</v>
      </c>
      <c r="G263" s="419" t="s">
        <v>1940</v>
      </c>
      <c r="H263" s="450"/>
      <c r="I263" s="420">
        <v>125</v>
      </c>
    </row>
    <row r="264" spans="1:9" x14ac:dyDescent="0.3">
      <c r="A264" s="448">
        <v>256</v>
      </c>
      <c r="B264" s="397" t="s">
        <v>1867</v>
      </c>
      <c r="C264" s="386" t="s">
        <v>2237</v>
      </c>
      <c r="D264" s="393" t="s">
        <v>2238</v>
      </c>
      <c r="E264" s="398" t="s">
        <v>1939</v>
      </c>
      <c r="F264" s="419" t="s">
        <v>1940</v>
      </c>
      <c r="G264" s="419" t="s">
        <v>1940</v>
      </c>
      <c r="H264" s="450"/>
      <c r="I264" s="420">
        <v>125</v>
      </c>
    </row>
    <row r="265" spans="1:9" x14ac:dyDescent="0.3">
      <c r="A265" s="448">
        <v>257</v>
      </c>
      <c r="B265" s="397" t="s">
        <v>1867</v>
      </c>
      <c r="C265" s="386" t="s">
        <v>2239</v>
      </c>
      <c r="D265" s="393" t="s">
        <v>2240</v>
      </c>
      <c r="E265" s="398" t="s">
        <v>1939</v>
      </c>
      <c r="F265" s="419" t="s">
        <v>1940</v>
      </c>
      <c r="G265" s="419" t="s">
        <v>1940</v>
      </c>
      <c r="H265" s="450"/>
      <c r="I265" s="420">
        <v>125</v>
      </c>
    </row>
    <row r="266" spans="1:9" x14ac:dyDescent="0.3">
      <c r="A266" s="448">
        <v>258</v>
      </c>
      <c r="B266" s="397" t="s">
        <v>1867</v>
      </c>
      <c r="C266" s="386" t="s">
        <v>2241</v>
      </c>
      <c r="D266" s="393" t="s">
        <v>2242</v>
      </c>
      <c r="E266" s="398" t="s">
        <v>1939</v>
      </c>
      <c r="F266" s="419" t="s">
        <v>1940</v>
      </c>
      <c r="G266" s="419" t="s">
        <v>1940</v>
      </c>
      <c r="H266" s="450"/>
      <c r="I266" s="420">
        <v>125</v>
      </c>
    </row>
    <row r="267" spans="1:9" x14ac:dyDescent="0.3">
      <c r="A267" s="448">
        <v>259</v>
      </c>
      <c r="B267" s="397" t="s">
        <v>1867</v>
      </c>
      <c r="C267" s="386" t="s">
        <v>2243</v>
      </c>
      <c r="D267" s="393" t="s">
        <v>2244</v>
      </c>
      <c r="E267" s="398" t="s">
        <v>1939</v>
      </c>
      <c r="F267" s="419" t="s">
        <v>1940</v>
      </c>
      <c r="G267" s="419" t="s">
        <v>1940</v>
      </c>
      <c r="H267" s="450"/>
      <c r="I267" s="420">
        <v>125</v>
      </c>
    </row>
    <row r="268" spans="1:9" x14ac:dyDescent="0.3">
      <c r="A268" s="448">
        <v>260</v>
      </c>
      <c r="B268" s="397" t="s">
        <v>1867</v>
      </c>
      <c r="C268" s="386" t="s">
        <v>2245</v>
      </c>
      <c r="D268" s="393" t="s">
        <v>2246</v>
      </c>
      <c r="E268" s="398" t="s">
        <v>1939</v>
      </c>
      <c r="F268" s="419" t="s">
        <v>1940</v>
      </c>
      <c r="G268" s="419" t="s">
        <v>1940</v>
      </c>
      <c r="H268" s="450"/>
      <c r="I268" s="420">
        <v>125</v>
      </c>
    </row>
    <row r="269" spans="1:9" x14ac:dyDescent="0.3">
      <c r="A269" s="448">
        <v>261</v>
      </c>
      <c r="B269" s="397" t="s">
        <v>1867</v>
      </c>
      <c r="C269" s="386" t="s">
        <v>2247</v>
      </c>
      <c r="D269" s="393" t="s">
        <v>2248</v>
      </c>
      <c r="E269" s="398" t="s">
        <v>1939</v>
      </c>
      <c r="F269" s="419" t="s">
        <v>1940</v>
      </c>
      <c r="G269" s="419" t="s">
        <v>1940</v>
      </c>
      <c r="H269" s="450"/>
      <c r="I269" s="420">
        <v>125</v>
      </c>
    </row>
    <row r="270" spans="1:9" x14ac:dyDescent="0.3">
      <c r="A270" s="448">
        <v>262</v>
      </c>
      <c r="B270" s="397" t="s">
        <v>1796</v>
      </c>
      <c r="C270" s="386" t="s">
        <v>2249</v>
      </c>
      <c r="D270" s="393" t="s">
        <v>2250</v>
      </c>
      <c r="E270" s="398" t="s">
        <v>1939</v>
      </c>
      <c r="F270" s="419" t="s">
        <v>1940</v>
      </c>
      <c r="G270" s="419" t="s">
        <v>1940</v>
      </c>
      <c r="H270" s="450"/>
      <c r="I270" s="420">
        <v>125</v>
      </c>
    </row>
    <row r="271" spans="1:9" x14ac:dyDescent="0.3">
      <c r="A271" s="448">
        <v>263</v>
      </c>
      <c r="B271" s="397" t="s">
        <v>1867</v>
      </c>
      <c r="C271" s="386" t="s">
        <v>2251</v>
      </c>
      <c r="D271" s="393" t="s">
        <v>2252</v>
      </c>
      <c r="E271" s="398" t="s">
        <v>1939</v>
      </c>
      <c r="F271" s="419" t="s">
        <v>1940</v>
      </c>
      <c r="G271" s="419" t="s">
        <v>1940</v>
      </c>
      <c r="H271" s="450"/>
      <c r="I271" s="420">
        <v>125</v>
      </c>
    </row>
    <row r="272" spans="1:9" x14ac:dyDescent="0.3">
      <c r="A272" s="448">
        <v>264</v>
      </c>
      <c r="B272" s="397" t="s">
        <v>1796</v>
      </c>
      <c r="C272" s="386" t="s">
        <v>2253</v>
      </c>
      <c r="D272" s="393" t="s">
        <v>2254</v>
      </c>
      <c r="E272" s="398" t="s">
        <v>1939</v>
      </c>
      <c r="F272" s="419" t="s">
        <v>1940</v>
      </c>
      <c r="G272" s="419" t="s">
        <v>1940</v>
      </c>
      <c r="H272" s="450"/>
      <c r="I272" s="420">
        <v>125</v>
      </c>
    </row>
    <row r="273" spans="1:9" x14ac:dyDescent="0.3">
      <c r="A273" s="448">
        <v>265</v>
      </c>
      <c r="B273" s="397" t="s">
        <v>1796</v>
      </c>
      <c r="C273" s="386" t="s">
        <v>2255</v>
      </c>
      <c r="D273" s="393" t="s">
        <v>2256</v>
      </c>
      <c r="E273" s="398" t="s">
        <v>1939</v>
      </c>
      <c r="F273" s="419" t="s">
        <v>1940</v>
      </c>
      <c r="G273" s="419" t="s">
        <v>1940</v>
      </c>
      <c r="H273" s="450"/>
      <c r="I273" s="420">
        <v>125</v>
      </c>
    </row>
    <row r="274" spans="1:9" x14ac:dyDescent="0.3">
      <c r="A274" s="448">
        <v>266</v>
      </c>
      <c r="B274" s="397" t="s">
        <v>1796</v>
      </c>
      <c r="C274" s="386" t="s">
        <v>2257</v>
      </c>
      <c r="D274" s="393" t="s">
        <v>2258</v>
      </c>
      <c r="E274" s="398" t="s">
        <v>1939</v>
      </c>
      <c r="F274" s="419" t="s">
        <v>1940</v>
      </c>
      <c r="G274" s="419" t="s">
        <v>1940</v>
      </c>
      <c r="H274" s="450"/>
      <c r="I274" s="420">
        <v>125</v>
      </c>
    </row>
    <row r="275" spans="1:9" s="403" customFormat="1" x14ac:dyDescent="0.3">
      <c r="A275" s="448">
        <v>267</v>
      </c>
      <c r="B275" s="401" t="s">
        <v>1889</v>
      </c>
      <c r="C275" s="399" t="s">
        <v>2259</v>
      </c>
      <c r="D275" s="412" t="s">
        <v>2260</v>
      </c>
      <c r="E275" s="402" t="s">
        <v>1939</v>
      </c>
      <c r="F275" s="419" t="s">
        <v>1940</v>
      </c>
      <c r="G275" s="419" t="s">
        <v>1940</v>
      </c>
      <c r="H275" s="450"/>
      <c r="I275" s="420">
        <v>125</v>
      </c>
    </row>
    <row r="276" spans="1:9" x14ac:dyDescent="0.3">
      <c r="A276" s="448">
        <v>268</v>
      </c>
      <c r="B276" s="397" t="s">
        <v>1889</v>
      </c>
      <c r="C276" s="404" t="s">
        <v>2261</v>
      </c>
      <c r="D276" s="413" t="s">
        <v>2262</v>
      </c>
      <c r="E276" s="398" t="s">
        <v>1939</v>
      </c>
      <c r="F276" s="419" t="s">
        <v>1940</v>
      </c>
      <c r="G276" s="419" t="s">
        <v>1940</v>
      </c>
      <c r="H276" s="450"/>
      <c r="I276" s="420">
        <v>125</v>
      </c>
    </row>
    <row r="277" spans="1:9" x14ac:dyDescent="0.3">
      <c r="A277" s="448">
        <v>269</v>
      </c>
      <c r="B277" s="397" t="s">
        <v>1889</v>
      </c>
      <c r="C277" s="404" t="s">
        <v>2263</v>
      </c>
      <c r="D277" s="413" t="s">
        <v>2264</v>
      </c>
      <c r="E277" s="398" t="s">
        <v>1939</v>
      </c>
      <c r="F277" s="419" t="s">
        <v>1940</v>
      </c>
      <c r="G277" s="419" t="s">
        <v>1940</v>
      </c>
      <c r="H277" s="450"/>
      <c r="I277" s="420">
        <v>125</v>
      </c>
    </row>
    <row r="278" spans="1:9" x14ac:dyDescent="0.3">
      <c r="A278" s="448">
        <v>270</v>
      </c>
      <c r="B278" s="397" t="s">
        <v>1889</v>
      </c>
      <c r="C278" s="404" t="s">
        <v>2265</v>
      </c>
      <c r="D278" s="413" t="s">
        <v>2266</v>
      </c>
      <c r="E278" s="398" t="s">
        <v>1939</v>
      </c>
      <c r="F278" s="419" t="s">
        <v>1940</v>
      </c>
      <c r="G278" s="419" t="s">
        <v>1940</v>
      </c>
      <c r="H278" s="450"/>
      <c r="I278" s="420">
        <v>125</v>
      </c>
    </row>
    <row r="279" spans="1:9" x14ac:dyDescent="0.3">
      <c r="A279" s="448">
        <v>271</v>
      </c>
      <c r="B279" s="397" t="s">
        <v>1889</v>
      </c>
      <c r="C279" s="404" t="s">
        <v>2267</v>
      </c>
      <c r="D279" s="413" t="s">
        <v>2268</v>
      </c>
      <c r="E279" s="398" t="s">
        <v>1939</v>
      </c>
      <c r="F279" s="419" t="s">
        <v>1940</v>
      </c>
      <c r="G279" s="419" t="s">
        <v>1940</v>
      </c>
      <c r="H279" s="450"/>
      <c r="I279" s="420">
        <v>125</v>
      </c>
    </row>
    <row r="280" spans="1:9" x14ac:dyDescent="0.3">
      <c r="A280" s="448">
        <v>272</v>
      </c>
      <c r="B280" s="397" t="s">
        <v>1889</v>
      </c>
      <c r="C280" s="404" t="s">
        <v>2269</v>
      </c>
      <c r="D280" s="413" t="s">
        <v>2270</v>
      </c>
      <c r="E280" s="398" t="s">
        <v>1939</v>
      </c>
      <c r="F280" s="419" t="s">
        <v>1940</v>
      </c>
      <c r="G280" s="419" t="s">
        <v>1940</v>
      </c>
      <c r="H280" s="450"/>
      <c r="I280" s="420">
        <v>125</v>
      </c>
    </row>
    <row r="281" spans="1:9" x14ac:dyDescent="0.3">
      <c r="A281" s="448">
        <v>273</v>
      </c>
      <c r="B281" s="397" t="s">
        <v>1889</v>
      </c>
      <c r="C281" s="404" t="s">
        <v>2271</v>
      </c>
      <c r="D281" s="413" t="s">
        <v>2272</v>
      </c>
      <c r="E281" s="398" t="s">
        <v>1939</v>
      </c>
      <c r="F281" s="419" t="s">
        <v>1940</v>
      </c>
      <c r="G281" s="419" t="s">
        <v>1940</v>
      </c>
      <c r="H281" s="450"/>
      <c r="I281" s="420">
        <v>125</v>
      </c>
    </row>
    <row r="282" spans="1:9" x14ac:dyDescent="0.3">
      <c r="A282" s="448">
        <v>274</v>
      </c>
      <c r="B282" s="397" t="s">
        <v>1889</v>
      </c>
      <c r="C282" s="404" t="s">
        <v>2273</v>
      </c>
      <c r="D282" s="413" t="s">
        <v>2274</v>
      </c>
      <c r="E282" s="398" t="s">
        <v>1939</v>
      </c>
      <c r="F282" s="419" t="s">
        <v>1940</v>
      </c>
      <c r="G282" s="419" t="s">
        <v>1940</v>
      </c>
      <c r="H282" s="450"/>
      <c r="I282" s="420">
        <v>125</v>
      </c>
    </row>
    <row r="283" spans="1:9" x14ac:dyDescent="0.3">
      <c r="A283" s="448">
        <v>275</v>
      </c>
      <c r="B283" s="397" t="s">
        <v>1889</v>
      </c>
      <c r="C283" s="404" t="s">
        <v>2275</v>
      </c>
      <c r="D283" s="413" t="s">
        <v>2276</v>
      </c>
      <c r="E283" s="398" t="s">
        <v>1939</v>
      </c>
      <c r="F283" s="419" t="s">
        <v>1940</v>
      </c>
      <c r="G283" s="419" t="s">
        <v>1940</v>
      </c>
      <c r="H283" s="450"/>
      <c r="I283" s="420">
        <v>125</v>
      </c>
    </row>
    <row r="284" spans="1:9" x14ac:dyDescent="0.3">
      <c r="A284" s="448">
        <v>276</v>
      </c>
      <c r="B284" s="397" t="s">
        <v>1796</v>
      </c>
      <c r="C284" s="404" t="s">
        <v>2277</v>
      </c>
      <c r="D284" s="413" t="s">
        <v>2278</v>
      </c>
      <c r="E284" s="398" t="s">
        <v>1939</v>
      </c>
      <c r="F284" s="419" t="s">
        <v>1940</v>
      </c>
      <c r="G284" s="419" t="s">
        <v>1940</v>
      </c>
      <c r="H284" s="450"/>
      <c r="I284" s="420">
        <v>125</v>
      </c>
    </row>
    <row r="285" spans="1:9" x14ac:dyDescent="0.3">
      <c r="A285" s="448">
        <v>277</v>
      </c>
      <c r="B285" s="397" t="s">
        <v>1796</v>
      </c>
      <c r="C285" s="404" t="s">
        <v>2279</v>
      </c>
      <c r="D285" s="413" t="s">
        <v>2280</v>
      </c>
      <c r="E285" s="398" t="s">
        <v>1939</v>
      </c>
      <c r="F285" s="419" t="s">
        <v>1940</v>
      </c>
      <c r="G285" s="419" t="s">
        <v>1940</v>
      </c>
      <c r="H285" s="450"/>
      <c r="I285" s="420">
        <v>125</v>
      </c>
    </row>
    <row r="286" spans="1:9" x14ac:dyDescent="0.3">
      <c r="A286" s="448">
        <v>278</v>
      </c>
      <c r="B286" s="397" t="s">
        <v>1796</v>
      </c>
      <c r="C286" s="404" t="s">
        <v>2281</v>
      </c>
      <c r="D286" s="413" t="s">
        <v>2282</v>
      </c>
      <c r="E286" s="398" t="s">
        <v>1939</v>
      </c>
      <c r="F286" s="419" t="s">
        <v>1940</v>
      </c>
      <c r="G286" s="419" t="s">
        <v>1940</v>
      </c>
      <c r="H286" s="450"/>
      <c r="I286" s="420">
        <v>125</v>
      </c>
    </row>
    <row r="287" spans="1:9" x14ac:dyDescent="0.3">
      <c r="A287" s="448">
        <v>279</v>
      </c>
      <c r="B287" s="397" t="s">
        <v>1796</v>
      </c>
      <c r="C287" s="404" t="s">
        <v>2283</v>
      </c>
      <c r="D287" s="413" t="s">
        <v>2284</v>
      </c>
      <c r="E287" s="398" t="s">
        <v>1939</v>
      </c>
      <c r="F287" s="419" t="s">
        <v>1940</v>
      </c>
      <c r="G287" s="419" t="s">
        <v>1940</v>
      </c>
      <c r="H287" s="450"/>
      <c r="I287" s="420">
        <v>125</v>
      </c>
    </row>
    <row r="288" spans="1:9" x14ac:dyDescent="0.3">
      <c r="A288" s="448">
        <v>280</v>
      </c>
      <c r="B288" s="397" t="s">
        <v>1796</v>
      </c>
      <c r="C288" s="404" t="s">
        <v>2285</v>
      </c>
      <c r="D288" s="413" t="s">
        <v>2286</v>
      </c>
      <c r="E288" s="398" t="s">
        <v>1939</v>
      </c>
      <c r="F288" s="419" t="s">
        <v>1940</v>
      </c>
      <c r="G288" s="419" t="s">
        <v>1940</v>
      </c>
      <c r="H288" s="450"/>
      <c r="I288" s="420">
        <v>125</v>
      </c>
    </row>
    <row r="289" spans="1:9" x14ac:dyDescent="0.3">
      <c r="A289" s="448">
        <v>281</v>
      </c>
      <c r="B289" s="397" t="s">
        <v>1796</v>
      </c>
      <c r="C289" s="404" t="s">
        <v>2287</v>
      </c>
      <c r="D289" s="413" t="s">
        <v>2288</v>
      </c>
      <c r="E289" s="398" t="s">
        <v>1939</v>
      </c>
      <c r="F289" s="419" t="s">
        <v>1940</v>
      </c>
      <c r="G289" s="419" t="s">
        <v>1940</v>
      </c>
      <c r="H289" s="450"/>
      <c r="I289" s="420">
        <v>125</v>
      </c>
    </row>
    <row r="290" spans="1:9" x14ac:dyDescent="0.3">
      <c r="A290" s="448">
        <v>282</v>
      </c>
      <c r="B290" s="397" t="s">
        <v>1796</v>
      </c>
      <c r="C290" s="404" t="s">
        <v>2289</v>
      </c>
      <c r="D290" s="413" t="s">
        <v>2290</v>
      </c>
      <c r="E290" s="398" t="s">
        <v>1939</v>
      </c>
      <c r="F290" s="419" t="s">
        <v>1940</v>
      </c>
      <c r="G290" s="419" t="s">
        <v>1940</v>
      </c>
      <c r="H290" s="450"/>
      <c r="I290" s="420">
        <v>125</v>
      </c>
    </row>
    <row r="291" spans="1:9" x14ac:dyDescent="0.3">
      <c r="A291" s="448">
        <v>283</v>
      </c>
      <c r="B291" s="397" t="s">
        <v>1796</v>
      </c>
      <c r="C291" s="404" t="s">
        <v>2291</v>
      </c>
      <c r="D291" s="413" t="s">
        <v>2292</v>
      </c>
      <c r="E291" s="398" t="s">
        <v>1939</v>
      </c>
      <c r="F291" s="419" t="s">
        <v>1940</v>
      </c>
      <c r="G291" s="419" t="s">
        <v>1940</v>
      </c>
      <c r="H291" s="450"/>
      <c r="I291" s="420">
        <v>125</v>
      </c>
    </row>
    <row r="292" spans="1:9" x14ac:dyDescent="0.3">
      <c r="A292" s="448">
        <v>284</v>
      </c>
      <c r="B292" s="397" t="s">
        <v>1796</v>
      </c>
      <c r="C292" s="404" t="s">
        <v>2293</v>
      </c>
      <c r="D292" s="413" t="s">
        <v>2294</v>
      </c>
      <c r="E292" s="398" t="s">
        <v>1939</v>
      </c>
      <c r="F292" s="419" t="s">
        <v>1940</v>
      </c>
      <c r="G292" s="419" t="s">
        <v>1940</v>
      </c>
      <c r="H292" s="450"/>
      <c r="I292" s="420">
        <v>125</v>
      </c>
    </row>
    <row r="293" spans="1:9" x14ac:dyDescent="0.3">
      <c r="A293" s="448">
        <v>285</v>
      </c>
      <c r="B293" s="397" t="s">
        <v>1796</v>
      </c>
      <c r="C293" s="404" t="s">
        <v>2295</v>
      </c>
      <c r="D293" s="413" t="s">
        <v>2296</v>
      </c>
      <c r="E293" s="398" t="s">
        <v>1939</v>
      </c>
      <c r="F293" s="419" t="s">
        <v>1940</v>
      </c>
      <c r="G293" s="419" t="s">
        <v>1940</v>
      </c>
      <c r="H293" s="450"/>
      <c r="I293" s="420">
        <v>125</v>
      </c>
    </row>
    <row r="294" spans="1:9" x14ac:dyDescent="0.3">
      <c r="A294" s="448">
        <v>286</v>
      </c>
      <c r="B294" s="397" t="s">
        <v>1796</v>
      </c>
      <c r="C294" s="404" t="s">
        <v>2297</v>
      </c>
      <c r="D294" s="413" t="s">
        <v>2298</v>
      </c>
      <c r="E294" s="398" t="s">
        <v>1939</v>
      </c>
      <c r="F294" s="419" t="s">
        <v>1940</v>
      </c>
      <c r="G294" s="419" t="s">
        <v>1940</v>
      </c>
      <c r="H294" s="450"/>
      <c r="I294" s="420">
        <v>125</v>
      </c>
    </row>
    <row r="295" spans="1:9" x14ac:dyDescent="0.3">
      <c r="A295" s="448">
        <v>287</v>
      </c>
      <c r="B295" s="397" t="s">
        <v>1796</v>
      </c>
      <c r="C295" s="404" t="s">
        <v>2299</v>
      </c>
      <c r="D295" s="413" t="s">
        <v>2300</v>
      </c>
      <c r="E295" s="398" t="s">
        <v>1939</v>
      </c>
      <c r="F295" s="419" t="s">
        <v>1940</v>
      </c>
      <c r="G295" s="419" t="s">
        <v>1940</v>
      </c>
      <c r="H295" s="450"/>
      <c r="I295" s="420">
        <v>125</v>
      </c>
    </row>
    <row r="296" spans="1:9" x14ac:dyDescent="0.3">
      <c r="A296" s="448">
        <v>288</v>
      </c>
      <c r="B296" s="397" t="s">
        <v>1796</v>
      </c>
      <c r="C296" s="404" t="s">
        <v>2301</v>
      </c>
      <c r="D296" s="413" t="s">
        <v>2302</v>
      </c>
      <c r="E296" s="398" t="s">
        <v>1939</v>
      </c>
      <c r="F296" s="419" t="s">
        <v>1940</v>
      </c>
      <c r="G296" s="419" t="s">
        <v>1940</v>
      </c>
      <c r="H296" s="450"/>
      <c r="I296" s="420">
        <v>125</v>
      </c>
    </row>
    <row r="297" spans="1:9" x14ac:dyDescent="0.3">
      <c r="A297" s="448">
        <v>289</v>
      </c>
      <c r="B297" s="397" t="s">
        <v>1889</v>
      </c>
      <c r="C297" s="404" t="s">
        <v>2303</v>
      </c>
      <c r="D297" s="413" t="s">
        <v>2304</v>
      </c>
      <c r="E297" s="398" t="s">
        <v>1939</v>
      </c>
      <c r="F297" s="419" t="s">
        <v>1940</v>
      </c>
      <c r="G297" s="419" t="s">
        <v>1940</v>
      </c>
      <c r="H297" s="450"/>
      <c r="I297" s="420">
        <v>125</v>
      </c>
    </row>
    <row r="298" spans="1:9" x14ac:dyDescent="0.3">
      <c r="A298" s="448">
        <v>290</v>
      </c>
      <c r="B298" s="397" t="s">
        <v>1889</v>
      </c>
      <c r="C298" s="404" t="s">
        <v>2305</v>
      </c>
      <c r="D298" s="413" t="s">
        <v>2306</v>
      </c>
      <c r="E298" s="398" t="s">
        <v>1939</v>
      </c>
      <c r="F298" s="419" t="s">
        <v>1940</v>
      </c>
      <c r="G298" s="419" t="s">
        <v>1940</v>
      </c>
      <c r="H298" s="450"/>
      <c r="I298" s="420">
        <v>125</v>
      </c>
    </row>
    <row r="299" spans="1:9" x14ac:dyDescent="0.3">
      <c r="A299" s="448">
        <v>291</v>
      </c>
      <c r="B299" s="397" t="s">
        <v>1796</v>
      </c>
      <c r="C299" s="404" t="s">
        <v>2307</v>
      </c>
      <c r="D299" s="413" t="s">
        <v>2308</v>
      </c>
      <c r="E299" s="398" t="s">
        <v>1939</v>
      </c>
      <c r="F299" s="419" t="s">
        <v>1940</v>
      </c>
      <c r="G299" s="419" t="s">
        <v>1940</v>
      </c>
      <c r="H299" s="450"/>
      <c r="I299" s="420">
        <v>125</v>
      </c>
    </row>
    <row r="300" spans="1:9" x14ac:dyDescent="0.3">
      <c r="A300" s="448">
        <v>292</v>
      </c>
      <c r="B300" s="397" t="s">
        <v>1889</v>
      </c>
      <c r="C300" s="404" t="s">
        <v>2309</v>
      </c>
      <c r="D300" s="413" t="s">
        <v>2310</v>
      </c>
      <c r="E300" s="398" t="s">
        <v>1939</v>
      </c>
      <c r="F300" s="419" t="s">
        <v>1940</v>
      </c>
      <c r="G300" s="419" t="s">
        <v>1940</v>
      </c>
      <c r="H300" s="450"/>
      <c r="I300" s="420">
        <v>125</v>
      </c>
    </row>
    <row r="301" spans="1:9" x14ac:dyDescent="0.3">
      <c r="A301" s="448">
        <v>293</v>
      </c>
      <c r="B301" s="397" t="s">
        <v>1796</v>
      </c>
      <c r="C301" s="404" t="s">
        <v>2311</v>
      </c>
      <c r="D301" s="413" t="s">
        <v>2312</v>
      </c>
      <c r="E301" s="398" t="s">
        <v>1939</v>
      </c>
      <c r="F301" s="419" t="s">
        <v>1940</v>
      </c>
      <c r="G301" s="419" t="s">
        <v>1940</v>
      </c>
      <c r="H301" s="450"/>
      <c r="I301" s="420">
        <v>125</v>
      </c>
    </row>
    <row r="302" spans="1:9" x14ac:dyDescent="0.3">
      <c r="A302" s="448">
        <v>294</v>
      </c>
      <c r="B302" s="397" t="s">
        <v>1796</v>
      </c>
      <c r="C302" s="404" t="s">
        <v>2313</v>
      </c>
      <c r="D302" s="413" t="s">
        <v>2314</v>
      </c>
      <c r="E302" s="398" t="s">
        <v>1939</v>
      </c>
      <c r="F302" s="419" t="s">
        <v>1940</v>
      </c>
      <c r="G302" s="419" t="s">
        <v>1940</v>
      </c>
      <c r="H302" s="450"/>
      <c r="I302" s="420">
        <v>125</v>
      </c>
    </row>
    <row r="303" spans="1:9" x14ac:dyDescent="0.3">
      <c r="A303" s="448">
        <v>295</v>
      </c>
      <c r="B303" s="397" t="s">
        <v>1796</v>
      </c>
      <c r="C303" s="404" t="s">
        <v>2315</v>
      </c>
      <c r="D303" s="413" t="s">
        <v>2316</v>
      </c>
      <c r="E303" s="398" t="s">
        <v>1939</v>
      </c>
      <c r="F303" s="419" t="s">
        <v>1940</v>
      </c>
      <c r="G303" s="419" t="s">
        <v>1940</v>
      </c>
      <c r="H303" s="450"/>
      <c r="I303" s="420">
        <v>125</v>
      </c>
    </row>
    <row r="304" spans="1:9" x14ac:dyDescent="0.3">
      <c r="A304" s="448">
        <v>296</v>
      </c>
      <c r="B304" s="397" t="s">
        <v>1796</v>
      </c>
      <c r="C304" s="404" t="s">
        <v>2317</v>
      </c>
      <c r="D304" s="413" t="s">
        <v>2318</v>
      </c>
      <c r="E304" s="398" t="s">
        <v>1939</v>
      </c>
      <c r="F304" s="419" t="s">
        <v>1940</v>
      </c>
      <c r="G304" s="419" t="s">
        <v>1940</v>
      </c>
      <c r="H304" s="450"/>
      <c r="I304" s="420">
        <v>125</v>
      </c>
    </row>
    <row r="305" spans="1:9" x14ac:dyDescent="0.3">
      <c r="A305" s="448">
        <v>297</v>
      </c>
      <c r="B305" s="397" t="s">
        <v>1796</v>
      </c>
      <c r="C305" s="404" t="s">
        <v>2319</v>
      </c>
      <c r="D305" s="413" t="s">
        <v>2320</v>
      </c>
      <c r="E305" s="398" t="s">
        <v>1939</v>
      </c>
      <c r="F305" s="419" t="s">
        <v>1940</v>
      </c>
      <c r="G305" s="419" t="s">
        <v>1940</v>
      </c>
      <c r="H305" s="450"/>
      <c r="I305" s="420">
        <v>125</v>
      </c>
    </row>
    <row r="306" spans="1:9" x14ac:dyDescent="0.3">
      <c r="A306" s="448">
        <v>298</v>
      </c>
      <c r="B306" s="397" t="s">
        <v>1867</v>
      </c>
      <c r="C306" s="404" t="s">
        <v>2321</v>
      </c>
      <c r="D306" s="413" t="s">
        <v>2322</v>
      </c>
      <c r="E306" s="398" t="s">
        <v>1939</v>
      </c>
      <c r="F306" s="419" t="s">
        <v>1940</v>
      </c>
      <c r="G306" s="419" t="s">
        <v>1940</v>
      </c>
      <c r="H306" s="450"/>
      <c r="I306" s="420">
        <v>125</v>
      </c>
    </row>
    <row r="307" spans="1:9" x14ac:dyDescent="0.3">
      <c r="A307" s="448">
        <v>299</v>
      </c>
      <c r="B307" s="397" t="s">
        <v>1867</v>
      </c>
      <c r="C307" s="404" t="s">
        <v>2323</v>
      </c>
      <c r="D307" s="413" t="s">
        <v>2324</v>
      </c>
      <c r="E307" s="398" t="s">
        <v>1939</v>
      </c>
      <c r="F307" s="419" t="s">
        <v>1940</v>
      </c>
      <c r="G307" s="419" t="s">
        <v>1940</v>
      </c>
      <c r="H307" s="450"/>
      <c r="I307" s="420">
        <v>125</v>
      </c>
    </row>
    <row r="308" spans="1:9" x14ac:dyDescent="0.3">
      <c r="A308" s="448">
        <v>300</v>
      </c>
      <c r="B308" s="397" t="s">
        <v>1867</v>
      </c>
      <c r="C308" s="404" t="s">
        <v>2325</v>
      </c>
      <c r="D308" s="413" t="s">
        <v>2326</v>
      </c>
      <c r="E308" s="398" t="s">
        <v>1939</v>
      </c>
      <c r="F308" s="419" t="s">
        <v>1940</v>
      </c>
      <c r="G308" s="419" t="s">
        <v>1940</v>
      </c>
      <c r="H308" s="450"/>
      <c r="I308" s="420">
        <v>125</v>
      </c>
    </row>
    <row r="309" spans="1:9" x14ac:dyDescent="0.3">
      <c r="A309" s="448">
        <v>301</v>
      </c>
      <c r="B309" s="397" t="s">
        <v>1867</v>
      </c>
      <c r="C309" s="404" t="s">
        <v>2327</v>
      </c>
      <c r="D309" s="413" t="s">
        <v>2328</v>
      </c>
      <c r="E309" s="398" t="s">
        <v>1939</v>
      </c>
      <c r="F309" s="419" t="s">
        <v>1940</v>
      </c>
      <c r="G309" s="419" t="s">
        <v>1940</v>
      </c>
      <c r="H309" s="450"/>
      <c r="I309" s="420">
        <v>125</v>
      </c>
    </row>
    <row r="310" spans="1:9" x14ac:dyDescent="0.3">
      <c r="A310" s="448">
        <v>302</v>
      </c>
      <c r="B310" s="397" t="s">
        <v>1867</v>
      </c>
      <c r="C310" s="404" t="s">
        <v>2329</v>
      </c>
      <c r="D310" s="413" t="s">
        <v>2330</v>
      </c>
      <c r="E310" s="398" t="s">
        <v>1939</v>
      </c>
      <c r="F310" s="419" t="s">
        <v>1940</v>
      </c>
      <c r="G310" s="419" t="s">
        <v>1940</v>
      </c>
      <c r="H310" s="450"/>
      <c r="I310" s="420">
        <v>125</v>
      </c>
    </row>
    <row r="311" spans="1:9" x14ac:dyDescent="0.3">
      <c r="A311" s="448">
        <v>303</v>
      </c>
      <c r="B311" s="397" t="s">
        <v>1867</v>
      </c>
      <c r="C311" s="404" t="s">
        <v>2331</v>
      </c>
      <c r="D311" s="413" t="s">
        <v>2332</v>
      </c>
      <c r="E311" s="398" t="s">
        <v>1939</v>
      </c>
      <c r="F311" s="419" t="s">
        <v>1940</v>
      </c>
      <c r="G311" s="419" t="s">
        <v>1940</v>
      </c>
      <c r="H311" s="450"/>
      <c r="I311" s="420">
        <v>125</v>
      </c>
    </row>
    <row r="312" spans="1:9" x14ac:dyDescent="0.3">
      <c r="A312" s="448">
        <v>304</v>
      </c>
      <c r="B312" s="397" t="s">
        <v>1867</v>
      </c>
      <c r="C312" s="404" t="s">
        <v>2333</v>
      </c>
      <c r="D312" s="413" t="s">
        <v>2334</v>
      </c>
      <c r="E312" s="398" t="s">
        <v>1939</v>
      </c>
      <c r="F312" s="419" t="s">
        <v>1940</v>
      </c>
      <c r="G312" s="419" t="s">
        <v>1940</v>
      </c>
      <c r="H312" s="450"/>
      <c r="I312" s="420">
        <v>125</v>
      </c>
    </row>
    <row r="313" spans="1:9" x14ac:dyDescent="0.3">
      <c r="A313" s="448">
        <v>305</v>
      </c>
      <c r="B313" s="397" t="s">
        <v>1867</v>
      </c>
      <c r="C313" s="404" t="s">
        <v>2335</v>
      </c>
      <c r="D313" s="413" t="s">
        <v>2336</v>
      </c>
      <c r="E313" s="398" t="s">
        <v>1939</v>
      </c>
      <c r="F313" s="419" t="s">
        <v>1940</v>
      </c>
      <c r="G313" s="419" t="s">
        <v>1940</v>
      </c>
      <c r="H313" s="450"/>
      <c r="I313" s="420">
        <v>125</v>
      </c>
    </row>
    <row r="314" spans="1:9" x14ac:dyDescent="0.3">
      <c r="A314" s="448">
        <v>306</v>
      </c>
      <c r="B314" s="397" t="s">
        <v>1867</v>
      </c>
      <c r="C314" s="404" t="s">
        <v>2337</v>
      </c>
      <c r="D314" s="413" t="s">
        <v>2338</v>
      </c>
      <c r="E314" s="398" t="s">
        <v>1939</v>
      </c>
      <c r="F314" s="419" t="s">
        <v>1940</v>
      </c>
      <c r="G314" s="419" t="s">
        <v>1940</v>
      </c>
      <c r="H314" s="450"/>
      <c r="I314" s="420">
        <v>125</v>
      </c>
    </row>
    <row r="315" spans="1:9" x14ac:dyDescent="0.3">
      <c r="A315" s="448">
        <v>307</v>
      </c>
      <c r="B315" s="397" t="s">
        <v>1867</v>
      </c>
      <c r="C315" s="405" t="s">
        <v>2339</v>
      </c>
      <c r="D315" s="414" t="s">
        <v>2340</v>
      </c>
      <c r="E315" s="398" t="s">
        <v>1939</v>
      </c>
      <c r="F315" s="419" t="s">
        <v>1940</v>
      </c>
      <c r="G315" s="419" t="s">
        <v>1940</v>
      </c>
      <c r="H315" s="450"/>
      <c r="I315" s="420">
        <v>125</v>
      </c>
    </row>
    <row r="316" spans="1:9" x14ac:dyDescent="0.3">
      <c r="A316" s="448">
        <v>308</v>
      </c>
      <c r="B316" s="397" t="s">
        <v>1867</v>
      </c>
      <c r="C316" s="404" t="s">
        <v>2341</v>
      </c>
      <c r="D316" s="413" t="s">
        <v>2342</v>
      </c>
      <c r="E316" s="398" t="s">
        <v>1939</v>
      </c>
      <c r="F316" s="419" t="s">
        <v>1940</v>
      </c>
      <c r="G316" s="419" t="s">
        <v>1940</v>
      </c>
      <c r="H316" s="450"/>
      <c r="I316" s="420">
        <v>125</v>
      </c>
    </row>
    <row r="317" spans="1:9" x14ac:dyDescent="0.3">
      <c r="A317" s="448">
        <v>309</v>
      </c>
      <c r="B317" s="397" t="s">
        <v>1889</v>
      </c>
      <c r="C317" s="404" t="s">
        <v>2343</v>
      </c>
      <c r="D317" s="413" t="s">
        <v>2344</v>
      </c>
      <c r="E317" s="398" t="s">
        <v>1939</v>
      </c>
      <c r="F317" s="419" t="s">
        <v>1940</v>
      </c>
      <c r="G317" s="419" t="s">
        <v>1940</v>
      </c>
      <c r="H317" s="450"/>
      <c r="I317" s="420">
        <v>125</v>
      </c>
    </row>
    <row r="318" spans="1:9" x14ac:dyDescent="0.3">
      <c r="A318" s="448">
        <v>310</v>
      </c>
      <c r="B318" s="397" t="s">
        <v>1889</v>
      </c>
      <c r="C318" s="404" t="s">
        <v>2345</v>
      </c>
      <c r="D318" s="413" t="s">
        <v>2346</v>
      </c>
      <c r="E318" s="398" t="s">
        <v>1939</v>
      </c>
      <c r="F318" s="419" t="s">
        <v>1940</v>
      </c>
      <c r="G318" s="419" t="s">
        <v>1940</v>
      </c>
      <c r="H318" s="450"/>
      <c r="I318" s="420">
        <v>125</v>
      </c>
    </row>
    <row r="319" spans="1:9" x14ac:dyDescent="0.3">
      <c r="A319" s="448">
        <v>311</v>
      </c>
      <c r="B319" s="397" t="s">
        <v>1889</v>
      </c>
      <c r="C319" s="404" t="s">
        <v>2347</v>
      </c>
      <c r="D319" s="413" t="s">
        <v>2348</v>
      </c>
      <c r="E319" s="398" t="s">
        <v>1939</v>
      </c>
      <c r="F319" s="419" t="s">
        <v>1940</v>
      </c>
      <c r="G319" s="419" t="s">
        <v>1940</v>
      </c>
      <c r="H319" s="450"/>
      <c r="I319" s="420">
        <v>125</v>
      </c>
    </row>
    <row r="320" spans="1:9" x14ac:dyDescent="0.3">
      <c r="A320" s="448">
        <v>312</v>
      </c>
      <c r="B320" s="397" t="s">
        <v>1889</v>
      </c>
      <c r="C320" s="404" t="s">
        <v>2349</v>
      </c>
      <c r="D320" s="413" t="s">
        <v>2350</v>
      </c>
      <c r="E320" s="398" t="s">
        <v>1939</v>
      </c>
      <c r="F320" s="419" t="s">
        <v>1940</v>
      </c>
      <c r="G320" s="419" t="s">
        <v>1940</v>
      </c>
      <c r="H320" s="450"/>
      <c r="I320" s="420">
        <v>125</v>
      </c>
    </row>
    <row r="321" spans="1:9" x14ac:dyDescent="0.3">
      <c r="A321" s="448">
        <v>313</v>
      </c>
      <c r="B321" s="397" t="s">
        <v>1796</v>
      </c>
      <c r="C321" s="404" t="s">
        <v>2351</v>
      </c>
      <c r="D321" s="413" t="s">
        <v>2352</v>
      </c>
      <c r="E321" s="398" t="s">
        <v>1939</v>
      </c>
      <c r="F321" s="419" t="s">
        <v>1940</v>
      </c>
      <c r="G321" s="419" t="s">
        <v>1940</v>
      </c>
      <c r="H321" s="450"/>
      <c r="I321" s="420">
        <v>125</v>
      </c>
    </row>
    <row r="322" spans="1:9" x14ac:dyDescent="0.3">
      <c r="A322" s="448">
        <v>314</v>
      </c>
      <c r="B322" s="397" t="s">
        <v>1796</v>
      </c>
      <c r="C322" s="404" t="s">
        <v>2353</v>
      </c>
      <c r="D322" s="413" t="s">
        <v>2354</v>
      </c>
      <c r="E322" s="398" t="s">
        <v>1939</v>
      </c>
      <c r="F322" s="419" t="s">
        <v>1940</v>
      </c>
      <c r="G322" s="419" t="s">
        <v>1940</v>
      </c>
      <c r="H322" s="450"/>
      <c r="I322" s="420">
        <v>125</v>
      </c>
    </row>
    <row r="323" spans="1:9" x14ac:dyDescent="0.3">
      <c r="A323" s="448">
        <v>315</v>
      </c>
      <c r="B323" s="397" t="s">
        <v>1796</v>
      </c>
      <c r="C323" s="404" t="s">
        <v>2355</v>
      </c>
      <c r="D323" s="413" t="s">
        <v>2356</v>
      </c>
      <c r="E323" s="398" t="s">
        <v>1939</v>
      </c>
      <c r="F323" s="419" t="s">
        <v>1940</v>
      </c>
      <c r="G323" s="419" t="s">
        <v>1940</v>
      </c>
      <c r="H323" s="450"/>
      <c r="I323" s="420">
        <v>125</v>
      </c>
    </row>
    <row r="324" spans="1:9" x14ac:dyDescent="0.3">
      <c r="A324" s="448">
        <v>316</v>
      </c>
      <c r="B324" s="397" t="s">
        <v>1796</v>
      </c>
      <c r="C324" s="404" t="s">
        <v>2357</v>
      </c>
      <c r="D324" s="413" t="s">
        <v>2358</v>
      </c>
      <c r="E324" s="398" t="s">
        <v>1939</v>
      </c>
      <c r="F324" s="419" t="s">
        <v>1940</v>
      </c>
      <c r="G324" s="419" t="s">
        <v>1940</v>
      </c>
      <c r="H324" s="450"/>
      <c r="I324" s="420">
        <v>125</v>
      </c>
    </row>
    <row r="325" spans="1:9" x14ac:dyDescent="0.3">
      <c r="A325" s="448">
        <v>317</v>
      </c>
      <c r="B325" s="397" t="s">
        <v>1796</v>
      </c>
      <c r="C325" s="404" t="s">
        <v>2359</v>
      </c>
      <c r="D325" s="413" t="s">
        <v>2360</v>
      </c>
      <c r="E325" s="398" t="s">
        <v>1939</v>
      </c>
      <c r="F325" s="419" t="s">
        <v>1940</v>
      </c>
      <c r="G325" s="419" t="s">
        <v>1940</v>
      </c>
      <c r="H325" s="450"/>
      <c r="I325" s="420">
        <v>125</v>
      </c>
    </row>
    <row r="326" spans="1:9" x14ac:dyDescent="0.3">
      <c r="A326" s="448">
        <v>318</v>
      </c>
      <c r="B326" s="397" t="s">
        <v>1796</v>
      </c>
      <c r="C326" s="404" t="s">
        <v>2361</v>
      </c>
      <c r="D326" s="413" t="s">
        <v>2362</v>
      </c>
      <c r="E326" s="398" t="s">
        <v>1939</v>
      </c>
      <c r="F326" s="419" t="s">
        <v>1940</v>
      </c>
      <c r="G326" s="419" t="s">
        <v>1940</v>
      </c>
      <c r="H326" s="450"/>
      <c r="I326" s="420">
        <v>125</v>
      </c>
    </row>
    <row r="327" spans="1:9" x14ac:dyDescent="0.3">
      <c r="A327" s="448">
        <v>319</v>
      </c>
      <c r="B327" s="397" t="s">
        <v>1867</v>
      </c>
      <c r="C327" s="404" t="s">
        <v>2363</v>
      </c>
      <c r="D327" s="413" t="s">
        <v>2364</v>
      </c>
      <c r="E327" s="398" t="s">
        <v>1939</v>
      </c>
      <c r="F327" s="419" t="s">
        <v>1940</v>
      </c>
      <c r="G327" s="419" t="s">
        <v>1940</v>
      </c>
      <c r="H327" s="450"/>
      <c r="I327" s="420">
        <v>125</v>
      </c>
    </row>
    <row r="328" spans="1:9" x14ac:dyDescent="0.3">
      <c r="A328" s="448">
        <v>320</v>
      </c>
      <c r="B328" s="397" t="s">
        <v>1867</v>
      </c>
      <c r="C328" s="404" t="s">
        <v>2365</v>
      </c>
      <c r="D328" s="413" t="s">
        <v>2366</v>
      </c>
      <c r="E328" s="398" t="s">
        <v>1939</v>
      </c>
      <c r="F328" s="419" t="s">
        <v>1940</v>
      </c>
      <c r="G328" s="419" t="s">
        <v>1940</v>
      </c>
      <c r="H328" s="450"/>
      <c r="I328" s="420">
        <v>125</v>
      </c>
    </row>
    <row r="329" spans="1:9" x14ac:dyDescent="0.3">
      <c r="A329" s="448">
        <v>321</v>
      </c>
      <c r="B329" s="397" t="s">
        <v>1867</v>
      </c>
      <c r="C329" s="404" t="s">
        <v>2367</v>
      </c>
      <c r="D329" s="413" t="s">
        <v>2368</v>
      </c>
      <c r="E329" s="398" t="s">
        <v>1939</v>
      </c>
      <c r="F329" s="419" t="s">
        <v>1940</v>
      </c>
      <c r="G329" s="419" t="s">
        <v>1940</v>
      </c>
      <c r="H329" s="450"/>
      <c r="I329" s="420">
        <v>125</v>
      </c>
    </row>
    <row r="330" spans="1:9" x14ac:dyDescent="0.3">
      <c r="A330" s="448">
        <v>322</v>
      </c>
      <c r="B330" s="397" t="s">
        <v>1867</v>
      </c>
      <c r="C330" s="404" t="s">
        <v>2369</v>
      </c>
      <c r="D330" s="413" t="s">
        <v>2370</v>
      </c>
      <c r="E330" s="398" t="s">
        <v>1939</v>
      </c>
      <c r="F330" s="419" t="s">
        <v>1940</v>
      </c>
      <c r="G330" s="419" t="s">
        <v>1940</v>
      </c>
      <c r="H330" s="450"/>
      <c r="I330" s="420">
        <v>125</v>
      </c>
    </row>
    <row r="331" spans="1:9" x14ac:dyDescent="0.3">
      <c r="A331" s="448">
        <v>323</v>
      </c>
      <c r="B331" s="397" t="s">
        <v>1867</v>
      </c>
      <c r="C331" s="404" t="s">
        <v>2371</v>
      </c>
      <c r="D331" s="413" t="s">
        <v>2372</v>
      </c>
      <c r="E331" s="398" t="s">
        <v>1939</v>
      </c>
      <c r="F331" s="419" t="s">
        <v>1940</v>
      </c>
      <c r="G331" s="419" t="s">
        <v>1940</v>
      </c>
      <c r="H331" s="450"/>
      <c r="I331" s="420">
        <v>125</v>
      </c>
    </row>
    <row r="332" spans="1:9" x14ac:dyDescent="0.3">
      <c r="A332" s="448">
        <v>324</v>
      </c>
      <c r="B332" s="397" t="s">
        <v>1867</v>
      </c>
      <c r="C332" s="404" t="s">
        <v>2373</v>
      </c>
      <c r="D332" s="413" t="s">
        <v>2374</v>
      </c>
      <c r="E332" s="398" t="s">
        <v>1939</v>
      </c>
      <c r="F332" s="419" t="s">
        <v>1940</v>
      </c>
      <c r="G332" s="419" t="s">
        <v>1940</v>
      </c>
      <c r="H332" s="450"/>
      <c r="I332" s="420">
        <v>125</v>
      </c>
    </row>
    <row r="333" spans="1:9" x14ac:dyDescent="0.3">
      <c r="A333" s="448">
        <v>325</v>
      </c>
      <c r="B333" s="397" t="s">
        <v>1867</v>
      </c>
      <c r="C333" s="404" t="s">
        <v>2375</v>
      </c>
      <c r="D333" s="413" t="s">
        <v>2376</v>
      </c>
      <c r="E333" s="398" t="s">
        <v>1939</v>
      </c>
      <c r="F333" s="419" t="s">
        <v>1940</v>
      </c>
      <c r="G333" s="419" t="s">
        <v>1940</v>
      </c>
      <c r="H333" s="450"/>
      <c r="I333" s="420">
        <v>125</v>
      </c>
    </row>
    <row r="334" spans="1:9" x14ac:dyDescent="0.3">
      <c r="A334" s="448">
        <v>326</v>
      </c>
      <c r="B334" s="397" t="s">
        <v>1889</v>
      </c>
      <c r="C334" s="404" t="s">
        <v>2377</v>
      </c>
      <c r="D334" s="413" t="s">
        <v>2378</v>
      </c>
      <c r="E334" s="398" t="s">
        <v>1939</v>
      </c>
      <c r="F334" s="419" t="s">
        <v>1940</v>
      </c>
      <c r="G334" s="419" t="s">
        <v>1940</v>
      </c>
      <c r="H334" s="450"/>
      <c r="I334" s="420">
        <v>125</v>
      </c>
    </row>
    <row r="335" spans="1:9" x14ac:dyDescent="0.3">
      <c r="A335" s="448">
        <v>327</v>
      </c>
      <c r="B335" s="397" t="s">
        <v>1889</v>
      </c>
      <c r="C335" s="404" t="s">
        <v>2379</v>
      </c>
      <c r="D335" s="413" t="s">
        <v>2380</v>
      </c>
      <c r="E335" s="398" t="s">
        <v>1939</v>
      </c>
      <c r="F335" s="419" t="s">
        <v>1940</v>
      </c>
      <c r="G335" s="419" t="s">
        <v>1940</v>
      </c>
      <c r="H335" s="450"/>
      <c r="I335" s="420">
        <v>125</v>
      </c>
    </row>
    <row r="336" spans="1:9" x14ac:dyDescent="0.3">
      <c r="A336" s="448">
        <v>328</v>
      </c>
      <c r="B336" s="397" t="s">
        <v>1889</v>
      </c>
      <c r="C336" s="404" t="s">
        <v>2381</v>
      </c>
      <c r="D336" s="413" t="s">
        <v>2382</v>
      </c>
      <c r="E336" s="398" t="s">
        <v>1939</v>
      </c>
      <c r="F336" s="419" t="s">
        <v>1940</v>
      </c>
      <c r="G336" s="419" t="s">
        <v>1940</v>
      </c>
      <c r="H336" s="450"/>
      <c r="I336" s="420">
        <v>125</v>
      </c>
    </row>
    <row r="337" spans="1:9" x14ac:dyDescent="0.3">
      <c r="A337" s="448">
        <v>329</v>
      </c>
      <c r="B337" s="397" t="s">
        <v>1889</v>
      </c>
      <c r="C337" s="404" t="s">
        <v>2383</v>
      </c>
      <c r="D337" s="413" t="s">
        <v>2384</v>
      </c>
      <c r="E337" s="398" t="s">
        <v>1939</v>
      </c>
      <c r="F337" s="419" t="s">
        <v>1940</v>
      </c>
      <c r="G337" s="419" t="s">
        <v>1940</v>
      </c>
      <c r="H337" s="450"/>
      <c r="I337" s="420">
        <v>125</v>
      </c>
    </row>
    <row r="338" spans="1:9" x14ac:dyDescent="0.3">
      <c r="A338" s="448">
        <v>330</v>
      </c>
      <c r="B338" s="397" t="s">
        <v>1889</v>
      </c>
      <c r="C338" s="404" t="s">
        <v>2385</v>
      </c>
      <c r="D338" s="413" t="s">
        <v>2386</v>
      </c>
      <c r="E338" s="398" t="s">
        <v>1939</v>
      </c>
      <c r="F338" s="419" t="s">
        <v>1940</v>
      </c>
      <c r="G338" s="419" t="s">
        <v>1940</v>
      </c>
      <c r="H338" s="450"/>
      <c r="I338" s="420">
        <v>125</v>
      </c>
    </row>
    <row r="339" spans="1:9" x14ac:dyDescent="0.3">
      <c r="A339" s="448">
        <v>331</v>
      </c>
      <c r="B339" s="397" t="s">
        <v>1889</v>
      </c>
      <c r="C339" s="404" t="s">
        <v>2387</v>
      </c>
      <c r="D339" s="413" t="s">
        <v>2388</v>
      </c>
      <c r="E339" s="398" t="s">
        <v>1939</v>
      </c>
      <c r="F339" s="419" t="s">
        <v>1940</v>
      </c>
      <c r="G339" s="419" t="s">
        <v>1940</v>
      </c>
      <c r="H339" s="450"/>
      <c r="I339" s="420">
        <v>125</v>
      </c>
    </row>
    <row r="340" spans="1:9" x14ac:dyDescent="0.3">
      <c r="A340" s="448">
        <v>332</v>
      </c>
      <c r="B340" s="397" t="s">
        <v>1889</v>
      </c>
      <c r="C340" s="404" t="s">
        <v>2389</v>
      </c>
      <c r="D340" s="413" t="s">
        <v>2390</v>
      </c>
      <c r="E340" s="398" t="s">
        <v>1939</v>
      </c>
      <c r="F340" s="419" t="s">
        <v>1940</v>
      </c>
      <c r="G340" s="419" t="s">
        <v>1940</v>
      </c>
      <c r="H340" s="450"/>
      <c r="I340" s="420">
        <v>125</v>
      </c>
    </row>
    <row r="341" spans="1:9" x14ac:dyDescent="0.3">
      <c r="A341" s="448">
        <v>333</v>
      </c>
      <c r="B341" s="397" t="s">
        <v>1796</v>
      </c>
      <c r="C341" s="404" t="s">
        <v>2391</v>
      </c>
      <c r="D341" s="413" t="s">
        <v>2392</v>
      </c>
      <c r="E341" s="398" t="s">
        <v>1939</v>
      </c>
      <c r="F341" s="419" t="s">
        <v>1940</v>
      </c>
      <c r="G341" s="419" t="s">
        <v>1940</v>
      </c>
      <c r="H341" s="450"/>
      <c r="I341" s="420">
        <v>125</v>
      </c>
    </row>
    <row r="342" spans="1:9" x14ac:dyDescent="0.3">
      <c r="A342" s="448">
        <v>334</v>
      </c>
      <c r="B342" s="397" t="s">
        <v>1796</v>
      </c>
      <c r="C342" s="404" t="s">
        <v>2393</v>
      </c>
      <c r="D342" s="413" t="s">
        <v>2394</v>
      </c>
      <c r="E342" s="398" t="s">
        <v>1939</v>
      </c>
      <c r="F342" s="419" t="s">
        <v>1940</v>
      </c>
      <c r="G342" s="419" t="s">
        <v>1940</v>
      </c>
      <c r="H342" s="450"/>
      <c r="I342" s="420">
        <v>125</v>
      </c>
    </row>
    <row r="343" spans="1:9" x14ac:dyDescent="0.3">
      <c r="A343" s="448">
        <v>335</v>
      </c>
      <c r="B343" s="397" t="s">
        <v>1796</v>
      </c>
      <c r="C343" s="404" t="s">
        <v>2395</v>
      </c>
      <c r="D343" s="413" t="s">
        <v>2396</v>
      </c>
      <c r="E343" s="398" t="s">
        <v>1939</v>
      </c>
      <c r="F343" s="419" t="s">
        <v>1940</v>
      </c>
      <c r="G343" s="419" t="s">
        <v>1940</v>
      </c>
      <c r="H343" s="450"/>
      <c r="I343" s="420">
        <v>125</v>
      </c>
    </row>
    <row r="344" spans="1:9" x14ac:dyDescent="0.3">
      <c r="A344" s="448">
        <v>336</v>
      </c>
      <c r="B344" s="397" t="s">
        <v>1796</v>
      </c>
      <c r="C344" s="404" t="s">
        <v>2397</v>
      </c>
      <c r="D344" s="413" t="s">
        <v>2398</v>
      </c>
      <c r="E344" s="398" t="s">
        <v>1939</v>
      </c>
      <c r="F344" s="419" t="s">
        <v>1940</v>
      </c>
      <c r="G344" s="419" t="s">
        <v>1940</v>
      </c>
      <c r="H344" s="450"/>
      <c r="I344" s="420">
        <v>125</v>
      </c>
    </row>
    <row r="345" spans="1:9" x14ac:dyDescent="0.3">
      <c r="A345" s="448">
        <v>337</v>
      </c>
      <c r="B345" s="397" t="s">
        <v>1796</v>
      </c>
      <c r="C345" s="404" t="s">
        <v>2399</v>
      </c>
      <c r="D345" s="413" t="s">
        <v>2400</v>
      </c>
      <c r="E345" s="398" t="s">
        <v>1939</v>
      </c>
      <c r="F345" s="419" t="s">
        <v>1940</v>
      </c>
      <c r="G345" s="419" t="s">
        <v>1940</v>
      </c>
      <c r="H345" s="450"/>
      <c r="I345" s="420">
        <v>125</v>
      </c>
    </row>
    <row r="346" spans="1:9" x14ac:dyDescent="0.3">
      <c r="A346" s="448">
        <v>338</v>
      </c>
      <c r="B346" s="397" t="s">
        <v>1796</v>
      </c>
      <c r="C346" s="404" t="s">
        <v>2401</v>
      </c>
      <c r="D346" s="413" t="s">
        <v>2402</v>
      </c>
      <c r="E346" s="398" t="s">
        <v>1939</v>
      </c>
      <c r="F346" s="419" t="s">
        <v>1940</v>
      </c>
      <c r="G346" s="419" t="s">
        <v>1940</v>
      </c>
      <c r="H346" s="450"/>
      <c r="I346" s="420">
        <v>125</v>
      </c>
    </row>
    <row r="347" spans="1:9" x14ac:dyDescent="0.3">
      <c r="A347" s="448">
        <v>339</v>
      </c>
      <c r="B347" s="397" t="s">
        <v>1796</v>
      </c>
      <c r="C347" s="404" t="s">
        <v>2403</v>
      </c>
      <c r="D347" s="413" t="s">
        <v>2404</v>
      </c>
      <c r="E347" s="398" t="s">
        <v>1939</v>
      </c>
      <c r="F347" s="419" t="s">
        <v>1940</v>
      </c>
      <c r="G347" s="419" t="s">
        <v>1940</v>
      </c>
      <c r="H347" s="450"/>
      <c r="I347" s="420">
        <v>125</v>
      </c>
    </row>
    <row r="348" spans="1:9" x14ac:dyDescent="0.3">
      <c r="A348" s="448">
        <v>340</v>
      </c>
      <c r="B348" s="397" t="s">
        <v>1867</v>
      </c>
      <c r="C348" s="404" t="s">
        <v>2405</v>
      </c>
      <c r="D348" s="413" t="s">
        <v>2406</v>
      </c>
      <c r="E348" s="398" t="s">
        <v>1939</v>
      </c>
      <c r="F348" s="419" t="s">
        <v>1940</v>
      </c>
      <c r="G348" s="419" t="s">
        <v>1940</v>
      </c>
      <c r="H348" s="450"/>
      <c r="I348" s="420">
        <v>125</v>
      </c>
    </row>
    <row r="349" spans="1:9" x14ac:dyDescent="0.3">
      <c r="A349" s="448">
        <v>341</v>
      </c>
      <c r="B349" s="397" t="s">
        <v>1867</v>
      </c>
      <c r="C349" s="404" t="s">
        <v>2407</v>
      </c>
      <c r="D349" s="413" t="s">
        <v>2408</v>
      </c>
      <c r="E349" s="398" t="s">
        <v>1939</v>
      </c>
      <c r="F349" s="419" t="s">
        <v>1940</v>
      </c>
      <c r="G349" s="419" t="s">
        <v>1940</v>
      </c>
      <c r="H349" s="450"/>
      <c r="I349" s="420">
        <v>125</v>
      </c>
    </row>
    <row r="350" spans="1:9" x14ac:dyDescent="0.3">
      <c r="A350" s="448">
        <v>342</v>
      </c>
      <c r="B350" s="397" t="s">
        <v>1867</v>
      </c>
      <c r="C350" s="404" t="s">
        <v>2409</v>
      </c>
      <c r="D350" s="413" t="s">
        <v>2410</v>
      </c>
      <c r="E350" s="398" t="s">
        <v>1939</v>
      </c>
      <c r="F350" s="419" t="s">
        <v>1940</v>
      </c>
      <c r="G350" s="419" t="s">
        <v>1940</v>
      </c>
      <c r="H350" s="450"/>
      <c r="I350" s="420">
        <v>125</v>
      </c>
    </row>
    <row r="351" spans="1:9" x14ac:dyDescent="0.3">
      <c r="A351" s="448">
        <v>343</v>
      </c>
      <c r="B351" s="397" t="s">
        <v>1867</v>
      </c>
      <c r="C351" s="404" t="s">
        <v>2411</v>
      </c>
      <c r="D351" s="413" t="s">
        <v>2412</v>
      </c>
      <c r="E351" s="398" t="s">
        <v>1939</v>
      </c>
      <c r="F351" s="419" t="s">
        <v>1940</v>
      </c>
      <c r="G351" s="419" t="s">
        <v>1940</v>
      </c>
      <c r="H351" s="450"/>
      <c r="I351" s="420">
        <v>125</v>
      </c>
    </row>
    <row r="352" spans="1:9" x14ac:dyDescent="0.3">
      <c r="A352" s="448">
        <v>344</v>
      </c>
      <c r="B352" s="397" t="s">
        <v>1867</v>
      </c>
      <c r="C352" s="404" t="s">
        <v>2413</v>
      </c>
      <c r="D352" s="413" t="s">
        <v>2414</v>
      </c>
      <c r="E352" s="398" t="s">
        <v>1939</v>
      </c>
      <c r="F352" s="421" t="s">
        <v>1940</v>
      </c>
      <c r="G352" s="421" t="s">
        <v>1940</v>
      </c>
      <c r="H352" s="450"/>
      <c r="I352" s="420">
        <v>125</v>
      </c>
    </row>
    <row r="353" spans="1:9" x14ac:dyDescent="0.3">
      <c r="A353" s="448">
        <v>345</v>
      </c>
      <c r="B353" s="397" t="s">
        <v>1867</v>
      </c>
      <c r="C353" s="404" t="s">
        <v>2415</v>
      </c>
      <c r="D353" s="413" t="s">
        <v>1211</v>
      </c>
      <c r="E353" s="398" t="s">
        <v>1939</v>
      </c>
      <c r="F353" s="419" t="s">
        <v>1940</v>
      </c>
      <c r="G353" s="419" t="s">
        <v>1940</v>
      </c>
      <c r="H353" s="450"/>
      <c r="I353" s="420">
        <v>125</v>
      </c>
    </row>
    <row r="354" spans="1:9" x14ac:dyDescent="0.3">
      <c r="A354" s="448">
        <v>346</v>
      </c>
      <c r="B354" s="397" t="s">
        <v>1867</v>
      </c>
      <c r="C354" s="404" t="s">
        <v>2416</v>
      </c>
      <c r="D354" s="413" t="s">
        <v>2417</v>
      </c>
      <c r="E354" s="398" t="s">
        <v>1939</v>
      </c>
      <c r="F354" s="419" t="s">
        <v>1940</v>
      </c>
      <c r="G354" s="419" t="s">
        <v>1940</v>
      </c>
      <c r="H354" s="450"/>
      <c r="I354" s="420">
        <v>125</v>
      </c>
    </row>
    <row r="355" spans="1:9" x14ac:dyDescent="0.3">
      <c r="A355" s="448">
        <v>347</v>
      </c>
      <c r="B355" s="397" t="s">
        <v>1867</v>
      </c>
      <c r="C355" s="404" t="s">
        <v>2418</v>
      </c>
      <c r="D355" s="413" t="s">
        <v>2419</v>
      </c>
      <c r="E355" s="398" t="s">
        <v>1939</v>
      </c>
      <c r="F355" s="419" t="s">
        <v>1940</v>
      </c>
      <c r="G355" s="419" t="s">
        <v>1940</v>
      </c>
      <c r="H355" s="450"/>
      <c r="I355" s="420">
        <v>125</v>
      </c>
    </row>
    <row r="356" spans="1:9" x14ac:dyDescent="0.3">
      <c r="A356" s="448">
        <v>348</v>
      </c>
      <c r="B356" s="397" t="s">
        <v>1889</v>
      </c>
      <c r="C356" s="404" t="s">
        <v>2420</v>
      </c>
      <c r="D356" s="413" t="s">
        <v>2421</v>
      </c>
      <c r="E356" s="398" t="s">
        <v>1939</v>
      </c>
      <c r="F356" s="419" t="s">
        <v>1940</v>
      </c>
      <c r="G356" s="419" t="s">
        <v>1940</v>
      </c>
      <c r="H356" s="450"/>
      <c r="I356" s="420">
        <v>125</v>
      </c>
    </row>
    <row r="357" spans="1:9" x14ac:dyDescent="0.3">
      <c r="A357" s="448">
        <v>349</v>
      </c>
      <c r="B357" s="397" t="s">
        <v>1889</v>
      </c>
      <c r="C357" s="404" t="s">
        <v>2422</v>
      </c>
      <c r="D357" s="413" t="s">
        <v>2423</v>
      </c>
      <c r="E357" s="398" t="s">
        <v>1939</v>
      </c>
      <c r="F357" s="419" t="s">
        <v>1940</v>
      </c>
      <c r="G357" s="419" t="s">
        <v>1940</v>
      </c>
      <c r="H357" s="450"/>
      <c r="I357" s="420">
        <v>125</v>
      </c>
    </row>
    <row r="358" spans="1:9" x14ac:dyDescent="0.3">
      <c r="A358" s="448">
        <v>350</v>
      </c>
      <c r="B358" s="397" t="s">
        <v>1889</v>
      </c>
      <c r="C358" s="404" t="s">
        <v>2424</v>
      </c>
      <c r="D358" s="413" t="s">
        <v>2425</v>
      </c>
      <c r="E358" s="398" t="s">
        <v>1939</v>
      </c>
      <c r="F358" s="419" t="s">
        <v>1940</v>
      </c>
      <c r="G358" s="419" t="s">
        <v>1940</v>
      </c>
      <c r="H358" s="450"/>
      <c r="I358" s="420">
        <v>125</v>
      </c>
    </row>
    <row r="359" spans="1:9" x14ac:dyDescent="0.3">
      <c r="A359" s="448">
        <v>351</v>
      </c>
      <c r="B359" s="397" t="s">
        <v>1889</v>
      </c>
      <c r="C359" s="404" t="s">
        <v>2426</v>
      </c>
      <c r="D359" s="413" t="s">
        <v>2427</v>
      </c>
      <c r="E359" s="398" t="s">
        <v>1939</v>
      </c>
      <c r="F359" s="419" t="s">
        <v>1940</v>
      </c>
      <c r="G359" s="419" t="s">
        <v>1940</v>
      </c>
      <c r="H359" s="450"/>
      <c r="I359" s="420">
        <v>125</v>
      </c>
    </row>
    <row r="360" spans="1:9" x14ac:dyDescent="0.3">
      <c r="A360" s="448">
        <v>352</v>
      </c>
      <c r="B360" s="397" t="s">
        <v>1889</v>
      </c>
      <c r="C360" s="404" t="s">
        <v>2428</v>
      </c>
      <c r="D360" s="413" t="s">
        <v>2429</v>
      </c>
      <c r="E360" s="398" t="s">
        <v>1939</v>
      </c>
      <c r="F360" s="419" t="s">
        <v>1940</v>
      </c>
      <c r="G360" s="419" t="s">
        <v>1940</v>
      </c>
      <c r="H360" s="450"/>
      <c r="I360" s="420">
        <v>125</v>
      </c>
    </row>
    <row r="361" spans="1:9" x14ac:dyDescent="0.3">
      <c r="A361" s="448">
        <v>353</v>
      </c>
      <c r="B361" s="397" t="s">
        <v>1796</v>
      </c>
      <c r="C361" s="404" t="s">
        <v>2430</v>
      </c>
      <c r="D361" s="413" t="s">
        <v>2431</v>
      </c>
      <c r="E361" s="398" t="s">
        <v>1939</v>
      </c>
      <c r="F361" s="419" t="s">
        <v>1940</v>
      </c>
      <c r="G361" s="419" t="s">
        <v>1940</v>
      </c>
      <c r="H361" s="450"/>
      <c r="I361" s="420">
        <v>125</v>
      </c>
    </row>
    <row r="362" spans="1:9" x14ac:dyDescent="0.3">
      <c r="A362" s="448">
        <v>354</v>
      </c>
      <c r="B362" s="397" t="s">
        <v>1796</v>
      </c>
      <c r="C362" s="404" t="s">
        <v>2432</v>
      </c>
      <c r="D362" s="413" t="s">
        <v>2433</v>
      </c>
      <c r="E362" s="398" t="s">
        <v>1939</v>
      </c>
      <c r="F362" s="419" t="s">
        <v>1940</v>
      </c>
      <c r="G362" s="419" t="s">
        <v>1940</v>
      </c>
      <c r="H362" s="450"/>
      <c r="I362" s="420">
        <v>125</v>
      </c>
    </row>
    <row r="363" spans="1:9" x14ac:dyDescent="0.3">
      <c r="A363" s="448">
        <v>355</v>
      </c>
      <c r="B363" s="397" t="s">
        <v>1796</v>
      </c>
      <c r="C363" s="404" t="s">
        <v>2434</v>
      </c>
      <c r="D363" s="413" t="s">
        <v>2435</v>
      </c>
      <c r="E363" s="398" t="s">
        <v>1939</v>
      </c>
      <c r="F363" s="419" t="s">
        <v>1940</v>
      </c>
      <c r="G363" s="419" t="s">
        <v>1940</v>
      </c>
      <c r="H363" s="450"/>
      <c r="I363" s="420">
        <v>125</v>
      </c>
    </row>
    <row r="364" spans="1:9" x14ac:dyDescent="0.3">
      <c r="A364" s="448">
        <v>356</v>
      </c>
      <c r="B364" s="397" t="s">
        <v>1796</v>
      </c>
      <c r="C364" s="404" t="s">
        <v>2436</v>
      </c>
      <c r="D364" s="413" t="s">
        <v>2437</v>
      </c>
      <c r="E364" s="398" t="s">
        <v>1939</v>
      </c>
      <c r="F364" s="419" t="s">
        <v>1940</v>
      </c>
      <c r="G364" s="419" t="s">
        <v>1940</v>
      </c>
      <c r="H364" s="450"/>
      <c r="I364" s="420">
        <v>125</v>
      </c>
    </row>
    <row r="365" spans="1:9" x14ac:dyDescent="0.3">
      <c r="A365" s="448">
        <v>357</v>
      </c>
      <c r="B365" s="397" t="s">
        <v>1796</v>
      </c>
      <c r="C365" s="404" t="s">
        <v>2438</v>
      </c>
      <c r="D365" s="413" t="s">
        <v>2439</v>
      </c>
      <c r="E365" s="398" t="s">
        <v>1939</v>
      </c>
      <c r="F365" s="419" t="s">
        <v>1940</v>
      </c>
      <c r="G365" s="419" t="s">
        <v>1940</v>
      </c>
      <c r="H365" s="450"/>
      <c r="I365" s="420">
        <v>125</v>
      </c>
    </row>
    <row r="366" spans="1:9" x14ac:dyDescent="0.3">
      <c r="A366" s="448">
        <v>358</v>
      </c>
      <c r="B366" s="397" t="s">
        <v>1796</v>
      </c>
      <c r="C366" s="404" t="s">
        <v>2440</v>
      </c>
      <c r="D366" s="413" t="s">
        <v>2441</v>
      </c>
      <c r="E366" s="398" t="s">
        <v>1939</v>
      </c>
      <c r="F366" s="419" t="s">
        <v>1940</v>
      </c>
      <c r="G366" s="419" t="s">
        <v>1940</v>
      </c>
      <c r="H366" s="450"/>
      <c r="I366" s="420">
        <v>125</v>
      </c>
    </row>
    <row r="367" spans="1:9" x14ac:dyDescent="0.3">
      <c r="A367" s="448">
        <v>359</v>
      </c>
      <c r="B367" s="397" t="s">
        <v>1867</v>
      </c>
      <c r="C367" s="404" t="s">
        <v>2442</v>
      </c>
      <c r="D367" s="413" t="s">
        <v>2443</v>
      </c>
      <c r="E367" s="398" t="s">
        <v>1939</v>
      </c>
      <c r="F367" s="419" t="s">
        <v>1940</v>
      </c>
      <c r="G367" s="419" t="s">
        <v>1940</v>
      </c>
      <c r="H367" s="450"/>
      <c r="I367" s="420">
        <v>125</v>
      </c>
    </row>
    <row r="368" spans="1:9" x14ac:dyDescent="0.3">
      <c r="A368" s="448">
        <v>360</v>
      </c>
      <c r="B368" s="397" t="s">
        <v>1867</v>
      </c>
      <c r="C368" s="404" t="s">
        <v>2444</v>
      </c>
      <c r="D368" s="413" t="s">
        <v>2445</v>
      </c>
      <c r="E368" s="398" t="s">
        <v>1939</v>
      </c>
      <c r="F368" s="419" t="s">
        <v>1940</v>
      </c>
      <c r="G368" s="419" t="s">
        <v>1940</v>
      </c>
      <c r="H368" s="450"/>
      <c r="I368" s="420">
        <v>125</v>
      </c>
    </row>
    <row r="369" spans="1:9" x14ac:dyDescent="0.3">
      <c r="A369" s="448">
        <v>361</v>
      </c>
      <c r="B369" s="397" t="s">
        <v>1867</v>
      </c>
      <c r="C369" s="404" t="s">
        <v>2446</v>
      </c>
      <c r="D369" s="413" t="s">
        <v>2447</v>
      </c>
      <c r="E369" s="398" t="s">
        <v>1939</v>
      </c>
      <c r="F369" s="419" t="s">
        <v>1940</v>
      </c>
      <c r="G369" s="419" t="s">
        <v>1940</v>
      </c>
      <c r="H369" s="450"/>
      <c r="I369" s="420">
        <v>125</v>
      </c>
    </row>
    <row r="370" spans="1:9" s="403" customFormat="1" x14ac:dyDescent="0.3">
      <c r="A370" s="448">
        <v>362</v>
      </c>
      <c r="B370" s="397" t="s">
        <v>1915</v>
      </c>
      <c r="C370" s="399" t="s">
        <v>2448</v>
      </c>
      <c r="D370" s="412" t="s">
        <v>2449</v>
      </c>
      <c r="E370" s="402" t="s">
        <v>1939</v>
      </c>
      <c r="F370" s="419" t="s">
        <v>1940</v>
      </c>
      <c r="G370" s="419" t="s">
        <v>1940</v>
      </c>
      <c r="H370" s="450"/>
      <c r="I370" s="420">
        <v>125</v>
      </c>
    </row>
    <row r="371" spans="1:9" x14ac:dyDescent="0.3">
      <c r="A371" s="448">
        <v>363</v>
      </c>
      <c r="B371" s="397" t="s">
        <v>2036</v>
      </c>
      <c r="C371" s="404" t="s">
        <v>2450</v>
      </c>
      <c r="D371" s="413" t="s">
        <v>2451</v>
      </c>
      <c r="E371" s="398" t="s">
        <v>1939</v>
      </c>
      <c r="F371" s="419" t="s">
        <v>1940</v>
      </c>
      <c r="G371" s="419" t="s">
        <v>1940</v>
      </c>
      <c r="H371" s="450"/>
      <c r="I371" s="420">
        <v>125</v>
      </c>
    </row>
    <row r="372" spans="1:9" x14ac:dyDescent="0.3">
      <c r="A372" s="448">
        <v>364</v>
      </c>
      <c r="B372" s="397" t="s">
        <v>1915</v>
      </c>
      <c r="C372" s="404" t="s">
        <v>2452</v>
      </c>
      <c r="D372" s="413" t="s">
        <v>2453</v>
      </c>
      <c r="E372" s="398" t="s">
        <v>1939</v>
      </c>
      <c r="F372" s="419" t="s">
        <v>1940</v>
      </c>
      <c r="G372" s="419" t="s">
        <v>1940</v>
      </c>
      <c r="H372" s="450"/>
      <c r="I372" s="420">
        <v>125</v>
      </c>
    </row>
    <row r="373" spans="1:9" x14ac:dyDescent="0.3">
      <c r="A373" s="448">
        <v>365</v>
      </c>
      <c r="B373" s="397" t="s">
        <v>1915</v>
      </c>
      <c r="C373" s="404" t="s">
        <v>2454</v>
      </c>
      <c r="D373" s="413" t="s">
        <v>2455</v>
      </c>
      <c r="E373" s="398" t="s">
        <v>1939</v>
      </c>
      <c r="F373" s="419" t="s">
        <v>1940</v>
      </c>
      <c r="G373" s="419" t="s">
        <v>1940</v>
      </c>
      <c r="H373" s="450"/>
      <c r="I373" s="420">
        <v>125</v>
      </c>
    </row>
    <row r="374" spans="1:9" x14ac:dyDescent="0.3">
      <c r="A374" s="448">
        <v>366</v>
      </c>
      <c r="B374" s="397" t="s">
        <v>2036</v>
      </c>
      <c r="C374" s="404" t="s">
        <v>2456</v>
      </c>
      <c r="D374" s="413" t="s">
        <v>2457</v>
      </c>
      <c r="E374" s="398" t="s">
        <v>1939</v>
      </c>
      <c r="F374" s="419" t="s">
        <v>1940</v>
      </c>
      <c r="G374" s="419" t="s">
        <v>1940</v>
      </c>
      <c r="H374" s="450"/>
      <c r="I374" s="420">
        <v>125</v>
      </c>
    </row>
    <row r="375" spans="1:9" x14ac:dyDescent="0.3">
      <c r="A375" s="448">
        <v>367</v>
      </c>
      <c r="B375" s="397" t="s">
        <v>1915</v>
      </c>
      <c r="C375" s="404" t="s">
        <v>2458</v>
      </c>
      <c r="D375" s="413" t="s">
        <v>2459</v>
      </c>
      <c r="E375" s="398" t="s">
        <v>1939</v>
      </c>
      <c r="F375" s="419" t="s">
        <v>1940</v>
      </c>
      <c r="G375" s="419" t="s">
        <v>1940</v>
      </c>
      <c r="H375" s="450"/>
      <c r="I375" s="420">
        <v>125</v>
      </c>
    </row>
    <row r="376" spans="1:9" x14ac:dyDescent="0.3">
      <c r="A376" s="448">
        <v>368</v>
      </c>
      <c r="B376" s="397" t="s">
        <v>1915</v>
      </c>
      <c r="C376" s="404" t="s">
        <v>2460</v>
      </c>
      <c r="D376" s="413" t="s">
        <v>2461</v>
      </c>
      <c r="E376" s="398" t="s">
        <v>1939</v>
      </c>
      <c r="F376" s="419" t="s">
        <v>1940</v>
      </c>
      <c r="G376" s="419" t="s">
        <v>1940</v>
      </c>
      <c r="H376" s="450"/>
      <c r="I376" s="420">
        <v>125</v>
      </c>
    </row>
    <row r="377" spans="1:9" x14ac:dyDescent="0.3">
      <c r="A377" s="448">
        <v>369</v>
      </c>
      <c r="B377" s="397" t="s">
        <v>2036</v>
      </c>
      <c r="C377" s="404" t="s">
        <v>2462</v>
      </c>
      <c r="D377" s="413" t="s">
        <v>2463</v>
      </c>
      <c r="E377" s="398" t="s">
        <v>1939</v>
      </c>
      <c r="F377" s="419" t="s">
        <v>1940</v>
      </c>
      <c r="G377" s="419" t="s">
        <v>1940</v>
      </c>
      <c r="H377" s="450"/>
      <c r="I377" s="420">
        <v>125</v>
      </c>
    </row>
    <row r="378" spans="1:9" x14ac:dyDescent="0.3">
      <c r="A378" s="448">
        <v>370</v>
      </c>
      <c r="B378" s="397" t="s">
        <v>2036</v>
      </c>
      <c r="C378" s="404" t="s">
        <v>2464</v>
      </c>
      <c r="D378" s="413" t="s">
        <v>2465</v>
      </c>
      <c r="E378" s="398" t="s">
        <v>1939</v>
      </c>
      <c r="F378" s="419" t="s">
        <v>1940</v>
      </c>
      <c r="G378" s="419" t="s">
        <v>1940</v>
      </c>
      <c r="H378" s="450"/>
      <c r="I378" s="420">
        <v>125</v>
      </c>
    </row>
    <row r="379" spans="1:9" x14ac:dyDescent="0.3">
      <c r="A379" s="448">
        <v>371</v>
      </c>
      <c r="B379" s="397" t="s">
        <v>2036</v>
      </c>
      <c r="C379" s="404" t="s">
        <v>2466</v>
      </c>
      <c r="D379" s="413" t="s">
        <v>2467</v>
      </c>
      <c r="E379" s="398" t="s">
        <v>1939</v>
      </c>
      <c r="F379" s="419" t="s">
        <v>1940</v>
      </c>
      <c r="G379" s="419" t="s">
        <v>1940</v>
      </c>
      <c r="H379" s="450"/>
      <c r="I379" s="420">
        <v>125</v>
      </c>
    </row>
    <row r="380" spans="1:9" x14ac:dyDescent="0.3">
      <c r="A380" s="448">
        <v>372</v>
      </c>
      <c r="B380" s="397" t="s">
        <v>2036</v>
      </c>
      <c r="C380" s="404" t="s">
        <v>2468</v>
      </c>
      <c r="D380" s="413" t="s">
        <v>1026</v>
      </c>
      <c r="E380" s="398" t="s">
        <v>1939</v>
      </c>
      <c r="F380" s="419" t="s">
        <v>1940</v>
      </c>
      <c r="G380" s="419" t="s">
        <v>1940</v>
      </c>
      <c r="H380" s="450"/>
      <c r="I380" s="420">
        <v>125</v>
      </c>
    </row>
    <row r="381" spans="1:9" x14ac:dyDescent="0.3">
      <c r="A381" s="448">
        <v>373</v>
      </c>
      <c r="B381" s="397" t="s">
        <v>2036</v>
      </c>
      <c r="C381" s="404" t="s">
        <v>2469</v>
      </c>
      <c r="D381" s="413" t="s">
        <v>2470</v>
      </c>
      <c r="E381" s="398" t="s">
        <v>1939</v>
      </c>
      <c r="F381" s="419" t="s">
        <v>1940</v>
      </c>
      <c r="G381" s="419" t="s">
        <v>1940</v>
      </c>
      <c r="H381" s="450"/>
      <c r="I381" s="420">
        <v>125</v>
      </c>
    </row>
    <row r="382" spans="1:9" x14ac:dyDescent="0.3">
      <c r="A382" s="448">
        <v>374</v>
      </c>
      <c r="B382" s="397" t="s">
        <v>2036</v>
      </c>
      <c r="C382" s="404" t="s">
        <v>2471</v>
      </c>
      <c r="D382" s="413" t="s">
        <v>2472</v>
      </c>
      <c r="E382" s="398" t="s">
        <v>1939</v>
      </c>
      <c r="F382" s="419" t="s">
        <v>1940</v>
      </c>
      <c r="G382" s="419" t="s">
        <v>1940</v>
      </c>
      <c r="H382" s="450"/>
      <c r="I382" s="420">
        <v>125</v>
      </c>
    </row>
    <row r="383" spans="1:9" x14ac:dyDescent="0.3">
      <c r="A383" s="448">
        <v>375</v>
      </c>
      <c r="B383" s="397" t="s">
        <v>2036</v>
      </c>
      <c r="C383" s="404" t="s">
        <v>2473</v>
      </c>
      <c r="D383" s="413" t="s">
        <v>2474</v>
      </c>
      <c r="E383" s="398" t="s">
        <v>1939</v>
      </c>
      <c r="F383" s="419" t="s">
        <v>1940</v>
      </c>
      <c r="G383" s="419" t="s">
        <v>1940</v>
      </c>
      <c r="H383" s="450"/>
      <c r="I383" s="420">
        <v>125</v>
      </c>
    </row>
    <row r="384" spans="1:9" x14ac:dyDescent="0.3">
      <c r="A384" s="448">
        <v>376</v>
      </c>
      <c r="B384" s="397" t="s">
        <v>2036</v>
      </c>
      <c r="C384" s="404" t="s">
        <v>2475</v>
      </c>
      <c r="D384" s="413" t="s">
        <v>2476</v>
      </c>
      <c r="E384" s="398" t="s">
        <v>1939</v>
      </c>
      <c r="F384" s="419" t="s">
        <v>1940</v>
      </c>
      <c r="G384" s="419" t="s">
        <v>1940</v>
      </c>
      <c r="H384" s="450"/>
      <c r="I384" s="420">
        <v>125</v>
      </c>
    </row>
    <row r="385" spans="1:9" x14ac:dyDescent="0.3">
      <c r="A385" s="448">
        <v>377</v>
      </c>
      <c r="B385" s="397" t="s">
        <v>2036</v>
      </c>
      <c r="C385" s="404" t="s">
        <v>2477</v>
      </c>
      <c r="D385" s="413" t="s">
        <v>2478</v>
      </c>
      <c r="E385" s="398" t="s">
        <v>1939</v>
      </c>
      <c r="F385" s="419" t="s">
        <v>1940</v>
      </c>
      <c r="G385" s="419" t="s">
        <v>1940</v>
      </c>
      <c r="H385" s="450"/>
      <c r="I385" s="420">
        <v>125</v>
      </c>
    </row>
    <row r="386" spans="1:9" x14ac:dyDescent="0.3">
      <c r="A386" s="448">
        <v>378</v>
      </c>
      <c r="B386" s="397" t="s">
        <v>2036</v>
      </c>
      <c r="C386" s="404" t="s">
        <v>2479</v>
      </c>
      <c r="D386" s="413" t="s">
        <v>2480</v>
      </c>
      <c r="E386" s="398" t="s">
        <v>1939</v>
      </c>
      <c r="F386" s="419" t="s">
        <v>1940</v>
      </c>
      <c r="G386" s="419" t="s">
        <v>1940</v>
      </c>
      <c r="H386" s="450"/>
      <c r="I386" s="420">
        <v>125</v>
      </c>
    </row>
    <row r="387" spans="1:9" x14ac:dyDescent="0.3">
      <c r="A387" s="448">
        <v>379</v>
      </c>
      <c r="B387" s="397" t="s">
        <v>2036</v>
      </c>
      <c r="C387" s="404" t="s">
        <v>2481</v>
      </c>
      <c r="D387" s="413" t="s">
        <v>2482</v>
      </c>
      <c r="E387" s="398" t="s">
        <v>1939</v>
      </c>
      <c r="F387" s="419" t="s">
        <v>1940</v>
      </c>
      <c r="G387" s="419" t="s">
        <v>1940</v>
      </c>
      <c r="H387" s="450"/>
      <c r="I387" s="420">
        <v>125</v>
      </c>
    </row>
    <row r="388" spans="1:9" x14ac:dyDescent="0.3">
      <c r="A388" s="448">
        <v>380</v>
      </c>
      <c r="B388" s="397" t="s">
        <v>2036</v>
      </c>
      <c r="C388" s="404" t="s">
        <v>2483</v>
      </c>
      <c r="D388" s="413" t="s">
        <v>2484</v>
      </c>
      <c r="E388" s="398" t="s">
        <v>1939</v>
      </c>
      <c r="F388" s="419" t="s">
        <v>1940</v>
      </c>
      <c r="G388" s="419" t="s">
        <v>1940</v>
      </c>
      <c r="H388" s="450"/>
      <c r="I388" s="420">
        <v>125</v>
      </c>
    </row>
    <row r="389" spans="1:9" x14ac:dyDescent="0.3">
      <c r="A389" s="448">
        <v>381</v>
      </c>
      <c r="B389" s="397" t="s">
        <v>2036</v>
      </c>
      <c r="C389" s="404" t="s">
        <v>2485</v>
      </c>
      <c r="D389" s="413" t="s">
        <v>2486</v>
      </c>
      <c r="E389" s="398" t="s">
        <v>1939</v>
      </c>
      <c r="F389" s="419" t="s">
        <v>1940</v>
      </c>
      <c r="G389" s="419" t="s">
        <v>1940</v>
      </c>
      <c r="H389" s="450"/>
      <c r="I389" s="420">
        <v>125</v>
      </c>
    </row>
    <row r="390" spans="1:9" x14ac:dyDescent="0.3">
      <c r="A390" s="448">
        <v>382</v>
      </c>
      <c r="B390" s="397" t="s">
        <v>2036</v>
      </c>
      <c r="C390" s="404" t="s">
        <v>2487</v>
      </c>
      <c r="D390" s="413" t="s">
        <v>2488</v>
      </c>
      <c r="E390" s="398" t="s">
        <v>1939</v>
      </c>
      <c r="F390" s="419" t="s">
        <v>1940</v>
      </c>
      <c r="G390" s="419" t="s">
        <v>1940</v>
      </c>
      <c r="H390" s="450"/>
      <c r="I390" s="420">
        <v>125</v>
      </c>
    </row>
    <row r="391" spans="1:9" x14ac:dyDescent="0.3">
      <c r="A391" s="448">
        <v>383</v>
      </c>
      <c r="B391" s="397" t="s">
        <v>2036</v>
      </c>
      <c r="C391" s="404" t="s">
        <v>2489</v>
      </c>
      <c r="D391" s="413" t="s">
        <v>2490</v>
      </c>
      <c r="E391" s="398" t="s">
        <v>1939</v>
      </c>
      <c r="F391" s="419" t="s">
        <v>1940</v>
      </c>
      <c r="G391" s="419" t="s">
        <v>1940</v>
      </c>
      <c r="H391" s="450"/>
      <c r="I391" s="420">
        <v>125</v>
      </c>
    </row>
    <row r="392" spans="1:9" x14ac:dyDescent="0.3">
      <c r="A392" s="448">
        <v>384</v>
      </c>
      <c r="B392" s="397" t="s">
        <v>2036</v>
      </c>
      <c r="C392" s="404" t="s">
        <v>2491</v>
      </c>
      <c r="D392" s="413" t="s">
        <v>2492</v>
      </c>
      <c r="E392" s="398" t="s">
        <v>1939</v>
      </c>
      <c r="F392" s="419" t="s">
        <v>1940</v>
      </c>
      <c r="G392" s="419" t="s">
        <v>1940</v>
      </c>
      <c r="H392" s="450"/>
      <c r="I392" s="420">
        <v>125</v>
      </c>
    </row>
    <row r="393" spans="1:9" x14ac:dyDescent="0.3">
      <c r="A393" s="448">
        <v>385</v>
      </c>
      <c r="B393" s="397" t="s">
        <v>2036</v>
      </c>
      <c r="C393" s="404" t="s">
        <v>2493</v>
      </c>
      <c r="D393" s="413" t="s">
        <v>2494</v>
      </c>
      <c r="E393" s="398" t="s">
        <v>1939</v>
      </c>
      <c r="F393" s="419" t="s">
        <v>1940</v>
      </c>
      <c r="G393" s="419" t="s">
        <v>1940</v>
      </c>
      <c r="H393" s="450"/>
      <c r="I393" s="420">
        <v>125</v>
      </c>
    </row>
    <row r="394" spans="1:9" x14ac:dyDescent="0.3">
      <c r="A394" s="448">
        <v>386</v>
      </c>
      <c r="B394" s="397" t="s">
        <v>1915</v>
      </c>
      <c r="C394" s="404" t="s">
        <v>2495</v>
      </c>
      <c r="D394" s="413" t="s">
        <v>2496</v>
      </c>
      <c r="E394" s="398" t="s">
        <v>1939</v>
      </c>
      <c r="F394" s="419" t="s">
        <v>1940</v>
      </c>
      <c r="G394" s="419" t="s">
        <v>1940</v>
      </c>
      <c r="H394" s="450"/>
      <c r="I394" s="420">
        <v>125</v>
      </c>
    </row>
    <row r="395" spans="1:9" x14ac:dyDescent="0.3">
      <c r="A395" s="448">
        <v>387</v>
      </c>
      <c r="B395" s="397" t="s">
        <v>2036</v>
      </c>
      <c r="C395" s="404" t="s">
        <v>2497</v>
      </c>
      <c r="D395" s="413" t="s">
        <v>1018</v>
      </c>
      <c r="E395" s="398" t="s">
        <v>1939</v>
      </c>
      <c r="F395" s="419" t="s">
        <v>1940</v>
      </c>
      <c r="G395" s="419" t="s">
        <v>1940</v>
      </c>
      <c r="H395" s="450"/>
      <c r="I395" s="420">
        <v>125</v>
      </c>
    </row>
    <row r="396" spans="1:9" x14ac:dyDescent="0.3">
      <c r="A396" s="448">
        <v>388</v>
      </c>
      <c r="B396" s="397" t="s">
        <v>2036</v>
      </c>
      <c r="C396" s="404" t="s">
        <v>2498</v>
      </c>
      <c r="D396" s="413" t="s">
        <v>2499</v>
      </c>
      <c r="E396" s="398" t="s">
        <v>1939</v>
      </c>
      <c r="F396" s="419" t="s">
        <v>1940</v>
      </c>
      <c r="G396" s="419" t="s">
        <v>1940</v>
      </c>
      <c r="H396" s="450"/>
      <c r="I396" s="420">
        <v>125</v>
      </c>
    </row>
    <row r="397" spans="1:9" x14ac:dyDescent="0.3">
      <c r="A397" s="448">
        <v>389</v>
      </c>
      <c r="B397" s="397" t="s">
        <v>2036</v>
      </c>
      <c r="C397" s="404" t="s">
        <v>2500</v>
      </c>
      <c r="D397" s="413" t="s">
        <v>2501</v>
      </c>
      <c r="E397" s="398" t="s">
        <v>1939</v>
      </c>
      <c r="F397" s="419" t="s">
        <v>1940</v>
      </c>
      <c r="G397" s="419" t="s">
        <v>1940</v>
      </c>
      <c r="H397" s="450"/>
      <c r="I397" s="420">
        <v>125</v>
      </c>
    </row>
    <row r="398" spans="1:9" x14ac:dyDescent="0.3">
      <c r="A398" s="448">
        <v>390</v>
      </c>
      <c r="B398" s="397" t="s">
        <v>2036</v>
      </c>
      <c r="C398" s="404" t="s">
        <v>2502</v>
      </c>
      <c r="D398" s="413" t="s">
        <v>2503</v>
      </c>
      <c r="E398" s="398" t="s">
        <v>1939</v>
      </c>
      <c r="F398" s="419" t="s">
        <v>1940</v>
      </c>
      <c r="G398" s="419" t="s">
        <v>1940</v>
      </c>
      <c r="H398" s="450"/>
      <c r="I398" s="420">
        <v>125</v>
      </c>
    </row>
    <row r="399" spans="1:9" x14ac:dyDescent="0.3">
      <c r="A399" s="448">
        <v>391</v>
      </c>
      <c r="B399" s="397" t="s">
        <v>2036</v>
      </c>
      <c r="C399" s="404" t="s">
        <v>2504</v>
      </c>
      <c r="D399" s="413" t="s">
        <v>2505</v>
      </c>
      <c r="E399" s="398" t="s">
        <v>1939</v>
      </c>
      <c r="F399" s="419" t="s">
        <v>1940</v>
      </c>
      <c r="G399" s="419" t="s">
        <v>1940</v>
      </c>
      <c r="H399" s="450"/>
      <c r="I399" s="420">
        <v>125</v>
      </c>
    </row>
    <row r="400" spans="1:9" x14ac:dyDescent="0.3">
      <c r="A400" s="448">
        <v>392</v>
      </c>
      <c r="B400" s="397" t="s">
        <v>2036</v>
      </c>
      <c r="C400" s="404" t="s">
        <v>2506</v>
      </c>
      <c r="D400" s="413" t="s">
        <v>2507</v>
      </c>
      <c r="E400" s="398" t="s">
        <v>1939</v>
      </c>
      <c r="F400" s="419" t="s">
        <v>1940</v>
      </c>
      <c r="G400" s="419" t="s">
        <v>1940</v>
      </c>
      <c r="H400" s="450"/>
      <c r="I400" s="420">
        <v>125</v>
      </c>
    </row>
    <row r="401" spans="1:9" x14ac:dyDescent="0.3">
      <c r="A401" s="448">
        <v>393</v>
      </c>
      <c r="B401" s="397" t="s">
        <v>2036</v>
      </c>
      <c r="C401" s="404" t="s">
        <v>2508</v>
      </c>
      <c r="D401" s="413" t="s">
        <v>2509</v>
      </c>
      <c r="E401" s="398" t="s">
        <v>1939</v>
      </c>
      <c r="F401" s="419" t="s">
        <v>1940</v>
      </c>
      <c r="G401" s="419" t="s">
        <v>1940</v>
      </c>
      <c r="H401" s="450"/>
      <c r="I401" s="420">
        <v>125</v>
      </c>
    </row>
    <row r="402" spans="1:9" x14ac:dyDescent="0.3">
      <c r="A402" s="448">
        <v>394</v>
      </c>
      <c r="B402" s="397" t="s">
        <v>2036</v>
      </c>
      <c r="C402" s="404" t="s">
        <v>2510</v>
      </c>
      <c r="D402" s="413" t="s">
        <v>2511</v>
      </c>
      <c r="E402" s="398" t="s">
        <v>1939</v>
      </c>
      <c r="F402" s="419" t="s">
        <v>1940</v>
      </c>
      <c r="G402" s="419" t="s">
        <v>1940</v>
      </c>
      <c r="H402" s="450"/>
      <c r="I402" s="420">
        <v>125</v>
      </c>
    </row>
    <row r="403" spans="1:9" x14ac:dyDescent="0.3">
      <c r="A403" s="448">
        <v>395</v>
      </c>
      <c r="B403" s="397" t="s">
        <v>1915</v>
      </c>
      <c r="C403" s="404" t="s">
        <v>2512</v>
      </c>
      <c r="D403" s="413" t="s">
        <v>2513</v>
      </c>
      <c r="E403" s="398" t="s">
        <v>1939</v>
      </c>
      <c r="F403" s="419" t="s">
        <v>1940</v>
      </c>
      <c r="G403" s="419" t="s">
        <v>1940</v>
      </c>
      <c r="H403" s="450"/>
      <c r="I403" s="420">
        <v>125</v>
      </c>
    </row>
    <row r="404" spans="1:9" x14ac:dyDescent="0.3">
      <c r="A404" s="448">
        <v>396</v>
      </c>
      <c r="B404" s="397" t="s">
        <v>2514</v>
      </c>
      <c r="C404" s="404" t="s">
        <v>2515</v>
      </c>
      <c r="D404" s="413" t="s">
        <v>2516</v>
      </c>
      <c r="E404" s="398" t="s">
        <v>1939</v>
      </c>
      <c r="F404" s="419" t="s">
        <v>1940</v>
      </c>
      <c r="G404" s="419" t="s">
        <v>1940</v>
      </c>
      <c r="H404" s="450"/>
      <c r="I404" s="420">
        <v>125</v>
      </c>
    </row>
    <row r="405" spans="1:9" x14ac:dyDescent="0.3">
      <c r="A405" s="448">
        <v>397</v>
      </c>
      <c r="B405" s="397" t="s">
        <v>2036</v>
      </c>
      <c r="C405" s="404" t="s">
        <v>2517</v>
      </c>
      <c r="D405" s="413" t="s">
        <v>2518</v>
      </c>
      <c r="E405" s="398" t="s">
        <v>1939</v>
      </c>
      <c r="F405" s="419" t="s">
        <v>1940</v>
      </c>
      <c r="G405" s="419" t="s">
        <v>1940</v>
      </c>
      <c r="H405" s="450"/>
      <c r="I405" s="420">
        <v>125</v>
      </c>
    </row>
    <row r="406" spans="1:9" x14ac:dyDescent="0.3">
      <c r="A406" s="448">
        <v>398</v>
      </c>
      <c r="B406" s="397" t="s">
        <v>1915</v>
      </c>
      <c r="C406" s="404" t="s">
        <v>2519</v>
      </c>
      <c r="D406" s="413" t="s">
        <v>2520</v>
      </c>
      <c r="E406" s="398" t="s">
        <v>1939</v>
      </c>
      <c r="F406" s="419" t="s">
        <v>1940</v>
      </c>
      <c r="G406" s="419" t="s">
        <v>1940</v>
      </c>
      <c r="H406" s="450"/>
      <c r="I406" s="420">
        <v>125</v>
      </c>
    </row>
    <row r="407" spans="1:9" x14ac:dyDescent="0.3">
      <c r="A407" s="448">
        <v>399</v>
      </c>
      <c r="B407" s="397" t="s">
        <v>2036</v>
      </c>
      <c r="C407" s="404" t="s">
        <v>2521</v>
      </c>
      <c r="D407" s="413" t="s">
        <v>2522</v>
      </c>
      <c r="E407" s="398" t="s">
        <v>1939</v>
      </c>
      <c r="F407" s="419" t="s">
        <v>1940</v>
      </c>
      <c r="G407" s="419" t="s">
        <v>1940</v>
      </c>
      <c r="H407" s="450"/>
      <c r="I407" s="420">
        <v>125</v>
      </c>
    </row>
    <row r="408" spans="1:9" x14ac:dyDescent="0.3">
      <c r="A408" s="448">
        <v>400</v>
      </c>
      <c r="B408" s="397" t="s">
        <v>2036</v>
      </c>
      <c r="C408" s="404" t="s">
        <v>2523</v>
      </c>
      <c r="D408" s="413" t="s">
        <v>2524</v>
      </c>
      <c r="E408" s="398" t="s">
        <v>1939</v>
      </c>
      <c r="F408" s="419" t="s">
        <v>1940</v>
      </c>
      <c r="G408" s="419" t="s">
        <v>1940</v>
      </c>
      <c r="H408" s="450"/>
      <c r="I408" s="420">
        <v>125</v>
      </c>
    </row>
    <row r="409" spans="1:9" x14ac:dyDescent="0.3">
      <c r="A409" s="448">
        <v>401</v>
      </c>
      <c r="B409" s="397" t="s">
        <v>2036</v>
      </c>
      <c r="C409" s="404" t="s">
        <v>2525</v>
      </c>
      <c r="D409" s="413" t="s">
        <v>2526</v>
      </c>
      <c r="E409" s="398" t="s">
        <v>1939</v>
      </c>
      <c r="F409" s="419" t="s">
        <v>1940</v>
      </c>
      <c r="G409" s="419" t="s">
        <v>1940</v>
      </c>
      <c r="H409" s="450"/>
      <c r="I409" s="420">
        <v>125</v>
      </c>
    </row>
    <row r="410" spans="1:9" x14ac:dyDescent="0.3">
      <c r="A410" s="448">
        <v>402</v>
      </c>
      <c r="B410" s="397" t="s">
        <v>2036</v>
      </c>
      <c r="C410" s="404" t="s">
        <v>2527</v>
      </c>
      <c r="D410" s="413" t="s">
        <v>2528</v>
      </c>
      <c r="E410" s="398" t="s">
        <v>1939</v>
      </c>
      <c r="F410" s="419" t="s">
        <v>1940</v>
      </c>
      <c r="G410" s="419" t="s">
        <v>1940</v>
      </c>
      <c r="H410" s="450"/>
      <c r="I410" s="420">
        <v>125</v>
      </c>
    </row>
    <row r="411" spans="1:9" x14ac:dyDescent="0.3">
      <c r="A411" s="448">
        <v>403</v>
      </c>
      <c r="B411" s="397" t="s">
        <v>2036</v>
      </c>
      <c r="C411" s="404" t="s">
        <v>2529</v>
      </c>
      <c r="D411" s="413" t="s">
        <v>2530</v>
      </c>
      <c r="E411" s="398" t="s">
        <v>1939</v>
      </c>
      <c r="F411" s="419" t="s">
        <v>1940</v>
      </c>
      <c r="G411" s="419" t="s">
        <v>1940</v>
      </c>
      <c r="H411" s="450"/>
      <c r="I411" s="420">
        <v>125</v>
      </c>
    </row>
    <row r="412" spans="1:9" x14ac:dyDescent="0.3">
      <c r="A412" s="448">
        <v>404</v>
      </c>
      <c r="B412" s="397" t="s">
        <v>2036</v>
      </c>
      <c r="C412" s="404" t="s">
        <v>2531</v>
      </c>
      <c r="D412" s="413" t="s">
        <v>2532</v>
      </c>
      <c r="E412" s="398" t="s">
        <v>1939</v>
      </c>
      <c r="F412" s="419" t="s">
        <v>1940</v>
      </c>
      <c r="G412" s="419" t="s">
        <v>1940</v>
      </c>
      <c r="H412" s="450"/>
      <c r="I412" s="420">
        <v>125</v>
      </c>
    </row>
    <row r="413" spans="1:9" x14ac:dyDescent="0.3">
      <c r="A413" s="448">
        <v>405</v>
      </c>
      <c r="B413" s="397" t="s">
        <v>2036</v>
      </c>
      <c r="C413" s="404" t="s">
        <v>2533</v>
      </c>
      <c r="D413" s="413" t="s">
        <v>2534</v>
      </c>
      <c r="E413" s="398" t="s">
        <v>1939</v>
      </c>
      <c r="F413" s="419" t="s">
        <v>1940</v>
      </c>
      <c r="G413" s="419" t="s">
        <v>1940</v>
      </c>
      <c r="H413" s="450"/>
      <c r="I413" s="420">
        <v>125</v>
      </c>
    </row>
    <row r="414" spans="1:9" x14ac:dyDescent="0.3">
      <c r="A414" s="448">
        <v>406</v>
      </c>
      <c r="B414" s="397" t="s">
        <v>2036</v>
      </c>
      <c r="C414" s="404" t="s">
        <v>2535</v>
      </c>
      <c r="D414" s="413" t="s">
        <v>2536</v>
      </c>
      <c r="E414" s="398" t="s">
        <v>1939</v>
      </c>
      <c r="F414" s="419" t="s">
        <v>1940</v>
      </c>
      <c r="G414" s="419" t="s">
        <v>1940</v>
      </c>
      <c r="H414" s="450"/>
      <c r="I414" s="420">
        <v>125</v>
      </c>
    </row>
    <row r="415" spans="1:9" x14ac:dyDescent="0.3">
      <c r="A415" s="448">
        <v>407</v>
      </c>
      <c r="B415" s="397" t="s">
        <v>2036</v>
      </c>
      <c r="C415" s="404" t="s">
        <v>2537</v>
      </c>
      <c r="D415" s="413" t="s">
        <v>2538</v>
      </c>
      <c r="E415" s="398" t="s">
        <v>1939</v>
      </c>
      <c r="F415" s="419" t="s">
        <v>1940</v>
      </c>
      <c r="G415" s="419" t="s">
        <v>1940</v>
      </c>
      <c r="H415" s="450"/>
      <c r="I415" s="420">
        <v>125</v>
      </c>
    </row>
    <row r="416" spans="1:9" x14ac:dyDescent="0.3">
      <c r="A416" s="448">
        <v>408</v>
      </c>
      <c r="B416" s="397" t="s">
        <v>2036</v>
      </c>
      <c r="C416" s="404" t="s">
        <v>2539</v>
      </c>
      <c r="D416" s="413" t="s">
        <v>2540</v>
      </c>
      <c r="E416" s="398" t="s">
        <v>1939</v>
      </c>
      <c r="F416" s="419" t="s">
        <v>1940</v>
      </c>
      <c r="G416" s="419" t="s">
        <v>1940</v>
      </c>
      <c r="H416" s="450"/>
      <c r="I416" s="420">
        <v>125</v>
      </c>
    </row>
    <row r="417" spans="1:9" x14ac:dyDescent="0.3">
      <c r="A417" s="448">
        <v>409</v>
      </c>
      <c r="B417" s="397" t="s">
        <v>2036</v>
      </c>
      <c r="C417" s="404" t="s">
        <v>2541</v>
      </c>
      <c r="D417" s="413" t="s">
        <v>2542</v>
      </c>
      <c r="E417" s="398" t="s">
        <v>1939</v>
      </c>
      <c r="F417" s="419" t="s">
        <v>1940</v>
      </c>
      <c r="G417" s="419" t="s">
        <v>1940</v>
      </c>
      <c r="H417" s="450"/>
      <c r="I417" s="420">
        <v>125</v>
      </c>
    </row>
    <row r="418" spans="1:9" x14ac:dyDescent="0.3">
      <c r="A418" s="448">
        <v>410</v>
      </c>
      <c r="B418" s="397" t="s">
        <v>2036</v>
      </c>
      <c r="C418" s="404" t="s">
        <v>2543</v>
      </c>
      <c r="D418" s="413" t="s">
        <v>2544</v>
      </c>
      <c r="E418" s="398" t="s">
        <v>1939</v>
      </c>
      <c r="F418" s="419" t="s">
        <v>1940</v>
      </c>
      <c r="G418" s="419" t="s">
        <v>1940</v>
      </c>
      <c r="H418" s="450"/>
      <c r="I418" s="420">
        <v>125</v>
      </c>
    </row>
    <row r="419" spans="1:9" x14ac:dyDescent="0.3">
      <c r="A419" s="448">
        <v>411</v>
      </c>
      <c r="B419" s="397" t="s">
        <v>2036</v>
      </c>
      <c r="C419" s="404" t="s">
        <v>2545</v>
      </c>
      <c r="D419" s="413" t="s">
        <v>2546</v>
      </c>
      <c r="E419" s="398" t="s">
        <v>1939</v>
      </c>
      <c r="F419" s="419" t="s">
        <v>1940</v>
      </c>
      <c r="G419" s="419" t="s">
        <v>1940</v>
      </c>
      <c r="H419" s="450"/>
      <c r="I419" s="420">
        <v>125</v>
      </c>
    </row>
    <row r="420" spans="1:9" x14ac:dyDescent="0.3">
      <c r="A420" s="448">
        <v>412</v>
      </c>
      <c r="B420" s="397" t="s">
        <v>2036</v>
      </c>
      <c r="C420" s="404" t="s">
        <v>2547</v>
      </c>
      <c r="D420" s="413" t="s">
        <v>2548</v>
      </c>
      <c r="E420" s="398" t="s">
        <v>1939</v>
      </c>
      <c r="F420" s="419" t="s">
        <v>1940</v>
      </c>
      <c r="G420" s="419" t="s">
        <v>1940</v>
      </c>
      <c r="H420" s="450"/>
      <c r="I420" s="420">
        <v>125</v>
      </c>
    </row>
    <row r="421" spans="1:9" x14ac:dyDescent="0.3">
      <c r="A421" s="448">
        <v>413</v>
      </c>
      <c r="B421" s="397" t="s">
        <v>2036</v>
      </c>
      <c r="C421" s="404" t="s">
        <v>2549</v>
      </c>
      <c r="D421" s="413" t="s">
        <v>2550</v>
      </c>
      <c r="E421" s="398" t="s">
        <v>1939</v>
      </c>
      <c r="F421" s="419" t="s">
        <v>1940</v>
      </c>
      <c r="G421" s="419" t="s">
        <v>1940</v>
      </c>
      <c r="H421" s="450"/>
      <c r="I421" s="420">
        <v>125</v>
      </c>
    </row>
    <row r="422" spans="1:9" x14ac:dyDescent="0.3">
      <c r="A422" s="448">
        <v>414</v>
      </c>
      <c r="B422" s="397" t="s">
        <v>2036</v>
      </c>
      <c r="C422" s="404" t="s">
        <v>2551</v>
      </c>
      <c r="D422" s="413" t="s">
        <v>2552</v>
      </c>
      <c r="E422" s="398" t="s">
        <v>1939</v>
      </c>
      <c r="F422" s="419" t="s">
        <v>1940</v>
      </c>
      <c r="G422" s="419" t="s">
        <v>1940</v>
      </c>
      <c r="H422" s="450"/>
      <c r="I422" s="420">
        <v>125</v>
      </c>
    </row>
    <row r="423" spans="1:9" x14ac:dyDescent="0.3">
      <c r="A423" s="448">
        <v>415</v>
      </c>
      <c r="B423" s="397" t="s">
        <v>2036</v>
      </c>
      <c r="C423" s="404" t="s">
        <v>2553</v>
      </c>
      <c r="D423" s="413" t="s">
        <v>2554</v>
      </c>
      <c r="E423" s="398" t="s">
        <v>1939</v>
      </c>
      <c r="F423" s="419" t="s">
        <v>1940</v>
      </c>
      <c r="G423" s="419" t="s">
        <v>1940</v>
      </c>
      <c r="H423" s="450"/>
      <c r="I423" s="420">
        <v>125</v>
      </c>
    </row>
    <row r="424" spans="1:9" x14ac:dyDescent="0.3">
      <c r="A424" s="448">
        <v>416</v>
      </c>
      <c r="B424" s="397" t="s">
        <v>2036</v>
      </c>
      <c r="C424" s="404" t="s">
        <v>2555</v>
      </c>
      <c r="D424" s="413" t="s">
        <v>2556</v>
      </c>
      <c r="E424" s="398" t="s">
        <v>1939</v>
      </c>
      <c r="F424" s="419" t="s">
        <v>1940</v>
      </c>
      <c r="G424" s="419" t="s">
        <v>1940</v>
      </c>
      <c r="H424" s="450"/>
      <c r="I424" s="420">
        <v>125</v>
      </c>
    </row>
    <row r="425" spans="1:9" x14ac:dyDescent="0.3">
      <c r="A425" s="448">
        <v>417</v>
      </c>
      <c r="B425" s="397" t="s">
        <v>2036</v>
      </c>
      <c r="C425" s="404" t="s">
        <v>2557</v>
      </c>
      <c r="D425" s="413" t="s">
        <v>2558</v>
      </c>
      <c r="E425" s="398" t="s">
        <v>1939</v>
      </c>
      <c r="F425" s="419" t="s">
        <v>1940</v>
      </c>
      <c r="G425" s="419" t="s">
        <v>1940</v>
      </c>
      <c r="H425" s="450"/>
      <c r="I425" s="420">
        <v>125</v>
      </c>
    </row>
    <row r="426" spans="1:9" x14ac:dyDescent="0.3">
      <c r="A426" s="448">
        <v>418</v>
      </c>
      <c r="B426" s="397" t="s">
        <v>2036</v>
      </c>
      <c r="C426" s="404" t="s">
        <v>2559</v>
      </c>
      <c r="D426" s="413" t="s">
        <v>2560</v>
      </c>
      <c r="E426" s="398" t="s">
        <v>1939</v>
      </c>
      <c r="F426" s="419" t="s">
        <v>1940</v>
      </c>
      <c r="G426" s="419" t="s">
        <v>1940</v>
      </c>
      <c r="H426" s="450"/>
      <c r="I426" s="420">
        <v>125</v>
      </c>
    </row>
    <row r="427" spans="1:9" x14ac:dyDescent="0.3">
      <c r="A427" s="448">
        <v>419</v>
      </c>
      <c r="B427" s="397" t="s">
        <v>2036</v>
      </c>
      <c r="C427" s="404" t="s">
        <v>2561</v>
      </c>
      <c r="D427" s="413" t="s">
        <v>2562</v>
      </c>
      <c r="E427" s="398" t="s">
        <v>1939</v>
      </c>
      <c r="F427" s="419" t="s">
        <v>1940</v>
      </c>
      <c r="G427" s="419" t="s">
        <v>1940</v>
      </c>
      <c r="H427" s="450"/>
      <c r="I427" s="420">
        <v>125</v>
      </c>
    </row>
    <row r="428" spans="1:9" x14ac:dyDescent="0.3">
      <c r="A428" s="448">
        <v>420</v>
      </c>
      <c r="B428" s="397" t="s">
        <v>2036</v>
      </c>
      <c r="C428" s="404" t="s">
        <v>2563</v>
      </c>
      <c r="D428" s="413" t="s">
        <v>2564</v>
      </c>
      <c r="E428" s="398" t="s">
        <v>1939</v>
      </c>
      <c r="F428" s="419" t="s">
        <v>1940</v>
      </c>
      <c r="G428" s="419" t="s">
        <v>1940</v>
      </c>
      <c r="H428" s="450"/>
      <c r="I428" s="420">
        <v>125</v>
      </c>
    </row>
    <row r="429" spans="1:9" x14ac:dyDescent="0.3">
      <c r="A429" s="448">
        <v>421</v>
      </c>
      <c r="B429" s="397" t="s">
        <v>2036</v>
      </c>
      <c r="C429" s="404" t="s">
        <v>2565</v>
      </c>
      <c r="D429" s="413" t="s">
        <v>2566</v>
      </c>
      <c r="E429" s="398" t="s">
        <v>1939</v>
      </c>
      <c r="F429" s="419" t="s">
        <v>1940</v>
      </c>
      <c r="G429" s="419" t="s">
        <v>1940</v>
      </c>
      <c r="H429" s="450"/>
      <c r="I429" s="420">
        <v>125</v>
      </c>
    </row>
    <row r="430" spans="1:9" x14ac:dyDescent="0.3">
      <c r="A430" s="448">
        <v>422</v>
      </c>
      <c r="B430" s="397" t="s">
        <v>2036</v>
      </c>
      <c r="C430" s="404" t="s">
        <v>2567</v>
      </c>
      <c r="D430" s="413" t="s">
        <v>2568</v>
      </c>
      <c r="E430" s="398" t="s">
        <v>1939</v>
      </c>
      <c r="F430" s="419" t="s">
        <v>1940</v>
      </c>
      <c r="G430" s="419" t="s">
        <v>1940</v>
      </c>
      <c r="H430" s="450"/>
      <c r="I430" s="420">
        <v>125</v>
      </c>
    </row>
    <row r="431" spans="1:9" x14ac:dyDescent="0.3">
      <c r="A431" s="448">
        <v>423</v>
      </c>
      <c r="B431" s="397" t="s">
        <v>2036</v>
      </c>
      <c r="C431" s="404" t="s">
        <v>2569</v>
      </c>
      <c r="D431" s="413" t="s">
        <v>2570</v>
      </c>
      <c r="E431" s="398" t="s">
        <v>1939</v>
      </c>
      <c r="F431" s="419" t="s">
        <v>1940</v>
      </c>
      <c r="G431" s="419" t="s">
        <v>1940</v>
      </c>
      <c r="H431" s="450"/>
      <c r="I431" s="420">
        <v>125</v>
      </c>
    </row>
    <row r="432" spans="1:9" x14ac:dyDescent="0.3">
      <c r="A432" s="448">
        <v>424</v>
      </c>
      <c r="B432" s="397" t="s">
        <v>2036</v>
      </c>
      <c r="C432" s="404" t="s">
        <v>2571</v>
      </c>
      <c r="D432" s="413" t="s">
        <v>2572</v>
      </c>
      <c r="E432" s="398" t="s">
        <v>1939</v>
      </c>
      <c r="F432" s="419" t="s">
        <v>1940</v>
      </c>
      <c r="G432" s="419" t="s">
        <v>1940</v>
      </c>
      <c r="H432" s="450"/>
      <c r="I432" s="420">
        <v>125</v>
      </c>
    </row>
    <row r="433" spans="1:9" x14ac:dyDescent="0.3">
      <c r="A433" s="448">
        <v>425</v>
      </c>
      <c r="B433" s="397" t="s">
        <v>2036</v>
      </c>
      <c r="C433" s="404" t="s">
        <v>2573</v>
      </c>
      <c r="D433" s="413" t="s">
        <v>2574</v>
      </c>
      <c r="E433" s="398" t="s">
        <v>1939</v>
      </c>
      <c r="F433" s="419" t="s">
        <v>1940</v>
      </c>
      <c r="G433" s="419" t="s">
        <v>1940</v>
      </c>
      <c r="H433" s="450"/>
      <c r="I433" s="420">
        <v>125</v>
      </c>
    </row>
    <row r="434" spans="1:9" x14ac:dyDescent="0.3">
      <c r="A434" s="448">
        <v>426</v>
      </c>
      <c r="B434" s="397" t="s">
        <v>2036</v>
      </c>
      <c r="C434" s="404" t="s">
        <v>2575</v>
      </c>
      <c r="D434" s="413" t="s">
        <v>2576</v>
      </c>
      <c r="E434" s="398" t="s">
        <v>1939</v>
      </c>
      <c r="F434" s="419" t="s">
        <v>1940</v>
      </c>
      <c r="G434" s="419" t="s">
        <v>1940</v>
      </c>
      <c r="H434" s="450"/>
      <c r="I434" s="420">
        <v>125</v>
      </c>
    </row>
    <row r="435" spans="1:9" x14ac:dyDescent="0.3">
      <c r="A435" s="448">
        <v>427</v>
      </c>
      <c r="B435" s="397" t="s">
        <v>2036</v>
      </c>
      <c r="C435" s="404" t="s">
        <v>2577</v>
      </c>
      <c r="D435" s="413" t="s">
        <v>2578</v>
      </c>
      <c r="E435" s="398" t="s">
        <v>1939</v>
      </c>
      <c r="F435" s="419" t="s">
        <v>1940</v>
      </c>
      <c r="G435" s="419" t="s">
        <v>1940</v>
      </c>
      <c r="H435" s="450"/>
      <c r="I435" s="420">
        <v>125</v>
      </c>
    </row>
    <row r="436" spans="1:9" x14ac:dyDescent="0.3">
      <c r="A436" s="448">
        <v>428</v>
      </c>
      <c r="B436" s="397" t="s">
        <v>2036</v>
      </c>
      <c r="C436" s="404" t="s">
        <v>2579</v>
      </c>
      <c r="D436" s="413" t="s">
        <v>2580</v>
      </c>
      <c r="E436" s="398" t="s">
        <v>1939</v>
      </c>
      <c r="F436" s="419" t="s">
        <v>1940</v>
      </c>
      <c r="G436" s="419" t="s">
        <v>1940</v>
      </c>
      <c r="H436" s="450"/>
      <c r="I436" s="420">
        <v>125</v>
      </c>
    </row>
    <row r="437" spans="1:9" x14ac:dyDescent="0.3">
      <c r="A437" s="448">
        <v>429</v>
      </c>
      <c r="B437" s="397" t="s">
        <v>2036</v>
      </c>
      <c r="C437" s="404" t="s">
        <v>2581</v>
      </c>
      <c r="D437" s="413" t="s">
        <v>2582</v>
      </c>
      <c r="E437" s="398" t="s">
        <v>1939</v>
      </c>
      <c r="F437" s="419" t="s">
        <v>1940</v>
      </c>
      <c r="G437" s="419" t="s">
        <v>1940</v>
      </c>
      <c r="H437" s="450"/>
      <c r="I437" s="420">
        <v>125</v>
      </c>
    </row>
    <row r="438" spans="1:9" x14ac:dyDescent="0.3">
      <c r="A438" s="448">
        <v>430</v>
      </c>
      <c r="B438" s="397" t="s">
        <v>2036</v>
      </c>
      <c r="C438" s="404" t="s">
        <v>2583</v>
      </c>
      <c r="D438" s="413" t="s">
        <v>2584</v>
      </c>
      <c r="E438" s="398" t="s">
        <v>1939</v>
      </c>
      <c r="F438" s="419" t="s">
        <v>1940</v>
      </c>
      <c r="G438" s="419" t="s">
        <v>1940</v>
      </c>
      <c r="H438" s="450"/>
      <c r="I438" s="420">
        <v>125</v>
      </c>
    </row>
    <row r="439" spans="1:9" x14ac:dyDescent="0.3">
      <c r="A439" s="448">
        <v>431</v>
      </c>
      <c r="B439" s="397" t="s">
        <v>2036</v>
      </c>
      <c r="C439" s="404" t="s">
        <v>2585</v>
      </c>
      <c r="D439" s="413" t="s">
        <v>2586</v>
      </c>
      <c r="E439" s="398" t="s">
        <v>1939</v>
      </c>
      <c r="F439" s="419" t="s">
        <v>1940</v>
      </c>
      <c r="G439" s="419" t="s">
        <v>1940</v>
      </c>
      <c r="H439" s="450"/>
      <c r="I439" s="420">
        <v>125</v>
      </c>
    </row>
    <row r="440" spans="1:9" x14ac:dyDescent="0.3">
      <c r="A440" s="448">
        <v>432</v>
      </c>
      <c r="B440" s="397" t="s">
        <v>2036</v>
      </c>
      <c r="C440" s="404" t="s">
        <v>2587</v>
      </c>
      <c r="D440" s="413" t="s">
        <v>2588</v>
      </c>
      <c r="E440" s="398" t="s">
        <v>1939</v>
      </c>
      <c r="F440" s="419" t="s">
        <v>1940</v>
      </c>
      <c r="G440" s="419" t="s">
        <v>1940</v>
      </c>
      <c r="H440" s="450"/>
      <c r="I440" s="420">
        <v>125</v>
      </c>
    </row>
    <row r="441" spans="1:9" x14ac:dyDescent="0.3">
      <c r="A441" s="448">
        <v>433</v>
      </c>
      <c r="B441" s="397" t="s">
        <v>2036</v>
      </c>
      <c r="C441" s="404" t="s">
        <v>2589</v>
      </c>
      <c r="D441" s="413" t="s">
        <v>2590</v>
      </c>
      <c r="E441" s="398" t="s">
        <v>1939</v>
      </c>
      <c r="F441" s="419" t="s">
        <v>1940</v>
      </c>
      <c r="G441" s="419" t="s">
        <v>1940</v>
      </c>
      <c r="H441" s="450"/>
      <c r="I441" s="420">
        <v>125</v>
      </c>
    </row>
    <row r="442" spans="1:9" x14ac:dyDescent="0.3">
      <c r="A442" s="448">
        <v>434</v>
      </c>
      <c r="B442" s="397" t="s">
        <v>2036</v>
      </c>
      <c r="C442" s="404" t="s">
        <v>2591</v>
      </c>
      <c r="D442" s="413" t="s">
        <v>2592</v>
      </c>
      <c r="E442" s="398" t="s">
        <v>1939</v>
      </c>
      <c r="F442" s="419" t="s">
        <v>1940</v>
      </c>
      <c r="G442" s="419" t="s">
        <v>1940</v>
      </c>
      <c r="H442" s="450"/>
      <c r="I442" s="420">
        <v>125</v>
      </c>
    </row>
    <row r="443" spans="1:9" x14ac:dyDescent="0.3">
      <c r="A443" s="448">
        <v>435</v>
      </c>
      <c r="B443" s="397" t="s">
        <v>2036</v>
      </c>
      <c r="C443" s="404" t="s">
        <v>2593</v>
      </c>
      <c r="D443" s="413" t="s">
        <v>2594</v>
      </c>
      <c r="E443" s="398" t="s">
        <v>1939</v>
      </c>
      <c r="F443" s="419" t="s">
        <v>1940</v>
      </c>
      <c r="G443" s="419" t="s">
        <v>1940</v>
      </c>
      <c r="H443" s="450"/>
      <c r="I443" s="420">
        <v>125</v>
      </c>
    </row>
    <row r="444" spans="1:9" x14ac:dyDescent="0.3">
      <c r="A444" s="448">
        <v>436</v>
      </c>
      <c r="B444" s="397" t="s">
        <v>2036</v>
      </c>
      <c r="C444" s="404" t="s">
        <v>2595</v>
      </c>
      <c r="D444" s="413" t="s">
        <v>2596</v>
      </c>
      <c r="E444" s="398" t="s">
        <v>1939</v>
      </c>
      <c r="F444" s="419" t="s">
        <v>1940</v>
      </c>
      <c r="G444" s="419" t="s">
        <v>1940</v>
      </c>
      <c r="H444" s="450"/>
      <c r="I444" s="420">
        <v>125</v>
      </c>
    </row>
    <row r="445" spans="1:9" x14ac:dyDescent="0.3">
      <c r="A445" s="448">
        <v>437</v>
      </c>
      <c r="B445" s="397" t="s">
        <v>2036</v>
      </c>
      <c r="C445" s="404" t="s">
        <v>2597</v>
      </c>
      <c r="D445" s="413" t="s">
        <v>2598</v>
      </c>
      <c r="E445" s="398" t="s">
        <v>1939</v>
      </c>
      <c r="F445" s="419" t="s">
        <v>1940</v>
      </c>
      <c r="G445" s="419" t="s">
        <v>1940</v>
      </c>
      <c r="H445" s="450"/>
      <c r="I445" s="420">
        <v>125</v>
      </c>
    </row>
    <row r="446" spans="1:9" x14ac:dyDescent="0.3">
      <c r="A446" s="448">
        <v>438</v>
      </c>
      <c r="B446" s="397" t="s">
        <v>2036</v>
      </c>
      <c r="C446" s="404" t="s">
        <v>2599</v>
      </c>
      <c r="D446" s="413" t="s">
        <v>2600</v>
      </c>
      <c r="E446" s="398" t="s">
        <v>1939</v>
      </c>
      <c r="F446" s="419" t="s">
        <v>1940</v>
      </c>
      <c r="G446" s="419" t="s">
        <v>1940</v>
      </c>
      <c r="H446" s="450"/>
      <c r="I446" s="420">
        <v>125</v>
      </c>
    </row>
    <row r="447" spans="1:9" x14ac:dyDescent="0.3">
      <c r="A447" s="448">
        <v>439</v>
      </c>
      <c r="B447" s="397" t="s">
        <v>2036</v>
      </c>
      <c r="C447" s="404" t="s">
        <v>2601</v>
      </c>
      <c r="D447" s="413" t="s">
        <v>2602</v>
      </c>
      <c r="E447" s="398" t="s">
        <v>1939</v>
      </c>
      <c r="F447" s="419" t="s">
        <v>1940</v>
      </c>
      <c r="G447" s="419" t="s">
        <v>1940</v>
      </c>
      <c r="H447" s="450"/>
      <c r="I447" s="420">
        <v>125</v>
      </c>
    </row>
    <row r="448" spans="1:9" x14ac:dyDescent="0.3">
      <c r="A448" s="448">
        <v>440</v>
      </c>
      <c r="B448" s="397" t="s">
        <v>2036</v>
      </c>
      <c r="C448" s="404" t="s">
        <v>2603</v>
      </c>
      <c r="D448" s="413" t="s">
        <v>2604</v>
      </c>
      <c r="E448" s="398" t="s">
        <v>1939</v>
      </c>
      <c r="F448" s="419" t="s">
        <v>1940</v>
      </c>
      <c r="G448" s="419" t="s">
        <v>1940</v>
      </c>
      <c r="H448" s="450"/>
      <c r="I448" s="420">
        <v>125</v>
      </c>
    </row>
    <row r="449" spans="1:9" x14ac:dyDescent="0.3">
      <c r="A449" s="448">
        <v>441</v>
      </c>
      <c r="B449" s="397" t="s">
        <v>2036</v>
      </c>
      <c r="C449" s="404" t="s">
        <v>2605</v>
      </c>
      <c r="D449" s="413" t="s">
        <v>2606</v>
      </c>
      <c r="E449" s="398" t="s">
        <v>1939</v>
      </c>
      <c r="F449" s="419" t="s">
        <v>1940</v>
      </c>
      <c r="G449" s="419" t="s">
        <v>1940</v>
      </c>
      <c r="H449" s="450"/>
      <c r="I449" s="420">
        <v>125</v>
      </c>
    </row>
    <row r="450" spans="1:9" x14ac:dyDescent="0.3">
      <c r="A450" s="448">
        <v>442</v>
      </c>
      <c r="B450" s="397" t="s">
        <v>2036</v>
      </c>
      <c r="C450" s="404" t="s">
        <v>2607</v>
      </c>
      <c r="D450" s="413" t="s">
        <v>2608</v>
      </c>
      <c r="E450" s="398" t="s">
        <v>1939</v>
      </c>
      <c r="F450" s="419" t="s">
        <v>1940</v>
      </c>
      <c r="G450" s="419" t="s">
        <v>1940</v>
      </c>
      <c r="H450" s="450"/>
      <c r="I450" s="420">
        <v>125</v>
      </c>
    </row>
    <row r="451" spans="1:9" x14ac:dyDescent="0.3">
      <c r="A451" s="448">
        <v>443</v>
      </c>
      <c r="B451" s="397" t="s">
        <v>2036</v>
      </c>
      <c r="C451" s="404" t="s">
        <v>2609</v>
      </c>
      <c r="D451" s="413" t="s">
        <v>2610</v>
      </c>
      <c r="E451" s="398" t="s">
        <v>1939</v>
      </c>
      <c r="F451" s="419" t="s">
        <v>1940</v>
      </c>
      <c r="G451" s="419" t="s">
        <v>1940</v>
      </c>
      <c r="H451" s="450"/>
      <c r="I451" s="420">
        <v>125</v>
      </c>
    </row>
    <row r="452" spans="1:9" x14ac:dyDescent="0.3">
      <c r="A452" s="448">
        <v>444</v>
      </c>
      <c r="B452" s="397" t="s">
        <v>2036</v>
      </c>
      <c r="C452" s="404" t="s">
        <v>2611</v>
      </c>
      <c r="D452" s="413" t="s">
        <v>2612</v>
      </c>
      <c r="E452" s="398" t="s">
        <v>1939</v>
      </c>
      <c r="F452" s="419" t="s">
        <v>1940</v>
      </c>
      <c r="G452" s="419" t="s">
        <v>1940</v>
      </c>
      <c r="H452" s="450"/>
      <c r="I452" s="420">
        <v>125</v>
      </c>
    </row>
    <row r="453" spans="1:9" x14ac:dyDescent="0.3">
      <c r="A453" s="448">
        <v>445</v>
      </c>
      <c r="B453" s="397" t="s">
        <v>2036</v>
      </c>
      <c r="C453" s="404" t="s">
        <v>2613</v>
      </c>
      <c r="D453" s="413" t="s">
        <v>2614</v>
      </c>
      <c r="E453" s="398" t="s">
        <v>1939</v>
      </c>
      <c r="F453" s="419" t="s">
        <v>1940</v>
      </c>
      <c r="G453" s="419" t="s">
        <v>1940</v>
      </c>
      <c r="H453" s="450"/>
      <c r="I453" s="420">
        <v>125</v>
      </c>
    </row>
    <row r="454" spans="1:9" x14ac:dyDescent="0.3">
      <c r="A454" s="448">
        <v>446</v>
      </c>
      <c r="B454" s="397" t="s">
        <v>2036</v>
      </c>
      <c r="C454" s="404" t="s">
        <v>2615</v>
      </c>
      <c r="D454" s="413" t="s">
        <v>2616</v>
      </c>
      <c r="E454" s="398" t="s">
        <v>1939</v>
      </c>
      <c r="F454" s="419" t="s">
        <v>1940</v>
      </c>
      <c r="G454" s="419" t="s">
        <v>1940</v>
      </c>
      <c r="H454" s="450"/>
      <c r="I454" s="420">
        <v>125</v>
      </c>
    </row>
    <row r="455" spans="1:9" x14ac:dyDescent="0.3">
      <c r="A455" s="448">
        <v>447</v>
      </c>
      <c r="B455" s="397" t="s">
        <v>2036</v>
      </c>
      <c r="C455" s="404" t="s">
        <v>2617</v>
      </c>
      <c r="D455" s="413" t="s">
        <v>2618</v>
      </c>
      <c r="E455" s="398" t="s">
        <v>1939</v>
      </c>
      <c r="F455" s="419" t="s">
        <v>1940</v>
      </c>
      <c r="G455" s="419" t="s">
        <v>1940</v>
      </c>
      <c r="H455" s="450"/>
      <c r="I455" s="420">
        <v>125</v>
      </c>
    </row>
    <row r="456" spans="1:9" x14ac:dyDescent="0.3">
      <c r="A456" s="448">
        <v>448</v>
      </c>
      <c r="B456" s="397" t="s">
        <v>1967</v>
      </c>
      <c r="C456" s="404" t="s">
        <v>2619</v>
      </c>
      <c r="D456" s="413" t="s">
        <v>2620</v>
      </c>
      <c r="E456" s="398" t="s">
        <v>1939</v>
      </c>
      <c r="F456" s="419" t="s">
        <v>1940</v>
      </c>
      <c r="G456" s="419" t="s">
        <v>1940</v>
      </c>
      <c r="H456" s="450"/>
      <c r="I456" s="420">
        <v>125</v>
      </c>
    </row>
    <row r="457" spans="1:9" x14ac:dyDescent="0.3">
      <c r="A457" s="448">
        <v>449</v>
      </c>
      <c r="B457" s="397" t="s">
        <v>1967</v>
      </c>
      <c r="C457" s="404" t="s">
        <v>2621</v>
      </c>
      <c r="D457" s="413" t="s">
        <v>2622</v>
      </c>
      <c r="E457" s="398" t="s">
        <v>1939</v>
      </c>
      <c r="F457" s="419" t="s">
        <v>1940</v>
      </c>
      <c r="G457" s="419" t="s">
        <v>1940</v>
      </c>
      <c r="H457" s="450"/>
      <c r="I457" s="420">
        <v>125</v>
      </c>
    </row>
    <row r="458" spans="1:9" x14ac:dyDescent="0.3">
      <c r="A458" s="448">
        <v>450</v>
      </c>
      <c r="B458" s="397" t="s">
        <v>1967</v>
      </c>
      <c r="C458" s="404" t="s">
        <v>2623</v>
      </c>
      <c r="D458" s="413" t="s">
        <v>2624</v>
      </c>
      <c r="E458" s="398" t="s">
        <v>1939</v>
      </c>
      <c r="F458" s="419" t="s">
        <v>1940</v>
      </c>
      <c r="G458" s="419" t="s">
        <v>1940</v>
      </c>
      <c r="H458" s="450"/>
      <c r="I458" s="420">
        <v>125</v>
      </c>
    </row>
    <row r="459" spans="1:9" x14ac:dyDescent="0.3">
      <c r="A459" s="448">
        <v>451</v>
      </c>
      <c r="B459" s="397" t="s">
        <v>1967</v>
      </c>
      <c r="C459" s="404" t="s">
        <v>2625</v>
      </c>
      <c r="D459" s="413" t="s">
        <v>2626</v>
      </c>
      <c r="E459" s="398" t="s">
        <v>1939</v>
      </c>
      <c r="F459" s="419" t="s">
        <v>1940</v>
      </c>
      <c r="G459" s="419" t="s">
        <v>1940</v>
      </c>
      <c r="H459" s="450"/>
      <c r="I459" s="420">
        <v>125</v>
      </c>
    </row>
    <row r="460" spans="1:9" x14ac:dyDescent="0.3">
      <c r="A460" s="448">
        <v>452</v>
      </c>
      <c r="B460" s="397" t="s">
        <v>1967</v>
      </c>
      <c r="C460" s="404" t="s">
        <v>2627</v>
      </c>
      <c r="D460" s="413" t="s">
        <v>2628</v>
      </c>
      <c r="E460" s="398" t="s">
        <v>1939</v>
      </c>
      <c r="F460" s="419" t="s">
        <v>1940</v>
      </c>
      <c r="G460" s="419" t="s">
        <v>1940</v>
      </c>
      <c r="H460" s="450"/>
      <c r="I460" s="420">
        <v>125</v>
      </c>
    </row>
    <row r="461" spans="1:9" x14ac:dyDescent="0.3">
      <c r="A461" s="448">
        <v>453</v>
      </c>
      <c r="B461" s="397" t="s">
        <v>1967</v>
      </c>
      <c r="C461" s="404" t="s">
        <v>2629</v>
      </c>
      <c r="D461" s="413" t="s">
        <v>2630</v>
      </c>
      <c r="E461" s="398" t="s">
        <v>1939</v>
      </c>
      <c r="F461" s="419" t="s">
        <v>1940</v>
      </c>
      <c r="G461" s="419" t="s">
        <v>1940</v>
      </c>
      <c r="H461" s="450"/>
      <c r="I461" s="420">
        <v>125</v>
      </c>
    </row>
    <row r="462" spans="1:9" x14ac:dyDescent="0.3">
      <c r="A462" s="448">
        <v>454</v>
      </c>
      <c r="B462" s="397" t="s">
        <v>1967</v>
      </c>
      <c r="C462" s="404" t="s">
        <v>2631</v>
      </c>
      <c r="D462" s="413" t="s">
        <v>2632</v>
      </c>
      <c r="E462" s="398" t="s">
        <v>1939</v>
      </c>
      <c r="F462" s="419" t="s">
        <v>1940</v>
      </c>
      <c r="G462" s="419" t="s">
        <v>1940</v>
      </c>
      <c r="H462" s="450"/>
      <c r="I462" s="420">
        <v>125</v>
      </c>
    </row>
    <row r="463" spans="1:9" x14ac:dyDescent="0.3">
      <c r="A463" s="448">
        <v>455</v>
      </c>
      <c r="B463" s="397" t="s">
        <v>1967</v>
      </c>
      <c r="C463" s="404" t="s">
        <v>2633</v>
      </c>
      <c r="D463" s="413" t="s">
        <v>2634</v>
      </c>
      <c r="E463" s="398" t="s">
        <v>1939</v>
      </c>
      <c r="F463" s="419" t="s">
        <v>1940</v>
      </c>
      <c r="G463" s="419" t="s">
        <v>1940</v>
      </c>
      <c r="H463" s="450"/>
      <c r="I463" s="420">
        <v>125</v>
      </c>
    </row>
    <row r="464" spans="1:9" x14ac:dyDescent="0.3">
      <c r="A464" s="448">
        <v>456</v>
      </c>
      <c r="B464" s="397" t="s">
        <v>1967</v>
      </c>
      <c r="C464" s="404" t="s">
        <v>2635</v>
      </c>
      <c r="D464" s="413" t="s">
        <v>2636</v>
      </c>
      <c r="E464" s="398" t="s">
        <v>1939</v>
      </c>
      <c r="F464" s="419" t="s">
        <v>1940</v>
      </c>
      <c r="G464" s="419" t="s">
        <v>1940</v>
      </c>
      <c r="H464" s="450"/>
      <c r="I464" s="420">
        <v>125</v>
      </c>
    </row>
    <row r="465" spans="1:9" x14ac:dyDescent="0.3">
      <c r="A465" s="448">
        <v>457</v>
      </c>
      <c r="B465" s="397" t="s">
        <v>1915</v>
      </c>
      <c r="C465" s="404" t="s">
        <v>2637</v>
      </c>
      <c r="D465" s="413" t="s">
        <v>2638</v>
      </c>
      <c r="E465" s="398" t="s">
        <v>1939</v>
      </c>
      <c r="F465" s="419" t="s">
        <v>1940</v>
      </c>
      <c r="G465" s="419" t="s">
        <v>1940</v>
      </c>
      <c r="H465" s="450"/>
      <c r="I465" s="420">
        <v>125</v>
      </c>
    </row>
    <row r="466" spans="1:9" x14ac:dyDescent="0.3">
      <c r="A466" s="448">
        <v>458</v>
      </c>
      <c r="B466" s="397" t="s">
        <v>1967</v>
      </c>
      <c r="C466" s="404" t="s">
        <v>2639</v>
      </c>
      <c r="D466" s="413" t="s">
        <v>2640</v>
      </c>
      <c r="E466" s="398" t="s">
        <v>1939</v>
      </c>
      <c r="F466" s="419" t="s">
        <v>1940</v>
      </c>
      <c r="G466" s="419" t="s">
        <v>1940</v>
      </c>
      <c r="H466" s="450"/>
      <c r="I466" s="420">
        <v>125</v>
      </c>
    </row>
    <row r="467" spans="1:9" x14ac:dyDescent="0.3">
      <c r="A467" s="448">
        <v>459</v>
      </c>
      <c r="B467" s="397" t="s">
        <v>1967</v>
      </c>
      <c r="C467" s="404" t="s">
        <v>2641</v>
      </c>
      <c r="D467" s="413" t="s">
        <v>2642</v>
      </c>
      <c r="E467" s="398" t="s">
        <v>1939</v>
      </c>
      <c r="F467" s="419" t="s">
        <v>1940</v>
      </c>
      <c r="G467" s="419" t="s">
        <v>1940</v>
      </c>
      <c r="H467" s="450"/>
      <c r="I467" s="420">
        <v>125</v>
      </c>
    </row>
    <row r="468" spans="1:9" x14ac:dyDescent="0.3">
      <c r="A468" s="448">
        <v>460</v>
      </c>
      <c r="B468" s="397" t="s">
        <v>1967</v>
      </c>
      <c r="C468" s="404" t="s">
        <v>2643</v>
      </c>
      <c r="D468" s="413" t="s">
        <v>2644</v>
      </c>
      <c r="E468" s="398" t="s">
        <v>1939</v>
      </c>
      <c r="F468" s="419" t="s">
        <v>1940</v>
      </c>
      <c r="G468" s="419" t="s">
        <v>1940</v>
      </c>
      <c r="H468" s="450"/>
      <c r="I468" s="420">
        <v>125</v>
      </c>
    </row>
    <row r="469" spans="1:9" x14ac:dyDescent="0.3">
      <c r="A469" s="448">
        <v>461</v>
      </c>
      <c r="B469" s="397" t="s">
        <v>1967</v>
      </c>
      <c r="C469" s="404" t="s">
        <v>2645</v>
      </c>
      <c r="D469" s="413" t="s">
        <v>765</v>
      </c>
      <c r="E469" s="398" t="s">
        <v>1939</v>
      </c>
      <c r="F469" s="419" t="s">
        <v>1940</v>
      </c>
      <c r="G469" s="419" t="s">
        <v>1940</v>
      </c>
      <c r="H469" s="450"/>
      <c r="I469" s="420">
        <v>125</v>
      </c>
    </row>
    <row r="470" spans="1:9" x14ac:dyDescent="0.3">
      <c r="A470" s="448">
        <v>462</v>
      </c>
      <c r="B470" s="397" t="s">
        <v>1967</v>
      </c>
      <c r="C470" s="404" t="s">
        <v>2646</v>
      </c>
      <c r="D470" s="413" t="s">
        <v>2647</v>
      </c>
      <c r="E470" s="398" t="s">
        <v>1939</v>
      </c>
      <c r="F470" s="419" t="s">
        <v>1940</v>
      </c>
      <c r="G470" s="419" t="s">
        <v>1940</v>
      </c>
      <c r="H470" s="450"/>
      <c r="I470" s="420">
        <v>125</v>
      </c>
    </row>
    <row r="471" spans="1:9" x14ac:dyDescent="0.3">
      <c r="A471" s="448">
        <v>463</v>
      </c>
      <c r="B471" s="397" t="s">
        <v>1967</v>
      </c>
      <c r="C471" s="404" t="s">
        <v>2648</v>
      </c>
      <c r="D471" s="413" t="s">
        <v>2649</v>
      </c>
      <c r="E471" s="398" t="s">
        <v>1939</v>
      </c>
      <c r="F471" s="419" t="s">
        <v>1940</v>
      </c>
      <c r="G471" s="419" t="s">
        <v>1940</v>
      </c>
      <c r="H471" s="450"/>
      <c r="I471" s="420">
        <v>125</v>
      </c>
    </row>
    <row r="472" spans="1:9" x14ac:dyDescent="0.3">
      <c r="A472" s="448">
        <v>464</v>
      </c>
      <c r="B472" s="397" t="s">
        <v>1967</v>
      </c>
      <c r="C472" s="404" t="s">
        <v>2650</v>
      </c>
      <c r="D472" s="413" t="s">
        <v>2651</v>
      </c>
      <c r="E472" s="398" t="s">
        <v>1939</v>
      </c>
      <c r="F472" s="419" t="s">
        <v>1940</v>
      </c>
      <c r="G472" s="419" t="s">
        <v>1940</v>
      </c>
      <c r="H472" s="450"/>
      <c r="I472" s="420">
        <v>125</v>
      </c>
    </row>
    <row r="473" spans="1:9" x14ac:dyDescent="0.3">
      <c r="A473" s="448">
        <v>465</v>
      </c>
      <c r="B473" s="397" t="s">
        <v>1967</v>
      </c>
      <c r="C473" s="404" t="s">
        <v>2652</v>
      </c>
      <c r="D473" s="413" t="s">
        <v>2653</v>
      </c>
      <c r="E473" s="398" t="s">
        <v>1939</v>
      </c>
      <c r="F473" s="419" t="s">
        <v>1940</v>
      </c>
      <c r="G473" s="419" t="s">
        <v>1940</v>
      </c>
      <c r="H473" s="450"/>
      <c r="I473" s="420">
        <v>125</v>
      </c>
    </row>
    <row r="474" spans="1:9" x14ac:dyDescent="0.3">
      <c r="A474" s="448">
        <v>466</v>
      </c>
      <c r="B474" s="397" t="s">
        <v>1967</v>
      </c>
      <c r="C474" s="404" t="s">
        <v>2654</v>
      </c>
      <c r="D474" s="413" t="s">
        <v>2655</v>
      </c>
      <c r="E474" s="398" t="s">
        <v>1939</v>
      </c>
      <c r="F474" s="419" t="s">
        <v>1940</v>
      </c>
      <c r="G474" s="419" t="s">
        <v>1940</v>
      </c>
      <c r="H474" s="450"/>
      <c r="I474" s="420">
        <v>125</v>
      </c>
    </row>
    <row r="475" spans="1:9" x14ac:dyDescent="0.3">
      <c r="A475" s="448">
        <v>467</v>
      </c>
      <c r="B475" s="397" t="s">
        <v>1967</v>
      </c>
      <c r="C475" s="404" t="s">
        <v>2656</v>
      </c>
      <c r="D475" s="413" t="s">
        <v>2657</v>
      </c>
      <c r="E475" s="398" t="s">
        <v>1939</v>
      </c>
      <c r="F475" s="419" t="s">
        <v>1940</v>
      </c>
      <c r="G475" s="419" t="s">
        <v>1940</v>
      </c>
      <c r="H475" s="450"/>
      <c r="I475" s="420">
        <v>125</v>
      </c>
    </row>
    <row r="476" spans="1:9" x14ac:dyDescent="0.3">
      <c r="A476" s="448">
        <v>468</v>
      </c>
      <c r="B476" s="397" t="s">
        <v>1967</v>
      </c>
      <c r="C476" s="404" t="s">
        <v>2658</v>
      </c>
      <c r="D476" s="413" t="s">
        <v>2659</v>
      </c>
      <c r="E476" s="398" t="s">
        <v>1939</v>
      </c>
      <c r="F476" s="419" t="s">
        <v>1940</v>
      </c>
      <c r="G476" s="419" t="s">
        <v>1940</v>
      </c>
      <c r="H476" s="450"/>
      <c r="I476" s="420">
        <v>125</v>
      </c>
    </row>
    <row r="477" spans="1:9" x14ac:dyDescent="0.3">
      <c r="A477" s="448">
        <v>469</v>
      </c>
      <c r="B477" s="397" t="s">
        <v>1967</v>
      </c>
      <c r="C477" s="404" t="s">
        <v>2660</v>
      </c>
      <c r="D477" s="413" t="s">
        <v>2661</v>
      </c>
      <c r="E477" s="398" t="s">
        <v>1939</v>
      </c>
      <c r="F477" s="419" t="s">
        <v>1940</v>
      </c>
      <c r="G477" s="419" t="s">
        <v>1940</v>
      </c>
      <c r="H477" s="450"/>
      <c r="I477" s="420">
        <v>125</v>
      </c>
    </row>
    <row r="478" spans="1:9" x14ac:dyDescent="0.3">
      <c r="A478" s="448">
        <v>470</v>
      </c>
      <c r="B478" s="397" t="s">
        <v>1967</v>
      </c>
      <c r="C478" s="404" t="s">
        <v>2662</v>
      </c>
      <c r="D478" s="413" t="s">
        <v>2663</v>
      </c>
      <c r="E478" s="398" t="s">
        <v>1939</v>
      </c>
      <c r="F478" s="419" t="s">
        <v>1940</v>
      </c>
      <c r="G478" s="419" t="s">
        <v>1940</v>
      </c>
      <c r="H478" s="450"/>
      <c r="I478" s="420">
        <v>125</v>
      </c>
    </row>
    <row r="479" spans="1:9" x14ac:dyDescent="0.3">
      <c r="A479" s="448">
        <v>471</v>
      </c>
      <c r="B479" s="397" t="s">
        <v>1967</v>
      </c>
      <c r="C479" s="404" t="s">
        <v>2664</v>
      </c>
      <c r="D479" s="413" t="s">
        <v>2665</v>
      </c>
      <c r="E479" s="398" t="s">
        <v>1939</v>
      </c>
      <c r="F479" s="419" t="s">
        <v>1940</v>
      </c>
      <c r="G479" s="419" t="s">
        <v>1940</v>
      </c>
      <c r="H479" s="450"/>
      <c r="I479" s="420">
        <v>125</v>
      </c>
    </row>
    <row r="480" spans="1:9" x14ac:dyDescent="0.3">
      <c r="A480" s="448">
        <v>472</v>
      </c>
      <c r="B480" s="397" t="s">
        <v>1967</v>
      </c>
      <c r="C480" s="404" t="s">
        <v>2666</v>
      </c>
      <c r="D480" s="413" t="s">
        <v>2667</v>
      </c>
      <c r="E480" s="398" t="s">
        <v>1939</v>
      </c>
      <c r="F480" s="419" t="s">
        <v>1940</v>
      </c>
      <c r="G480" s="419" t="s">
        <v>1940</v>
      </c>
      <c r="H480" s="450"/>
      <c r="I480" s="420">
        <v>125</v>
      </c>
    </row>
    <row r="481" spans="1:9" x14ac:dyDescent="0.3">
      <c r="A481" s="448">
        <v>473</v>
      </c>
      <c r="B481" s="397" t="s">
        <v>1967</v>
      </c>
      <c r="C481" s="404" t="s">
        <v>2668</v>
      </c>
      <c r="D481" s="413" t="s">
        <v>2669</v>
      </c>
      <c r="E481" s="398" t="s">
        <v>1939</v>
      </c>
      <c r="F481" s="419" t="s">
        <v>1940</v>
      </c>
      <c r="G481" s="419" t="s">
        <v>1940</v>
      </c>
      <c r="H481" s="450"/>
      <c r="I481" s="420">
        <v>125</v>
      </c>
    </row>
    <row r="482" spans="1:9" x14ac:dyDescent="0.3">
      <c r="A482" s="448">
        <v>474</v>
      </c>
      <c r="B482" s="397" t="s">
        <v>1967</v>
      </c>
      <c r="C482" s="404" t="s">
        <v>2670</v>
      </c>
      <c r="D482" s="413" t="s">
        <v>2671</v>
      </c>
      <c r="E482" s="398" t="s">
        <v>1939</v>
      </c>
      <c r="F482" s="419" t="s">
        <v>1940</v>
      </c>
      <c r="G482" s="419" t="s">
        <v>1940</v>
      </c>
      <c r="H482" s="450"/>
      <c r="I482" s="420">
        <v>125</v>
      </c>
    </row>
    <row r="483" spans="1:9" x14ac:dyDescent="0.3">
      <c r="A483" s="448">
        <v>475</v>
      </c>
      <c r="B483" s="397" t="s">
        <v>1967</v>
      </c>
      <c r="C483" s="404" t="s">
        <v>2672</v>
      </c>
      <c r="D483" s="413" t="s">
        <v>2673</v>
      </c>
      <c r="E483" s="398" t="s">
        <v>1939</v>
      </c>
      <c r="F483" s="419" t="s">
        <v>1940</v>
      </c>
      <c r="G483" s="419" t="s">
        <v>1940</v>
      </c>
      <c r="H483" s="450"/>
      <c r="I483" s="420">
        <v>125</v>
      </c>
    </row>
    <row r="484" spans="1:9" x14ac:dyDescent="0.3">
      <c r="A484" s="448">
        <v>476</v>
      </c>
      <c r="B484" s="397" t="s">
        <v>1967</v>
      </c>
      <c r="C484" s="404" t="s">
        <v>2674</v>
      </c>
      <c r="D484" s="413" t="s">
        <v>2675</v>
      </c>
      <c r="E484" s="398" t="s">
        <v>1939</v>
      </c>
      <c r="F484" s="419" t="s">
        <v>1940</v>
      </c>
      <c r="G484" s="419" t="s">
        <v>1940</v>
      </c>
      <c r="H484" s="450"/>
      <c r="I484" s="420">
        <v>125</v>
      </c>
    </row>
    <row r="485" spans="1:9" x14ac:dyDescent="0.3">
      <c r="A485" s="448">
        <v>477</v>
      </c>
      <c r="B485" s="397" t="s">
        <v>1967</v>
      </c>
      <c r="C485" s="404" t="s">
        <v>2676</v>
      </c>
      <c r="D485" s="413" t="s">
        <v>2677</v>
      </c>
      <c r="E485" s="398" t="s">
        <v>1939</v>
      </c>
      <c r="F485" s="419" t="s">
        <v>1940</v>
      </c>
      <c r="G485" s="419" t="s">
        <v>1940</v>
      </c>
      <c r="H485" s="450"/>
      <c r="I485" s="420">
        <v>125</v>
      </c>
    </row>
    <row r="486" spans="1:9" x14ac:dyDescent="0.3">
      <c r="A486" s="448">
        <v>478</v>
      </c>
      <c r="B486" s="397" t="s">
        <v>1967</v>
      </c>
      <c r="C486" s="404" t="s">
        <v>2678</v>
      </c>
      <c r="D486" s="413" t="s">
        <v>2679</v>
      </c>
      <c r="E486" s="398" t="s">
        <v>1939</v>
      </c>
      <c r="F486" s="419" t="s">
        <v>1940</v>
      </c>
      <c r="G486" s="419" t="s">
        <v>1940</v>
      </c>
      <c r="H486" s="450"/>
      <c r="I486" s="420">
        <v>125</v>
      </c>
    </row>
    <row r="487" spans="1:9" x14ac:dyDescent="0.3">
      <c r="A487" s="448">
        <v>479</v>
      </c>
      <c r="B487" s="397" t="s">
        <v>1967</v>
      </c>
      <c r="C487" s="404" t="s">
        <v>2680</v>
      </c>
      <c r="D487" s="413" t="s">
        <v>2681</v>
      </c>
      <c r="E487" s="398" t="s">
        <v>1939</v>
      </c>
      <c r="F487" s="419" t="s">
        <v>1940</v>
      </c>
      <c r="G487" s="419" t="s">
        <v>1940</v>
      </c>
      <c r="H487" s="450"/>
      <c r="I487" s="420">
        <v>125</v>
      </c>
    </row>
    <row r="488" spans="1:9" x14ac:dyDescent="0.3">
      <c r="A488" s="448">
        <v>480</v>
      </c>
      <c r="B488" s="397" t="s">
        <v>1967</v>
      </c>
      <c r="C488" s="404" t="s">
        <v>2682</v>
      </c>
      <c r="D488" s="413" t="s">
        <v>2683</v>
      </c>
      <c r="E488" s="398" t="s">
        <v>1939</v>
      </c>
      <c r="F488" s="419" t="s">
        <v>1940</v>
      </c>
      <c r="G488" s="419" t="s">
        <v>1940</v>
      </c>
      <c r="H488" s="450"/>
      <c r="I488" s="420">
        <v>125</v>
      </c>
    </row>
    <row r="489" spans="1:9" x14ac:dyDescent="0.3">
      <c r="A489" s="448">
        <v>481</v>
      </c>
      <c r="B489" s="397" t="s">
        <v>1967</v>
      </c>
      <c r="C489" s="404" t="s">
        <v>2684</v>
      </c>
      <c r="D489" s="413" t="s">
        <v>2685</v>
      </c>
      <c r="E489" s="398" t="s">
        <v>1939</v>
      </c>
      <c r="F489" s="419" t="s">
        <v>1940</v>
      </c>
      <c r="G489" s="419" t="s">
        <v>1940</v>
      </c>
      <c r="H489" s="450"/>
      <c r="I489" s="420">
        <v>125</v>
      </c>
    </row>
    <row r="490" spans="1:9" x14ac:dyDescent="0.3">
      <c r="A490" s="448">
        <v>482</v>
      </c>
      <c r="B490" s="397" t="s">
        <v>2036</v>
      </c>
      <c r="C490" s="404" t="s">
        <v>2686</v>
      </c>
      <c r="D490" s="413" t="s">
        <v>2687</v>
      </c>
      <c r="E490" s="398" t="s">
        <v>1939</v>
      </c>
      <c r="F490" s="419" t="s">
        <v>1940</v>
      </c>
      <c r="G490" s="419" t="s">
        <v>1940</v>
      </c>
      <c r="H490" s="450"/>
      <c r="I490" s="420">
        <v>125</v>
      </c>
    </row>
    <row r="491" spans="1:9" x14ac:dyDescent="0.3">
      <c r="A491" s="448">
        <v>483</v>
      </c>
      <c r="B491" s="397" t="s">
        <v>1967</v>
      </c>
      <c r="C491" s="404" t="s">
        <v>2688</v>
      </c>
      <c r="D491" s="413" t="s">
        <v>2689</v>
      </c>
      <c r="E491" s="398" t="s">
        <v>1939</v>
      </c>
      <c r="F491" s="419" t="s">
        <v>1940</v>
      </c>
      <c r="G491" s="419" t="s">
        <v>1940</v>
      </c>
      <c r="H491" s="450"/>
      <c r="I491" s="420">
        <v>125</v>
      </c>
    </row>
    <row r="492" spans="1:9" x14ac:dyDescent="0.3">
      <c r="A492" s="448">
        <v>484</v>
      </c>
      <c r="B492" s="397" t="s">
        <v>1967</v>
      </c>
      <c r="C492" s="404" t="s">
        <v>2690</v>
      </c>
      <c r="D492" s="413" t="s">
        <v>2691</v>
      </c>
      <c r="E492" s="398" t="s">
        <v>1939</v>
      </c>
      <c r="F492" s="419" t="s">
        <v>1940</v>
      </c>
      <c r="G492" s="419" t="s">
        <v>1940</v>
      </c>
      <c r="H492" s="450"/>
      <c r="I492" s="420">
        <v>125</v>
      </c>
    </row>
    <row r="493" spans="1:9" x14ac:dyDescent="0.3">
      <c r="A493" s="448">
        <v>485</v>
      </c>
      <c r="B493" s="397" t="s">
        <v>1967</v>
      </c>
      <c r="C493" s="404" t="s">
        <v>2692</v>
      </c>
      <c r="D493" s="413" t="s">
        <v>2693</v>
      </c>
      <c r="E493" s="398" t="s">
        <v>1939</v>
      </c>
      <c r="F493" s="419" t="s">
        <v>1940</v>
      </c>
      <c r="G493" s="419" t="s">
        <v>1940</v>
      </c>
      <c r="H493" s="450"/>
      <c r="I493" s="420">
        <v>125</v>
      </c>
    </row>
    <row r="494" spans="1:9" x14ac:dyDescent="0.3">
      <c r="A494" s="448">
        <v>486</v>
      </c>
      <c r="B494" s="397" t="s">
        <v>1967</v>
      </c>
      <c r="C494" s="404" t="s">
        <v>2694</v>
      </c>
      <c r="D494" s="413" t="s">
        <v>2695</v>
      </c>
      <c r="E494" s="398" t="s">
        <v>1939</v>
      </c>
      <c r="F494" s="419" t="s">
        <v>1940</v>
      </c>
      <c r="G494" s="419" t="s">
        <v>1940</v>
      </c>
      <c r="H494" s="450"/>
      <c r="I494" s="420">
        <v>125</v>
      </c>
    </row>
    <row r="495" spans="1:9" x14ac:dyDescent="0.3">
      <c r="A495" s="448">
        <v>487</v>
      </c>
      <c r="B495" s="397" t="s">
        <v>1967</v>
      </c>
      <c r="C495" s="404" t="s">
        <v>2696</v>
      </c>
      <c r="D495" s="413" t="s">
        <v>2697</v>
      </c>
      <c r="E495" s="398" t="s">
        <v>1939</v>
      </c>
      <c r="F495" s="419" t="s">
        <v>1940</v>
      </c>
      <c r="G495" s="419" t="s">
        <v>1940</v>
      </c>
      <c r="H495" s="450"/>
      <c r="I495" s="420">
        <v>125</v>
      </c>
    </row>
    <row r="496" spans="1:9" x14ac:dyDescent="0.3">
      <c r="A496" s="448">
        <v>488</v>
      </c>
      <c r="B496" s="397" t="s">
        <v>1967</v>
      </c>
      <c r="C496" s="404" t="s">
        <v>2698</v>
      </c>
      <c r="D496" s="413" t="s">
        <v>2699</v>
      </c>
      <c r="E496" s="398" t="s">
        <v>1939</v>
      </c>
      <c r="F496" s="419" t="s">
        <v>1940</v>
      </c>
      <c r="G496" s="419" t="s">
        <v>1940</v>
      </c>
      <c r="H496" s="450"/>
      <c r="I496" s="420">
        <v>125</v>
      </c>
    </row>
    <row r="497" spans="1:9" x14ac:dyDescent="0.3">
      <c r="A497" s="448">
        <v>489</v>
      </c>
      <c r="B497" s="397" t="s">
        <v>1967</v>
      </c>
      <c r="C497" s="404" t="s">
        <v>2700</v>
      </c>
      <c r="D497" s="413" t="s">
        <v>2701</v>
      </c>
      <c r="E497" s="398" t="s">
        <v>1939</v>
      </c>
      <c r="F497" s="419" t="s">
        <v>1940</v>
      </c>
      <c r="G497" s="419" t="s">
        <v>1940</v>
      </c>
      <c r="H497" s="450"/>
      <c r="I497" s="420">
        <v>125</v>
      </c>
    </row>
    <row r="498" spans="1:9" x14ac:dyDescent="0.3">
      <c r="A498" s="448">
        <v>490</v>
      </c>
      <c r="B498" s="397" t="s">
        <v>1967</v>
      </c>
      <c r="C498" s="404" t="s">
        <v>2702</v>
      </c>
      <c r="D498" s="413" t="s">
        <v>2703</v>
      </c>
      <c r="E498" s="398" t="s">
        <v>1939</v>
      </c>
      <c r="F498" s="419" t="s">
        <v>1940</v>
      </c>
      <c r="G498" s="419" t="s">
        <v>1940</v>
      </c>
      <c r="H498" s="450"/>
      <c r="I498" s="420">
        <v>125</v>
      </c>
    </row>
    <row r="499" spans="1:9" x14ac:dyDescent="0.3">
      <c r="A499" s="448">
        <v>491</v>
      </c>
      <c r="B499" s="397" t="s">
        <v>1967</v>
      </c>
      <c r="C499" s="404" t="s">
        <v>2704</v>
      </c>
      <c r="D499" s="413" t="s">
        <v>2705</v>
      </c>
      <c r="E499" s="398" t="s">
        <v>1939</v>
      </c>
      <c r="F499" s="419" t="s">
        <v>1940</v>
      </c>
      <c r="G499" s="419" t="s">
        <v>1940</v>
      </c>
      <c r="H499" s="450"/>
      <c r="I499" s="420">
        <v>125</v>
      </c>
    </row>
    <row r="500" spans="1:9" x14ac:dyDescent="0.3">
      <c r="A500" s="448">
        <v>492</v>
      </c>
      <c r="B500" s="397" t="s">
        <v>1967</v>
      </c>
      <c r="C500" s="404" t="s">
        <v>2706</v>
      </c>
      <c r="D500" s="413" t="s">
        <v>2707</v>
      </c>
      <c r="E500" s="398" t="s">
        <v>1939</v>
      </c>
      <c r="F500" s="419" t="s">
        <v>1940</v>
      </c>
      <c r="G500" s="419" t="s">
        <v>1940</v>
      </c>
      <c r="H500" s="450"/>
      <c r="I500" s="420">
        <v>125</v>
      </c>
    </row>
    <row r="501" spans="1:9" x14ac:dyDescent="0.3">
      <c r="A501" s="448">
        <v>493</v>
      </c>
      <c r="B501" s="397" t="s">
        <v>1967</v>
      </c>
      <c r="C501" s="404" t="s">
        <v>2708</v>
      </c>
      <c r="D501" s="413" t="s">
        <v>2709</v>
      </c>
      <c r="E501" s="398" t="s">
        <v>1939</v>
      </c>
      <c r="F501" s="419" t="s">
        <v>1940</v>
      </c>
      <c r="G501" s="419" t="s">
        <v>1940</v>
      </c>
      <c r="H501" s="450"/>
      <c r="I501" s="420">
        <v>125</v>
      </c>
    </row>
    <row r="502" spans="1:9" x14ac:dyDescent="0.3">
      <c r="A502" s="448">
        <v>494</v>
      </c>
      <c r="B502" s="397" t="s">
        <v>1967</v>
      </c>
      <c r="C502" s="404" t="s">
        <v>2710</v>
      </c>
      <c r="D502" s="413" t="s">
        <v>2711</v>
      </c>
      <c r="E502" s="398" t="s">
        <v>1939</v>
      </c>
      <c r="F502" s="419" t="s">
        <v>1940</v>
      </c>
      <c r="G502" s="419" t="s">
        <v>1940</v>
      </c>
      <c r="H502" s="450"/>
      <c r="I502" s="420">
        <v>125</v>
      </c>
    </row>
    <row r="503" spans="1:9" x14ac:dyDescent="0.3">
      <c r="A503" s="448">
        <v>495</v>
      </c>
      <c r="B503" s="397" t="s">
        <v>1967</v>
      </c>
      <c r="C503" s="404" t="s">
        <v>2712</v>
      </c>
      <c r="D503" s="413" t="s">
        <v>2713</v>
      </c>
      <c r="E503" s="398" t="s">
        <v>1939</v>
      </c>
      <c r="F503" s="419" t="s">
        <v>1940</v>
      </c>
      <c r="G503" s="419" t="s">
        <v>1940</v>
      </c>
      <c r="H503" s="450"/>
      <c r="I503" s="420">
        <v>125</v>
      </c>
    </row>
    <row r="504" spans="1:9" x14ac:dyDescent="0.3">
      <c r="A504" s="448">
        <v>496</v>
      </c>
      <c r="B504" s="397" t="s">
        <v>1967</v>
      </c>
      <c r="C504" s="404" t="s">
        <v>2714</v>
      </c>
      <c r="D504" s="413" t="s">
        <v>2715</v>
      </c>
      <c r="E504" s="398" t="s">
        <v>1939</v>
      </c>
      <c r="F504" s="419" t="s">
        <v>1940</v>
      </c>
      <c r="G504" s="419" t="s">
        <v>1940</v>
      </c>
      <c r="H504" s="450"/>
      <c r="I504" s="420">
        <v>125</v>
      </c>
    </row>
    <row r="505" spans="1:9" x14ac:dyDescent="0.3">
      <c r="A505" s="448">
        <v>497</v>
      </c>
      <c r="B505" s="397" t="s">
        <v>1967</v>
      </c>
      <c r="C505" s="404" t="s">
        <v>2716</v>
      </c>
      <c r="D505" s="413" t="s">
        <v>2717</v>
      </c>
      <c r="E505" s="398" t="s">
        <v>1939</v>
      </c>
      <c r="F505" s="419" t="s">
        <v>1940</v>
      </c>
      <c r="G505" s="419" t="s">
        <v>1940</v>
      </c>
      <c r="H505" s="450"/>
      <c r="I505" s="420">
        <v>125</v>
      </c>
    </row>
    <row r="506" spans="1:9" x14ac:dyDescent="0.3">
      <c r="A506" s="448">
        <v>498</v>
      </c>
      <c r="B506" s="397" t="s">
        <v>1967</v>
      </c>
      <c r="C506" s="404" t="s">
        <v>2718</v>
      </c>
      <c r="D506" s="413" t="s">
        <v>2719</v>
      </c>
      <c r="E506" s="398" t="s">
        <v>1939</v>
      </c>
      <c r="F506" s="419" t="s">
        <v>1940</v>
      </c>
      <c r="G506" s="419" t="s">
        <v>1940</v>
      </c>
      <c r="H506" s="450"/>
      <c r="I506" s="420">
        <v>125</v>
      </c>
    </row>
    <row r="507" spans="1:9" x14ac:dyDescent="0.3">
      <c r="A507" s="448">
        <v>499</v>
      </c>
      <c r="B507" s="397" t="s">
        <v>1967</v>
      </c>
      <c r="C507" s="404" t="s">
        <v>2720</v>
      </c>
      <c r="D507" s="413" t="s">
        <v>2721</v>
      </c>
      <c r="E507" s="398" t="s">
        <v>1939</v>
      </c>
      <c r="F507" s="419" t="s">
        <v>1940</v>
      </c>
      <c r="G507" s="419" t="s">
        <v>1940</v>
      </c>
      <c r="H507" s="450"/>
      <c r="I507" s="420">
        <v>125</v>
      </c>
    </row>
    <row r="508" spans="1:9" x14ac:dyDescent="0.3">
      <c r="A508" s="448">
        <v>500</v>
      </c>
      <c r="B508" s="397" t="s">
        <v>1967</v>
      </c>
      <c r="C508" s="404" t="s">
        <v>2722</v>
      </c>
      <c r="D508" s="413" t="s">
        <v>2723</v>
      </c>
      <c r="E508" s="398" t="s">
        <v>1939</v>
      </c>
      <c r="F508" s="419" t="s">
        <v>1940</v>
      </c>
      <c r="G508" s="419" t="s">
        <v>1940</v>
      </c>
      <c r="H508" s="450"/>
      <c r="I508" s="420">
        <v>125</v>
      </c>
    </row>
    <row r="509" spans="1:9" x14ac:dyDescent="0.3">
      <c r="A509" s="448">
        <v>501</v>
      </c>
      <c r="B509" s="397" t="s">
        <v>1967</v>
      </c>
      <c r="C509" s="404" t="s">
        <v>2724</v>
      </c>
      <c r="D509" s="413" t="s">
        <v>2725</v>
      </c>
      <c r="E509" s="398" t="s">
        <v>1939</v>
      </c>
      <c r="F509" s="419" t="s">
        <v>1940</v>
      </c>
      <c r="G509" s="419" t="s">
        <v>1940</v>
      </c>
      <c r="H509" s="450"/>
      <c r="I509" s="420">
        <v>125</v>
      </c>
    </row>
    <row r="510" spans="1:9" x14ac:dyDescent="0.3">
      <c r="A510" s="448">
        <v>502</v>
      </c>
      <c r="B510" s="397" t="s">
        <v>1967</v>
      </c>
      <c r="C510" s="404" t="s">
        <v>2726</v>
      </c>
      <c r="D510" s="413" t="s">
        <v>2727</v>
      </c>
      <c r="E510" s="398" t="s">
        <v>1939</v>
      </c>
      <c r="F510" s="419" t="s">
        <v>1940</v>
      </c>
      <c r="G510" s="419" t="s">
        <v>1940</v>
      </c>
      <c r="H510" s="450"/>
      <c r="I510" s="420">
        <v>125</v>
      </c>
    </row>
    <row r="511" spans="1:9" x14ac:dyDescent="0.3">
      <c r="A511" s="448">
        <v>503</v>
      </c>
      <c r="B511" s="397" t="s">
        <v>1967</v>
      </c>
      <c r="C511" s="404" t="s">
        <v>2728</v>
      </c>
      <c r="D511" s="413" t="s">
        <v>2729</v>
      </c>
      <c r="E511" s="398" t="s">
        <v>1939</v>
      </c>
      <c r="F511" s="419" t="s">
        <v>1940</v>
      </c>
      <c r="G511" s="419" t="s">
        <v>1940</v>
      </c>
      <c r="H511" s="450"/>
      <c r="I511" s="420">
        <v>125</v>
      </c>
    </row>
    <row r="512" spans="1:9" x14ac:dyDescent="0.3">
      <c r="A512" s="448">
        <v>504</v>
      </c>
      <c r="B512" s="397" t="s">
        <v>1967</v>
      </c>
      <c r="C512" s="404" t="s">
        <v>2730</v>
      </c>
      <c r="D512" s="413" t="s">
        <v>2731</v>
      </c>
      <c r="E512" s="398" t="s">
        <v>1939</v>
      </c>
      <c r="F512" s="419" t="s">
        <v>1940</v>
      </c>
      <c r="G512" s="419" t="s">
        <v>1940</v>
      </c>
      <c r="H512" s="450"/>
      <c r="I512" s="420">
        <v>125</v>
      </c>
    </row>
    <row r="513" spans="1:9" x14ac:dyDescent="0.3">
      <c r="A513" s="448">
        <v>505</v>
      </c>
      <c r="B513" s="397" t="s">
        <v>1967</v>
      </c>
      <c r="C513" s="404" t="s">
        <v>2732</v>
      </c>
      <c r="D513" s="413" t="s">
        <v>2733</v>
      </c>
      <c r="E513" s="398" t="s">
        <v>1939</v>
      </c>
      <c r="F513" s="419" t="s">
        <v>1940</v>
      </c>
      <c r="G513" s="419" t="s">
        <v>1940</v>
      </c>
      <c r="H513" s="450"/>
      <c r="I513" s="420">
        <v>125</v>
      </c>
    </row>
    <row r="514" spans="1:9" x14ac:dyDescent="0.3">
      <c r="A514" s="448">
        <v>506</v>
      </c>
      <c r="B514" s="397" t="s">
        <v>1967</v>
      </c>
      <c r="C514" s="404" t="s">
        <v>2734</v>
      </c>
      <c r="D514" s="413" t="s">
        <v>2735</v>
      </c>
      <c r="E514" s="398" t="s">
        <v>1939</v>
      </c>
      <c r="F514" s="419" t="s">
        <v>1940</v>
      </c>
      <c r="G514" s="419" t="s">
        <v>1940</v>
      </c>
      <c r="H514" s="450"/>
      <c r="I514" s="420">
        <v>125</v>
      </c>
    </row>
    <row r="515" spans="1:9" x14ac:dyDescent="0.3">
      <c r="A515" s="448">
        <v>507</v>
      </c>
      <c r="B515" s="397" t="s">
        <v>1967</v>
      </c>
      <c r="C515" s="404" t="s">
        <v>2736</v>
      </c>
      <c r="D515" s="413" t="s">
        <v>2737</v>
      </c>
      <c r="E515" s="398" t="s">
        <v>1939</v>
      </c>
      <c r="F515" s="419" t="s">
        <v>1940</v>
      </c>
      <c r="G515" s="419" t="s">
        <v>1940</v>
      </c>
      <c r="H515" s="450"/>
      <c r="I515" s="420">
        <v>125</v>
      </c>
    </row>
    <row r="516" spans="1:9" x14ac:dyDescent="0.3">
      <c r="A516" s="448">
        <v>508</v>
      </c>
      <c r="B516" s="397" t="s">
        <v>1967</v>
      </c>
      <c r="C516" s="404" t="s">
        <v>2738</v>
      </c>
      <c r="D516" s="413" t="s">
        <v>2739</v>
      </c>
      <c r="E516" s="398" t="s">
        <v>1939</v>
      </c>
      <c r="F516" s="419" t="s">
        <v>1940</v>
      </c>
      <c r="G516" s="419" t="s">
        <v>1940</v>
      </c>
      <c r="H516" s="450"/>
      <c r="I516" s="420">
        <v>125</v>
      </c>
    </row>
    <row r="517" spans="1:9" x14ac:dyDescent="0.3">
      <c r="A517" s="448">
        <v>509</v>
      </c>
      <c r="B517" s="397" t="s">
        <v>1967</v>
      </c>
      <c r="C517" s="404" t="s">
        <v>2740</v>
      </c>
      <c r="D517" s="413" t="s">
        <v>2741</v>
      </c>
      <c r="E517" s="398" t="s">
        <v>1939</v>
      </c>
      <c r="F517" s="419" t="s">
        <v>1940</v>
      </c>
      <c r="G517" s="419" t="s">
        <v>1940</v>
      </c>
      <c r="H517" s="450"/>
      <c r="I517" s="420">
        <v>125</v>
      </c>
    </row>
    <row r="518" spans="1:9" x14ac:dyDescent="0.3">
      <c r="A518" s="448">
        <v>510</v>
      </c>
      <c r="B518" s="397" t="s">
        <v>1967</v>
      </c>
      <c r="C518" s="404" t="s">
        <v>2742</v>
      </c>
      <c r="D518" s="413" t="s">
        <v>2743</v>
      </c>
      <c r="E518" s="398" t="s">
        <v>1939</v>
      </c>
      <c r="F518" s="419" t="s">
        <v>1940</v>
      </c>
      <c r="G518" s="419" t="s">
        <v>1940</v>
      </c>
      <c r="H518" s="450"/>
      <c r="I518" s="420">
        <v>125</v>
      </c>
    </row>
    <row r="519" spans="1:9" x14ac:dyDescent="0.3">
      <c r="A519" s="448">
        <v>511</v>
      </c>
      <c r="B519" s="397" t="s">
        <v>1967</v>
      </c>
      <c r="C519" s="404" t="s">
        <v>2744</v>
      </c>
      <c r="D519" s="413" t="s">
        <v>2745</v>
      </c>
      <c r="E519" s="398" t="s">
        <v>1939</v>
      </c>
      <c r="F519" s="419" t="s">
        <v>1940</v>
      </c>
      <c r="G519" s="419" t="s">
        <v>1940</v>
      </c>
      <c r="H519" s="450"/>
      <c r="I519" s="420">
        <v>125</v>
      </c>
    </row>
    <row r="520" spans="1:9" x14ac:dyDescent="0.3">
      <c r="A520" s="448">
        <v>512</v>
      </c>
      <c r="B520" s="397" t="s">
        <v>1967</v>
      </c>
      <c r="C520" s="404" t="s">
        <v>2746</v>
      </c>
      <c r="D520" s="413" t="s">
        <v>2747</v>
      </c>
      <c r="E520" s="398" t="s">
        <v>1939</v>
      </c>
      <c r="F520" s="419" t="s">
        <v>1940</v>
      </c>
      <c r="G520" s="419" t="s">
        <v>1940</v>
      </c>
      <c r="H520" s="450"/>
      <c r="I520" s="420">
        <v>125</v>
      </c>
    </row>
    <row r="521" spans="1:9" x14ac:dyDescent="0.3">
      <c r="A521" s="448">
        <v>513</v>
      </c>
      <c r="B521" s="397" t="s">
        <v>1967</v>
      </c>
      <c r="C521" s="404" t="s">
        <v>2748</v>
      </c>
      <c r="D521" s="413" t="s">
        <v>2749</v>
      </c>
      <c r="E521" s="398" t="s">
        <v>1939</v>
      </c>
      <c r="F521" s="419" t="s">
        <v>1940</v>
      </c>
      <c r="G521" s="419" t="s">
        <v>1940</v>
      </c>
      <c r="H521" s="450"/>
      <c r="I521" s="420">
        <v>125</v>
      </c>
    </row>
    <row r="522" spans="1:9" x14ac:dyDescent="0.3">
      <c r="A522" s="448">
        <v>514</v>
      </c>
      <c r="B522" s="397" t="s">
        <v>1967</v>
      </c>
      <c r="C522" s="404" t="s">
        <v>2750</v>
      </c>
      <c r="D522" s="413" t="s">
        <v>2751</v>
      </c>
      <c r="E522" s="398" t="s">
        <v>1939</v>
      </c>
      <c r="F522" s="419" t="s">
        <v>1940</v>
      </c>
      <c r="G522" s="419" t="s">
        <v>1940</v>
      </c>
      <c r="H522" s="450"/>
      <c r="I522" s="420">
        <v>125</v>
      </c>
    </row>
    <row r="523" spans="1:9" x14ac:dyDescent="0.3">
      <c r="A523" s="448">
        <v>515</v>
      </c>
      <c r="B523" s="397" t="s">
        <v>2036</v>
      </c>
      <c r="C523" s="404" t="s">
        <v>2752</v>
      </c>
      <c r="D523" s="413" t="s">
        <v>2753</v>
      </c>
      <c r="E523" s="398" t="s">
        <v>1939</v>
      </c>
      <c r="F523" s="419" t="s">
        <v>1940</v>
      </c>
      <c r="G523" s="419" t="s">
        <v>1940</v>
      </c>
      <c r="H523" s="450"/>
      <c r="I523" s="420">
        <v>125</v>
      </c>
    </row>
    <row r="524" spans="1:9" x14ac:dyDescent="0.3">
      <c r="A524" s="448">
        <v>516</v>
      </c>
      <c r="B524" s="397" t="s">
        <v>1967</v>
      </c>
      <c r="C524" s="404" t="s">
        <v>2754</v>
      </c>
      <c r="D524" s="413" t="s">
        <v>2755</v>
      </c>
      <c r="E524" s="398" t="s">
        <v>1939</v>
      </c>
      <c r="F524" s="419" t="s">
        <v>1940</v>
      </c>
      <c r="G524" s="419" t="s">
        <v>1940</v>
      </c>
      <c r="H524" s="450"/>
      <c r="I524" s="420">
        <v>125</v>
      </c>
    </row>
    <row r="525" spans="1:9" x14ac:dyDescent="0.3">
      <c r="A525" s="448">
        <v>517</v>
      </c>
      <c r="B525" s="397" t="s">
        <v>1967</v>
      </c>
      <c r="C525" s="404" t="s">
        <v>2756</v>
      </c>
      <c r="D525" s="413" t="s">
        <v>2757</v>
      </c>
      <c r="E525" s="398" t="s">
        <v>1939</v>
      </c>
      <c r="F525" s="419" t="s">
        <v>1940</v>
      </c>
      <c r="G525" s="419" t="s">
        <v>1940</v>
      </c>
      <c r="H525" s="450"/>
      <c r="I525" s="420">
        <v>125</v>
      </c>
    </row>
    <row r="526" spans="1:9" x14ac:dyDescent="0.3">
      <c r="A526" s="448">
        <v>518</v>
      </c>
      <c r="B526" s="397" t="s">
        <v>1967</v>
      </c>
      <c r="C526" s="404" t="s">
        <v>2758</v>
      </c>
      <c r="D526" s="413" t="s">
        <v>2759</v>
      </c>
      <c r="E526" s="398" t="s">
        <v>1939</v>
      </c>
      <c r="F526" s="419" t="s">
        <v>1940</v>
      </c>
      <c r="G526" s="419" t="s">
        <v>1940</v>
      </c>
      <c r="H526" s="450"/>
      <c r="I526" s="420">
        <v>125</v>
      </c>
    </row>
    <row r="527" spans="1:9" x14ac:dyDescent="0.3">
      <c r="A527" s="448">
        <v>519</v>
      </c>
      <c r="B527" s="397" t="s">
        <v>1967</v>
      </c>
      <c r="C527" s="404" t="s">
        <v>2760</v>
      </c>
      <c r="D527" s="413" t="s">
        <v>2761</v>
      </c>
      <c r="E527" s="398" t="s">
        <v>1939</v>
      </c>
      <c r="F527" s="419" t="s">
        <v>1940</v>
      </c>
      <c r="G527" s="419" t="s">
        <v>1940</v>
      </c>
      <c r="H527" s="450"/>
      <c r="I527" s="420">
        <v>125</v>
      </c>
    </row>
    <row r="528" spans="1:9" x14ac:dyDescent="0.3">
      <c r="A528" s="448">
        <v>520</v>
      </c>
      <c r="B528" s="397" t="s">
        <v>1967</v>
      </c>
      <c r="C528" s="404" t="s">
        <v>2762</v>
      </c>
      <c r="D528" s="413" t="s">
        <v>2763</v>
      </c>
      <c r="E528" s="398" t="s">
        <v>1939</v>
      </c>
      <c r="F528" s="419" t="s">
        <v>1940</v>
      </c>
      <c r="G528" s="419" t="s">
        <v>1940</v>
      </c>
      <c r="H528" s="450"/>
      <c r="I528" s="420">
        <v>125</v>
      </c>
    </row>
    <row r="529" spans="1:9" x14ac:dyDescent="0.3">
      <c r="A529" s="448">
        <v>521</v>
      </c>
      <c r="B529" s="397" t="s">
        <v>1967</v>
      </c>
      <c r="C529" s="404" t="s">
        <v>2764</v>
      </c>
      <c r="D529" s="413" t="s">
        <v>2765</v>
      </c>
      <c r="E529" s="398" t="s">
        <v>1939</v>
      </c>
      <c r="F529" s="419" t="s">
        <v>1940</v>
      </c>
      <c r="G529" s="419" t="s">
        <v>1940</v>
      </c>
      <c r="H529" s="450"/>
      <c r="I529" s="420">
        <v>125</v>
      </c>
    </row>
    <row r="530" spans="1:9" x14ac:dyDescent="0.3">
      <c r="A530" s="448">
        <v>522</v>
      </c>
      <c r="B530" s="397" t="s">
        <v>1967</v>
      </c>
      <c r="C530" s="404" t="s">
        <v>2766</v>
      </c>
      <c r="D530" s="413" t="s">
        <v>2767</v>
      </c>
      <c r="E530" s="398" t="s">
        <v>1939</v>
      </c>
      <c r="F530" s="419" t="s">
        <v>1940</v>
      </c>
      <c r="G530" s="419" t="s">
        <v>1940</v>
      </c>
      <c r="H530" s="450"/>
      <c r="I530" s="420">
        <v>125</v>
      </c>
    </row>
    <row r="531" spans="1:9" x14ac:dyDescent="0.3">
      <c r="A531" s="448">
        <v>523</v>
      </c>
      <c r="B531" s="397" t="s">
        <v>1967</v>
      </c>
      <c r="C531" s="404" t="s">
        <v>2768</v>
      </c>
      <c r="D531" s="413" t="s">
        <v>2769</v>
      </c>
      <c r="E531" s="398" t="s">
        <v>1939</v>
      </c>
      <c r="F531" s="419" t="s">
        <v>1940</v>
      </c>
      <c r="G531" s="419" t="s">
        <v>1940</v>
      </c>
      <c r="H531" s="450"/>
      <c r="I531" s="420">
        <v>125</v>
      </c>
    </row>
    <row r="532" spans="1:9" x14ac:dyDescent="0.3">
      <c r="A532" s="448">
        <v>524</v>
      </c>
      <c r="B532" s="397" t="s">
        <v>1967</v>
      </c>
      <c r="C532" s="404" t="s">
        <v>2770</v>
      </c>
      <c r="D532" s="413" t="s">
        <v>2771</v>
      </c>
      <c r="E532" s="398" t="s">
        <v>1939</v>
      </c>
      <c r="F532" s="419" t="s">
        <v>1940</v>
      </c>
      <c r="G532" s="419" t="s">
        <v>1940</v>
      </c>
      <c r="H532" s="450"/>
      <c r="I532" s="420">
        <v>125</v>
      </c>
    </row>
    <row r="533" spans="1:9" x14ac:dyDescent="0.3">
      <c r="A533" s="448">
        <v>525</v>
      </c>
      <c r="B533" s="397" t="s">
        <v>1967</v>
      </c>
      <c r="C533" s="404" t="s">
        <v>2772</v>
      </c>
      <c r="D533" s="413" t="s">
        <v>2773</v>
      </c>
      <c r="E533" s="398" t="s">
        <v>1939</v>
      </c>
      <c r="F533" s="419" t="s">
        <v>1940</v>
      </c>
      <c r="G533" s="419" t="s">
        <v>1940</v>
      </c>
      <c r="H533" s="450"/>
      <c r="I533" s="420">
        <v>125</v>
      </c>
    </row>
    <row r="534" spans="1:9" x14ac:dyDescent="0.3">
      <c r="A534" s="448">
        <v>526</v>
      </c>
      <c r="B534" s="397" t="s">
        <v>2036</v>
      </c>
      <c r="C534" s="404" t="s">
        <v>2774</v>
      </c>
      <c r="D534" s="413" t="s">
        <v>2775</v>
      </c>
      <c r="E534" s="398" t="s">
        <v>1939</v>
      </c>
      <c r="F534" s="419" t="s">
        <v>1940</v>
      </c>
      <c r="G534" s="419" t="s">
        <v>1940</v>
      </c>
      <c r="H534" s="450"/>
      <c r="I534" s="420">
        <v>125</v>
      </c>
    </row>
    <row r="535" spans="1:9" x14ac:dyDescent="0.3">
      <c r="A535" s="448">
        <v>527</v>
      </c>
      <c r="B535" s="397" t="s">
        <v>1967</v>
      </c>
      <c r="C535" s="404" t="s">
        <v>2776</v>
      </c>
      <c r="D535" s="413" t="s">
        <v>2777</v>
      </c>
      <c r="E535" s="398" t="s">
        <v>1939</v>
      </c>
      <c r="F535" s="419" t="s">
        <v>1940</v>
      </c>
      <c r="G535" s="419" t="s">
        <v>1940</v>
      </c>
      <c r="H535" s="450"/>
      <c r="I535" s="420">
        <v>125</v>
      </c>
    </row>
    <row r="536" spans="1:9" x14ac:dyDescent="0.3">
      <c r="A536" s="448">
        <v>528</v>
      </c>
      <c r="B536" s="397" t="s">
        <v>1967</v>
      </c>
      <c r="C536" s="404" t="s">
        <v>2778</v>
      </c>
      <c r="D536" s="413" t="s">
        <v>2779</v>
      </c>
      <c r="E536" s="398" t="s">
        <v>1939</v>
      </c>
      <c r="F536" s="419" t="s">
        <v>1940</v>
      </c>
      <c r="G536" s="419" t="s">
        <v>1940</v>
      </c>
      <c r="H536" s="450"/>
      <c r="I536" s="420">
        <v>125</v>
      </c>
    </row>
    <row r="537" spans="1:9" x14ac:dyDescent="0.3">
      <c r="A537" s="448">
        <v>529</v>
      </c>
      <c r="B537" s="397" t="s">
        <v>1967</v>
      </c>
      <c r="C537" s="404" t="s">
        <v>2780</v>
      </c>
      <c r="D537" s="413" t="s">
        <v>2781</v>
      </c>
      <c r="E537" s="398" t="s">
        <v>1939</v>
      </c>
      <c r="F537" s="419" t="s">
        <v>1940</v>
      </c>
      <c r="G537" s="419" t="s">
        <v>1940</v>
      </c>
      <c r="H537" s="450"/>
      <c r="I537" s="420">
        <v>125</v>
      </c>
    </row>
    <row r="538" spans="1:9" x14ac:dyDescent="0.3">
      <c r="A538" s="448">
        <v>530</v>
      </c>
      <c r="B538" s="397" t="s">
        <v>1967</v>
      </c>
      <c r="C538" s="404" t="s">
        <v>2782</v>
      </c>
      <c r="D538" s="413" t="s">
        <v>2783</v>
      </c>
      <c r="E538" s="398" t="s">
        <v>1939</v>
      </c>
      <c r="F538" s="419" t="s">
        <v>1940</v>
      </c>
      <c r="G538" s="419" t="s">
        <v>1940</v>
      </c>
      <c r="H538" s="450"/>
      <c r="I538" s="420">
        <v>125</v>
      </c>
    </row>
    <row r="539" spans="1:9" x14ac:dyDescent="0.3">
      <c r="A539" s="448">
        <v>531</v>
      </c>
      <c r="B539" s="397" t="s">
        <v>1967</v>
      </c>
      <c r="C539" s="404" t="s">
        <v>2784</v>
      </c>
      <c r="D539" s="413" t="s">
        <v>2785</v>
      </c>
      <c r="E539" s="398" t="s">
        <v>1939</v>
      </c>
      <c r="F539" s="419" t="s">
        <v>1940</v>
      </c>
      <c r="G539" s="419" t="s">
        <v>1940</v>
      </c>
      <c r="H539" s="450"/>
      <c r="I539" s="420">
        <v>125</v>
      </c>
    </row>
    <row r="540" spans="1:9" x14ac:dyDescent="0.3">
      <c r="A540" s="448">
        <v>532</v>
      </c>
      <c r="B540" s="397" t="s">
        <v>1967</v>
      </c>
      <c r="C540" s="404" t="s">
        <v>2786</v>
      </c>
      <c r="D540" s="413" t="s">
        <v>2787</v>
      </c>
      <c r="E540" s="398" t="s">
        <v>1939</v>
      </c>
      <c r="F540" s="419" t="s">
        <v>1940</v>
      </c>
      <c r="G540" s="419" t="s">
        <v>1940</v>
      </c>
      <c r="H540" s="450"/>
      <c r="I540" s="420">
        <v>125</v>
      </c>
    </row>
    <row r="541" spans="1:9" x14ac:dyDescent="0.3">
      <c r="A541" s="448">
        <v>533</v>
      </c>
      <c r="B541" s="397" t="s">
        <v>2036</v>
      </c>
      <c r="C541" s="404" t="s">
        <v>2788</v>
      </c>
      <c r="D541" s="413" t="s">
        <v>2789</v>
      </c>
      <c r="E541" s="398" t="s">
        <v>1939</v>
      </c>
      <c r="F541" s="419" t="s">
        <v>1940</v>
      </c>
      <c r="G541" s="419" t="s">
        <v>1940</v>
      </c>
      <c r="H541" s="450"/>
      <c r="I541" s="420">
        <v>125</v>
      </c>
    </row>
    <row r="542" spans="1:9" x14ac:dyDescent="0.3">
      <c r="A542" s="448">
        <v>534</v>
      </c>
      <c r="B542" s="397" t="s">
        <v>1967</v>
      </c>
      <c r="C542" s="404" t="s">
        <v>2790</v>
      </c>
      <c r="D542" s="413" t="s">
        <v>2791</v>
      </c>
      <c r="E542" s="398" t="s">
        <v>1939</v>
      </c>
      <c r="F542" s="419" t="s">
        <v>1940</v>
      </c>
      <c r="G542" s="419" t="s">
        <v>1940</v>
      </c>
      <c r="H542" s="450"/>
      <c r="I542" s="420">
        <v>125</v>
      </c>
    </row>
    <row r="543" spans="1:9" x14ac:dyDescent="0.3">
      <c r="A543" s="448">
        <v>535</v>
      </c>
      <c r="B543" s="397" t="s">
        <v>1967</v>
      </c>
      <c r="C543" s="404" t="s">
        <v>2792</v>
      </c>
      <c r="D543" s="413" t="s">
        <v>2793</v>
      </c>
      <c r="E543" s="398" t="s">
        <v>1939</v>
      </c>
      <c r="F543" s="419" t="s">
        <v>1940</v>
      </c>
      <c r="G543" s="419" t="s">
        <v>1940</v>
      </c>
      <c r="H543" s="450"/>
      <c r="I543" s="420">
        <v>125</v>
      </c>
    </row>
    <row r="544" spans="1:9" x14ac:dyDescent="0.3">
      <c r="A544" s="448">
        <v>536</v>
      </c>
      <c r="B544" s="397" t="s">
        <v>1967</v>
      </c>
      <c r="C544" s="404" t="s">
        <v>2794</v>
      </c>
      <c r="D544" s="413" t="s">
        <v>2795</v>
      </c>
      <c r="E544" s="398" t="s">
        <v>1939</v>
      </c>
      <c r="F544" s="419" t="s">
        <v>1940</v>
      </c>
      <c r="G544" s="419" t="s">
        <v>1940</v>
      </c>
      <c r="H544" s="450"/>
      <c r="I544" s="420">
        <v>125</v>
      </c>
    </row>
    <row r="545" spans="1:9" x14ac:dyDescent="0.3">
      <c r="A545" s="448">
        <v>537</v>
      </c>
      <c r="B545" s="397" t="s">
        <v>1967</v>
      </c>
      <c r="C545" s="404" t="s">
        <v>2796</v>
      </c>
      <c r="D545" s="413" t="s">
        <v>2797</v>
      </c>
      <c r="E545" s="398" t="s">
        <v>1939</v>
      </c>
      <c r="F545" s="419" t="s">
        <v>1940</v>
      </c>
      <c r="G545" s="419" t="s">
        <v>1940</v>
      </c>
      <c r="H545" s="450"/>
      <c r="I545" s="420">
        <v>125</v>
      </c>
    </row>
    <row r="546" spans="1:9" x14ac:dyDescent="0.3">
      <c r="A546" s="448">
        <v>538</v>
      </c>
      <c r="B546" s="397" t="s">
        <v>1967</v>
      </c>
      <c r="C546" s="404" t="s">
        <v>2798</v>
      </c>
      <c r="D546" s="413" t="s">
        <v>2799</v>
      </c>
      <c r="E546" s="398" t="s">
        <v>1939</v>
      </c>
      <c r="F546" s="419" t="s">
        <v>1940</v>
      </c>
      <c r="G546" s="419" t="s">
        <v>1940</v>
      </c>
      <c r="H546" s="450"/>
      <c r="I546" s="420">
        <v>125</v>
      </c>
    </row>
    <row r="547" spans="1:9" x14ac:dyDescent="0.3">
      <c r="A547" s="448">
        <v>539</v>
      </c>
      <c r="B547" s="397" t="s">
        <v>1967</v>
      </c>
      <c r="C547" s="404" t="s">
        <v>2800</v>
      </c>
      <c r="D547" s="413" t="s">
        <v>2801</v>
      </c>
      <c r="E547" s="398" t="s">
        <v>1939</v>
      </c>
      <c r="F547" s="419" t="s">
        <v>1940</v>
      </c>
      <c r="G547" s="419" t="s">
        <v>1940</v>
      </c>
      <c r="H547" s="450"/>
      <c r="I547" s="420">
        <v>125</v>
      </c>
    </row>
    <row r="548" spans="1:9" x14ac:dyDescent="0.3">
      <c r="A548" s="448">
        <v>540</v>
      </c>
      <c r="B548" s="397" t="s">
        <v>1967</v>
      </c>
      <c r="C548" s="404" t="s">
        <v>2802</v>
      </c>
      <c r="D548" s="413" t="s">
        <v>2803</v>
      </c>
      <c r="E548" s="398" t="s">
        <v>1939</v>
      </c>
      <c r="F548" s="419" t="s">
        <v>1940</v>
      </c>
      <c r="G548" s="419" t="s">
        <v>1940</v>
      </c>
      <c r="H548" s="450"/>
      <c r="I548" s="420">
        <v>125</v>
      </c>
    </row>
    <row r="549" spans="1:9" x14ac:dyDescent="0.3">
      <c r="A549" s="448">
        <v>541</v>
      </c>
      <c r="B549" s="397" t="s">
        <v>1967</v>
      </c>
      <c r="C549" s="404" t="s">
        <v>2804</v>
      </c>
      <c r="D549" s="413" t="s">
        <v>2805</v>
      </c>
      <c r="E549" s="398" t="s">
        <v>1939</v>
      </c>
      <c r="F549" s="419" t="s">
        <v>1940</v>
      </c>
      <c r="G549" s="419" t="s">
        <v>1940</v>
      </c>
      <c r="H549" s="450"/>
      <c r="I549" s="420">
        <v>125</v>
      </c>
    </row>
    <row r="550" spans="1:9" x14ac:dyDescent="0.3">
      <c r="A550" s="448">
        <v>542</v>
      </c>
      <c r="B550" s="397" t="s">
        <v>1967</v>
      </c>
      <c r="C550" s="404" t="s">
        <v>2806</v>
      </c>
      <c r="D550" s="413" t="s">
        <v>2807</v>
      </c>
      <c r="E550" s="398" t="s">
        <v>1939</v>
      </c>
      <c r="F550" s="419" t="s">
        <v>1940</v>
      </c>
      <c r="G550" s="419" t="s">
        <v>1940</v>
      </c>
      <c r="H550" s="450"/>
      <c r="I550" s="420">
        <v>125</v>
      </c>
    </row>
    <row r="551" spans="1:9" x14ac:dyDescent="0.3">
      <c r="A551" s="448">
        <v>543</v>
      </c>
      <c r="B551" s="397" t="s">
        <v>1967</v>
      </c>
      <c r="C551" s="404" t="s">
        <v>2808</v>
      </c>
      <c r="D551" s="413" t="s">
        <v>2809</v>
      </c>
      <c r="E551" s="398" t="s">
        <v>1939</v>
      </c>
      <c r="F551" s="419" t="s">
        <v>1940</v>
      </c>
      <c r="G551" s="419" t="s">
        <v>1940</v>
      </c>
      <c r="H551" s="450"/>
      <c r="I551" s="420">
        <v>125</v>
      </c>
    </row>
    <row r="552" spans="1:9" x14ac:dyDescent="0.3">
      <c r="A552" s="448">
        <v>544</v>
      </c>
      <c r="B552" s="397" t="s">
        <v>1967</v>
      </c>
      <c r="C552" s="404" t="s">
        <v>2810</v>
      </c>
      <c r="D552" s="413" t="s">
        <v>2811</v>
      </c>
      <c r="E552" s="398" t="s">
        <v>1939</v>
      </c>
      <c r="F552" s="419" t="s">
        <v>1940</v>
      </c>
      <c r="G552" s="419" t="s">
        <v>1940</v>
      </c>
      <c r="H552" s="450"/>
      <c r="I552" s="420">
        <v>125</v>
      </c>
    </row>
    <row r="553" spans="1:9" x14ac:dyDescent="0.3">
      <c r="A553" s="448">
        <v>545</v>
      </c>
      <c r="B553" s="397" t="s">
        <v>1967</v>
      </c>
      <c r="C553" s="404" t="s">
        <v>2812</v>
      </c>
      <c r="D553" s="413" t="s">
        <v>2813</v>
      </c>
      <c r="E553" s="398" t="s">
        <v>1939</v>
      </c>
      <c r="F553" s="419" t="s">
        <v>1940</v>
      </c>
      <c r="G553" s="419" t="s">
        <v>1940</v>
      </c>
      <c r="H553" s="450"/>
      <c r="I553" s="420">
        <v>125</v>
      </c>
    </row>
    <row r="554" spans="1:9" x14ac:dyDescent="0.3">
      <c r="A554" s="448">
        <v>546</v>
      </c>
      <c r="B554" s="397" t="s">
        <v>1967</v>
      </c>
      <c r="C554" s="404" t="s">
        <v>2814</v>
      </c>
      <c r="D554" s="413" t="s">
        <v>2815</v>
      </c>
      <c r="E554" s="398" t="s">
        <v>1939</v>
      </c>
      <c r="F554" s="419" t="s">
        <v>1940</v>
      </c>
      <c r="G554" s="419" t="s">
        <v>1940</v>
      </c>
      <c r="H554" s="450"/>
      <c r="I554" s="420">
        <v>125</v>
      </c>
    </row>
    <row r="555" spans="1:9" x14ac:dyDescent="0.3">
      <c r="A555" s="448">
        <v>547</v>
      </c>
      <c r="B555" s="397" t="s">
        <v>1967</v>
      </c>
      <c r="C555" s="404" t="s">
        <v>2816</v>
      </c>
      <c r="D555" s="413" t="s">
        <v>2817</v>
      </c>
      <c r="E555" s="398" t="s">
        <v>1939</v>
      </c>
      <c r="F555" s="419" t="s">
        <v>1940</v>
      </c>
      <c r="G555" s="419" t="s">
        <v>1940</v>
      </c>
      <c r="H555" s="450"/>
      <c r="I555" s="420">
        <v>125</v>
      </c>
    </row>
    <row r="556" spans="1:9" x14ac:dyDescent="0.3">
      <c r="A556" s="448">
        <v>548</v>
      </c>
      <c r="B556" s="397" t="s">
        <v>1967</v>
      </c>
      <c r="C556" s="404" t="s">
        <v>2818</v>
      </c>
      <c r="D556" s="413" t="s">
        <v>2819</v>
      </c>
      <c r="E556" s="398" t="s">
        <v>1939</v>
      </c>
      <c r="F556" s="419" t="s">
        <v>1940</v>
      </c>
      <c r="G556" s="419" t="s">
        <v>1940</v>
      </c>
      <c r="H556" s="450"/>
      <c r="I556" s="420">
        <v>125</v>
      </c>
    </row>
    <row r="557" spans="1:9" x14ac:dyDescent="0.3">
      <c r="A557" s="448">
        <v>549</v>
      </c>
      <c r="B557" s="397" t="s">
        <v>1967</v>
      </c>
      <c r="C557" s="404" t="s">
        <v>2820</v>
      </c>
      <c r="D557" s="413" t="s">
        <v>2821</v>
      </c>
      <c r="E557" s="398" t="s">
        <v>1939</v>
      </c>
      <c r="F557" s="419" t="s">
        <v>1940</v>
      </c>
      <c r="G557" s="419" t="s">
        <v>1940</v>
      </c>
      <c r="H557" s="450"/>
      <c r="I557" s="420">
        <v>125</v>
      </c>
    </row>
    <row r="558" spans="1:9" x14ac:dyDescent="0.3">
      <c r="A558" s="448">
        <v>550</v>
      </c>
      <c r="B558" s="397" t="s">
        <v>1967</v>
      </c>
      <c r="C558" s="404" t="s">
        <v>2822</v>
      </c>
      <c r="D558" s="413" t="s">
        <v>2823</v>
      </c>
      <c r="E558" s="398" t="s">
        <v>1939</v>
      </c>
      <c r="F558" s="419" t="s">
        <v>1940</v>
      </c>
      <c r="G558" s="419" t="s">
        <v>1940</v>
      </c>
      <c r="H558" s="450"/>
      <c r="I558" s="420">
        <v>125</v>
      </c>
    </row>
    <row r="559" spans="1:9" x14ac:dyDescent="0.3">
      <c r="A559" s="448">
        <v>551</v>
      </c>
      <c r="B559" s="397" t="s">
        <v>1967</v>
      </c>
      <c r="C559" s="404" t="s">
        <v>2824</v>
      </c>
      <c r="D559" s="413" t="s">
        <v>2825</v>
      </c>
      <c r="E559" s="398" t="s">
        <v>1939</v>
      </c>
      <c r="F559" s="419" t="s">
        <v>1940</v>
      </c>
      <c r="G559" s="419" t="s">
        <v>1940</v>
      </c>
      <c r="H559" s="450"/>
      <c r="I559" s="420">
        <v>125</v>
      </c>
    </row>
    <row r="560" spans="1:9" x14ac:dyDescent="0.3">
      <c r="A560" s="448">
        <v>552</v>
      </c>
      <c r="B560" s="397" t="s">
        <v>1967</v>
      </c>
      <c r="C560" s="404" t="s">
        <v>2826</v>
      </c>
      <c r="D560" s="413" t="s">
        <v>2827</v>
      </c>
      <c r="E560" s="398" t="s">
        <v>1939</v>
      </c>
      <c r="F560" s="419" t="s">
        <v>1940</v>
      </c>
      <c r="G560" s="419" t="s">
        <v>1940</v>
      </c>
      <c r="H560" s="450"/>
      <c r="I560" s="420">
        <v>125</v>
      </c>
    </row>
    <row r="561" spans="1:9" x14ac:dyDescent="0.3">
      <c r="A561" s="448">
        <v>553</v>
      </c>
      <c r="B561" s="397" t="s">
        <v>1967</v>
      </c>
      <c r="C561" s="404" t="s">
        <v>2828</v>
      </c>
      <c r="D561" s="413" t="s">
        <v>2829</v>
      </c>
      <c r="E561" s="398" t="s">
        <v>1939</v>
      </c>
      <c r="F561" s="419" t="s">
        <v>1940</v>
      </c>
      <c r="G561" s="419" t="s">
        <v>1940</v>
      </c>
      <c r="H561" s="450"/>
      <c r="I561" s="420">
        <v>125</v>
      </c>
    </row>
    <row r="562" spans="1:9" x14ac:dyDescent="0.3">
      <c r="A562" s="448">
        <v>554</v>
      </c>
      <c r="B562" s="397" t="s">
        <v>1967</v>
      </c>
      <c r="C562" s="404" t="s">
        <v>2830</v>
      </c>
      <c r="D562" s="413" t="s">
        <v>2831</v>
      </c>
      <c r="E562" s="398" t="s">
        <v>1939</v>
      </c>
      <c r="F562" s="419" t="s">
        <v>1940</v>
      </c>
      <c r="G562" s="419" t="s">
        <v>1940</v>
      </c>
      <c r="H562" s="450"/>
      <c r="I562" s="420">
        <v>125</v>
      </c>
    </row>
    <row r="563" spans="1:9" x14ac:dyDescent="0.3">
      <c r="A563" s="448">
        <v>555</v>
      </c>
      <c r="B563" s="397" t="s">
        <v>1967</v>
      </c>
      <c r="C563" s="404" t="s">
        <v>2832</v>
      </c>
      <c r="D563" s="413" t="s">
        <v>2833</v>
      </c>
      <c r="E563" s="398" t="s">
        <v>1939</v>
      </c>
      <c r="F563" s="419" t="s">
        <v>1940</v>
      </c>
      <c r="G563" s="419" t="s">
        <v>1940</v>
      </c>
      <c r="H563" s="450"/>
      <c r="I563" s="420">
        <v>125</v>
      </c>
    </row>
    <row r="564" spans="1:9" x14ac:dyDescent="0.3">
      <c r="A564" s="448">
        <v>556</v>
      </c>
      <c r="B564" s="397" t="s">
        <v>1967</v>
      </c>
      <c r="C564" s="404" t="s">
        <v>2834</v>
      </c>
      <c r="D564" s="413" t="s">
        <v>2835</v>
      </c>
      <c r="E564" s="398" t="s">
        <v>1939</v>
      </c>
      <c r="F564" s="419" t="s">
        <v>1940</v>
      </c>
      <c r="G564" s="419" t="s">
        <v>1940</v>
      </c>
      <c r="H564" s="450"/>
      <c r="I564" s="420">
        <v>125</v>
      </c>
    </row>
    <row r="565" spans="1:9" x14ac:dyDescent="0.3">
      <c r="A565" s="448">
        <v>557</v>
      </c>
      <c r="B565" s="397" t="s">
        <v>1967</v>
      </c>
      <c r="C565" s="404" t="s">
        <v>2836</v>
      </c>
      <c r="D565" s="413" t="s">
        <v>2837</v>
      </c>
      <c r="E565" s="398" t="s">
        <v>1939</v>
      </c>
      <c r="F565" s="419" t="s">
        <v>1940</v>
      </c>
      <c r="G565" s="419" t="s">
        <v>1940</v>
      </c>
      <c r="H565" s="450"/>
      <c r="I565" s="420">
        <v>125</v>
      </c>
    </row>
    <row r="566" spans="1:9" x14ac:dyDescent="0.3">
      <c r="A566" s="448">
        <v>558</v>
      </c>
      <c r="B566" s="397" t="s">
        <v>1967</v>
      </c>
      <c r="C566" s="404" t="s">
        <v>2838</v>
      </c>
      <c r="D566" s="413" t="s">
        <v>2839</v>
      </c>
      <c r="E566" s="398" t="s">
        <v>1939</v>
      </c>
      <c r="F566" s="419" t="s">
        <v>1940</v>
      </c>
      <c r="G566" s="419" t="s">
        <v>1940</v>
      </c>
      <c r="H566" s="450"/>
      <c r="I566" s="420">
        <v>125</v>
      </c>
    </row>
    <row r="567" spans="1:9" x14ac:dyDescent="0.3">
      <c r="A567" s="448">
        <v>559</v>
      </c>
      <c r="B567" s="397" t="s">
        <v>1967</v>
      </c>
      <c r="C567" s="404" t="s">
        <v>2840</v>
      </c>
      <c r="D567" s="413" t="s">
        <v>2841</v>
      </c>
      <c r="E567" s="398" t="s">
        <v>1939</v>
      </c>
      <c r="F567" s="419" t="s">
        <v>1940</v>
      </c>
      <c r="G567" s="419" t="s">
        <v>1940</v>
      </c>
      <c r="H567" s="450"/>
      <c r="I567" s="420">
        <v>125</v>
      </c>
    </row>
    <row r="568" spans="1:9" x14ac:dyDescent="0.3">
      <c r="A568" s="448">
        <v>560</v>
      </c>
      <c r="B568" s="397" t="s">
        <v>1967</v>
      </c>
      <c r="C568" s="404" t="s">
        <v>2842</v>
      </c>
      <c r="D568" s="413" t="s">
        <v>2843</v>
      </c>
      <c r="E568" s="398" t="s">
        <v>1939</v>
      </c>
      <c r="F568" s="419" t="s">
        <v>1940</v>
      </c>
      <c r="G568" s="419" t="s">
        <v>1940</v>
      </c>
      <c r="H568" s="450"/>
      <c r="I568" s="420">
        <v>125</v>
      </c>
    </row>
    <row r="569" spans="1:9" x14ac:dyDescent="0.3">
      <c r="A569" s="448">
        <v>561</v>
      </c>
      <c r="B569" s="397" t="s">
        <v>1967</v>
      </c>
      <c r="C569" s="404" t="s">
        <v>2844</v>
      </c>
      <c r="D569" s="413" t="s">
        <v>2845</v>
      </c>
      <c r="E569" s="398" t="s">
        <v>1939</v>
      </c>
      <c r="F569" s="419" t="s">
        <v>1940</v>
      </c>
      <c r="G569" s="419" t="s">
        <v>1940</v>
      </c>
      <c r="H569" s="450"/>
      <c r="I569" s="420">
        <v>125</v>
      </c>
    </row>
    <row r="570" spans="1:9" x14ac:dyDescent="0.3">
      <c r="A570" s="448">
        <v>562</v>
      </c>
      <c r="B570" s="397" t="s">
        <v>1967</v>
      </c>
      <c r="C570" s="404" t="s">
        <v>2846</v>
      </c>
      <c r="D570" s="413" t="s">
        <v>2847</v>
      </c>
      <c r="E570" s="398" t="s">
        <v>1939</v>
      </c>
      <c r="F570" s="419" t="s">
        <v>1940</v>
      </c>
      <c r="G570" s="419" t="s">
        <v>1940</v>
      </c>
      <c r="H570" s="450"/>
      <c r="I570" s="420">
        <v>125</v>
      </c>
    </row>
    <row r="571" spans="1:9" x14ac:dyDescent="0.3">
      <c r="A571" s="448">
        <v>563</v>
      </c>
      <c r="B571" s="397" t="s">
        <v>1967</v>
      </c>
      <c r="C571" s="404" t="s">
        <v>2848</v>
      </c>
      <c r="D571" s="413" t="s">
        <v>2849</v>
      </c>
      <c r="E571" s="398" t="s">
        <v>1939</v>
      </c>
      <c r="F571" s="419" t="s">
        <v>1940</v>
      </c>
      <c r="G571" s="419" t="s">
        <v>1940</v>
      </c>
      <c r="H571" s="450"/>
      <c r="I571" s="420">
        <v>125</v>
      </c>
    </row>
    <row r="572" spans="1:9" x14ac:dyDescent="0.3">
      <c r="A572" s="448">
        <v>564</v>
      </c>
      <c r="B572" s="397" t="s">
        <v>1967</v>
      </c>
      <c r="C572" s="404" t="s">
        <v>2850</v>
      </c>
      <c r="D572" s="413" t="s">
        <v>2851</v>
      </c>
      <c r="E572" s="398" t="s">
        <v>1939</v>
      </c>
      <c r="F572" s="419" t="s">
        <v>1940</v>
      </c>
      <c r="G572" s="419" t="s">
        <v>1940</v>
      </c>
      <c r="H572" s="450"/>
      <c r="I572" s="420">
        <v>125</v>
      </c>
    </row>
    <row r="573" spans="1:9" x14ac:dyDescent="0.3">
      <c r="A573" s="448">
        <v>565</v>
      </c>
      <c r="B573" s="397" t="s">
        <v>1967</v>
      </c>
      <c r="C573" s="404" t="s">
        <v>2852</v>
      </c>
      <c r="D573" s="413" t="s">
        <v>2853</v>
      </c>
      <c r="E573" s="398" t="s">
        <v>1939</v>
      </c>
      <c r="F573" s="419" t="s">
        <v>1940</v>
      </c>
      <c r="G573" s="419" t="s">
        <v>1940</v>
      </c>
      <c r="H573" s="450"/>
      <c r="I573" s="420">
        <v>125</v>
      </c>
    </row>
    <row r="574" spans="1:9" x14ac:dyDescent="0.3">
      <c r="A574" s="448">
        <v>566</v>
      </c>
      <c r="B574" s="397" t="s">
        <v>1967</v>
      </c>
      <c r="C574" s="404" t="s">
        <v>2854</v>
      </c>
      <c r="D574" s="413" t="s">
        <v>2855</v>
      </c>
      <c r="E574" s="398" t="s">
        <v>1939</v>
      </c>
      <c r="F574" s="419" t="s">
        <v>1940</v>
      </c>
      <c r="G574" s="419" t="s">
        <v>1940</v>
      </c>
      <c r="H574" s="450"/>
      <c r="I574" s="420">
        <v>125</v>
      </c>
    </row>
    <row r="575" spans="1:9" x14ac:dyDescent="0.3">
      <c r="A575" s="448">
        <v>567</v>
      </c>
      <c r="B575" s="397" t="s">
        <v>2514</v>
      </c>
      <c r="C575" s="404" t="s">
        <v>2856</v>
      </c>
      <c r="D575" s="413" t="s">
        <v>2857</v>
      </c>
      <c r="E575" s="398" t="s">
        <v>1939</v>
      </c>
      <c r="F575" s="419" t="s">
        <v>1940</v>
      </c>
      <c r="G575" s="419" t="s">
        <v>1940</v>
      </c>
      <c r="H575" s="450"/>
      <c r="I575" s="420">
        <v>125</v>
      </c>
    </row>
    <row r="576" spans="1:9" x14ac:dyDescent="0.3">
      <c r="A576" s="448">
        <v>568</v>
      </c>
      <c r="B576" s="397" t="s">
        <v>1967</v>
      </c>
      <c r="C576" s="404" t="s">
        <v>2858</v>
      </c>
      <c r="D576" s="413" t="s">
        <v>2859</v>
      </c>
      <c r="E576" s="398" t="s">
        <v>1939</v>
      </c>
      <c r="F576" s="419" t="s">
        <v>1940</v>
      </c>
      <c r="G576" s="419" t="s">
        <v>1940</v>
      </c>
      <c r="H576" s="450"/>
      <c r="I576" s="420">
        <v>125</v>
      </c>
    </row>
    <row r="577" spans="1:9" x14ac:dyDescent="0.3">
      <c r="A577" s="448">
        <v>569</v>
      </c>
      <c r="B577" s="397" t="s">
        <v>1967</v>
      </c>
      <c r="C577" s="404" t="s">
        <v>2860</v>
      </c>
      <c r="D577" s="413" t="s">
        <v>2861</v>
      </c>
      <c r="E577" s="398" t="s">
        <v>1939</v>
      </c>
      <c r="F577" s="419" t="s">
        <v>1940</v>
      </c>
      <c r="G577" s="419" t="s">
        <v>1940</v>
      </c>
      <c r="H577" s="450"/>
      <c r="I577" s="420">
        <v>125</v>
      </c>
    </row>
    <row r="578" spans="1:9" x14ac:dyDescent="0.3">
      <c r="A578" s="448">
        <v>570</v>
      </c>
      <c r="B578" s="397" t="s">
        <v>2036</v>
      </c>
      <c r="C578" s="404" t="s">
        <v>2862</v>
      </c>
      <c r="D578" s="413" t="s">
        <v>2863</v>
      </c>
      <c r="E578" s="398" t="s">
        <v>1939</v>
      </c>
      <c r="F578" s="419" t="s">
        <v>1940</v>
      </c>
      <c r="G578" s="419" t="s">
        <v>1940</v>
      </c>
      <c r="H578" s="450"/>
      <c r="I578" s="420">
        <v>125</v>
      </c>
    </row>
    <row r="579" spans="1:9" x14ac:dyDescent="0.3">
      <c r="A579" s="448">
        <v>571</v>
      </c>
      <c r="B579" s="397" t="s">
        <v>1967</v>
      </c>
      <c r="C579" s="404" t="s">
        <v>2864</v>
      </c>
      <c r="D579" s="413" t="s">
        <v>2865</v>
      </c>
      <c r="E579" s="398" t="s">
        <v>1939</v>
      </c>
      <c r="F579" s="419" t="s">
        <v>1940</v>
      </c>
      <c r="G579" s="419" t="s">
        <v>1940</v>
      </c>
      <c r="H579" s="450"/>
      <c r="I579" s="420">
        <v>125</v>
      </c>
    </row>
    <row r="580" spans="1:9" x14ac:dyDescent="0.3">
      <c r="A580" s="448">
        <v>572</v>
      </c>
      <c r="B580" s="397" t="s">
        <v>1967</v>
      </c>
      <c r="C580" s="404" t="s">
        <v>2866</v>
      </c>
      <c r="D580" s="413" t="s">
        <v>2867</v>
      </c>
      <c r="E580" s="398" t="s">
        <v>1939</v>
      </c>
      <c r="F580" s="419" t="s">
        <v>1940</v>
      </c>
      <c r="G580" s="419" t="s">
        <v>1940</v>
      </c>
      <c r="H580" s="450"/>
      <c r="I580" s="420">
        <v>125</v>
      </c>
    </row>
    <row r="581" spans="1:9" x14ac:dyDescent="0.3">
      <c r="A581" s="448">
        <v>573</v>
      </c>
      <c r="B581" s="397" t="s">
        <v>1967</v>
      </c>
      <c r="C581" s="404" t="s">
        <v>2868</v>
      </c>
      <c r="D581" s="413" t="s">
        <v>2869</v>
      </c>
      <c r="E581" s="398" t="s">
        <v>1939</v>
      </c>
      <c r="F581" s="419" t="s">
        <v>1940</v>
      </c>
      <c r="G581" s="419" t="s">
        <v>1940</v>
      </c>
      <c r="H581" s="450"/>
      <c r="I581" s="420">
        <v>125</v>
      </c>
    </row>
    <row r="582" spans="1:9" x14ac:dyDescent="0.3">
      <c r="A582" s="448">
        <v>574</v>
      </c>
      <c r="B582" s="397" t="s">
        <v>1967</v>
      </c>
      <c r="C582" s="404" t="s">
        <v>2870</v>
      </c>
      <c r="D582" s="413" t="s">
        <v>2871</v>
      </c>
      <c r="E582" s="398" t="s">
        <v>1939</v>
      </c>
      <c r="F582" s="419" t="s">
        <v>1940</v>
      </c>
      <c r="G582" s="419" t="s">
        <v>1940</v>
      </c>
      <c r="H582" s="450"/>
      <c r="I582" s="420">
        <v>125</v>
      </c>
    </row>
    <row r="583" spans="1:9" x14ac:dyDescent="0.3">
      <c r="A583" s="448">
        <v>575</v>
      </c>
      <c r="B583" s="397" t="s">
        <v>1967</v>
      </c>
      <c r="C583" s="404" t="s">
        <v>2872</v>
      </c>
      <c r="D583" s="413" t="s">
        <v>2873</v>
      </c>
      <c r="E583" s="398" t="s">
        <v>1939</v>
      </c>
      <c r="F583" s="419" t="s">
        <v>1940</v>
      </c>
      <c r="G583" s="419" t="s">
        <v>1940</v>
      </c>
      <c r="H583" s="450"/>
      <c r="I583" s="420">
        <v>125</v>
      </c>
    </row>
    <row r="584" spans="1:9" x14ac:dyDescent="0.3">
      <c r="A584" s="448">
        <v>576</v>
      </c>
      <c r="B584" s="397" t="s">
        <v>1967</v>
      </c>
      <c r="C584" s="404" t="s">
        <v>2874</v>
      </c>
      <c r="D584" s="413" t="s">
        <v>2875</v>
      </c>
      <c r="E584" s="398" t="s">
        <v>1939</v>
      </c>
      <c r="F584" s="419" t="s">
        <v>1940</v>
      </c>
      <c r="G584" s="419" t="s">
        <v>1940</v>
      </c>
      <c r="H584" s="450"/>
      <c r="I584" s="420">
        <v>125</v>
      </c>
    </row>
    <row r="585" spans="1:9" x14ac:dyDescent="0.3">
      <c r="A585" s="448">
        <v>577</v>
      </c>
      <c r="B585" s="397" t="s">
        <v>1967</v>
      </c>
      <c r="C585" s="404" t="s">
        <v>2876</v>
      </c>
      <c r="D585" s="413" t="s">
        <v>2877</v>
      </c>
      <c r="E585" s="398" t="s">
        <v>1939</v>
      </c>
      <c r="F585" s="419" t="s">
        <v>1940</v>
      </c>
      <c r="G585" s="419" t="s">
        <v>1940</v>
      </c>
      <c r="H585" s="450"/>
      <c r="I585" s="420">
        <v>125</v>
      </c>
    </row>
    <row r="586" spans="1:9" x14ac:dyDescent="0.3">
      <c r="A586" s="448">
        <v>578</v>
      </c>
      <c r="B586" s="397" t="s">
        <v>1967</v>
      </c>
      <c r="C586" s="404" t="s">
        <v>2878</v>
      </c>
      <c r="D586" s="413" t="s">
        <v>2879</v>
      </c>
      <c r="E586" s="398" t="s">
        <v>1939</v>
      </c>
      <c r="F586" s="419" t="s">
        <v>1940</v>
      </c>
      <c r="G586" s="419" t="s">
        <v>1940</v>
      </c>
      <c r="H586" s="450"/>
      <c r="I586" s="420">
        <v>125</v>
      </c>
    </row>
    <row r="587" spans="1:9" x14ac:dyDescent="0.3">
      <c r="A587" s="448">
        <v>579</v>
      </c>
      <c r="B587" s="397" t="s">
        <v>1867</v>
      </c>
      <c r="C587" s="404" t="s">
        <v>2880</v>
      </c>
      <c r="D587" s="413" t="s">
        <v>2881</v>
      </c>
      <c r="E587" s="398" t="s">
        <v>1939</v>
      </c>
      <c r="F587" s="419" t="s">
        <v>1940</v>
      </c>
      <c r="G587" s="419" t="s">
        <v>1940</v>
      </c>
      <c r="H587" s="450"/>
      <c r="I587" s="420">
        <v>125</v>
      </c>
    </row>
    <row r="588" spans="1:9" x14ac:dyDescent="0.3">
      <c r="A588" s="448">
        <v>580</v>
      </c>
      <c r="B588" s="397" t="s">
        <v>1867</v>
      </c>
      <c r="C588" s="404" t="s">
        <v>2882</v>
      </c>
      <c r="D588" s="413" t="s">
        <v>2883</v>
      </c>
      <c r="E588" s="398" t="s">
        <v>1939</v>
      </c>
      <c r="F588" s="419" t="s">
        <v>1940</v>
      </c>
      <c r="G588" s="419" t="s">
        <v>1940</v>
      </c>
      <c r="H588" s="450"/>
      <c r="I588" s="420">
        <v>125</v>
      </c>
    </row>
    <row r="589" spans="1:9" x14ac:dyDescent="0.3">
      <c r="A589" s="448">
        <v>581</v>
      </c>
      <c r="B589" s="397" t="s">
        <v>1867</v>
      </c>
      <c r="C589" s="404" t="s">
        <v>2884</v>
      </c>
      <c r="D589" s="413" t="s">
        <v>2885</v>
      </c>
      <c r="E589" s="398" t="s">
        <v>1939</v>
      </c>
      <c r="F589" s="419" t="s">
        <v>1940</v>
      </c>
      <c r="G589" s="419" t="s">
        <v>1940</v>
      </c>
      <c r="H589" s="450"/>
      <c r="I589" s="420">
        <v>125</v>
      </c>
    </row>
    <row r="590" spans="1:9" x14ac:dyDescent="0.3">
      <c r="A590" s="448">
        <v>582</v>
      </c>
      <c r="B590" s="397" t="s">
        <v>1967</v>
      </c>
      <c r="C590" s="404" t="s">
        <v>2886</v>
      </c>
      <c r="D590" s="413" t="s">
        <v>2887</v>
      </c>
      <c r="E590" s="398" t="s">
        <v>1939</v>
      </c>
      <c r="F590" s="419" t="s">
        <v>1940</v>
      </c>
      <c r="G590" s="419" t="s">
        <v>1940</v>
      </c>
      <c r="H590" s="450"/>
      <c r="I590" s="420">
        <v>125</v>
      </c>
    </row>
    <row r="591" spans="1:9" x14ac:dyDescent="0.3">
      <c r="A591" s="448">
        <v>583</v>
      </c>
      <c r="B591" s="397" t="s">
        <v>1867</v>
      </c>
      <c r="C591" s="404" t="s">
        <v>2888</v>
      </c>
      <c r="D591" s="413" t="s">
        <v>2889</v>
      </c>
      <c r="E591" s="398" t="s">
        <v>1939</v>
      </c>
      <c r="F591" s="419" t="s">
        <v>1940</v>
      </c>
      <c r="G591" s="419" t="s">
        <v>1940</v>
      </c>
      <c r="H591" s="450"/>
      <c r="I591" s="420">
        <v>125</v>
      </c>
    </row>
    <row r="592" spans="1:9" x14ac:dyDescent="0.3">
      <c r="A592" s="448">
        <v>584</v>
      </c>
      <c r="B592" s="397" t="s">
        <v>1867</v>
      </c>
      <c r="C592" s="404" t="s">
        <v>2890</v>
      </c>
      <c r="D592" s="413" t="s">
        <v>2891</v>
      </c>
      <c r="E592" s="398" t="s">
        <v>1939</v>
      </c>
      <c r="F592" s="419" t="s">
        <v>1940</v>
      </c>
      <c r="G592" s="419" t="s">
        <v>1940</v>
      </c>
      <c r="H592" s="450"/>
      <c r="I592" s="420">
        <v>125</v>
      </c>
    </row>
    <row r="593" spans="1:9" x14ac:dyDescent="0.3">
      <c r="A593" s="448">
        <v>585</v>
      </c>
      <c r="B593" s="397" t="s">
        <v>1867</v>
      </c>
      <c r="C593" s="404" t="s">
        <v>2892</v>
      </c>
      <c r="D593" s="413" t="s">
        <v>2893</v>
      </c>
      <c r="E593" s="398" t="s">
        <v>1939</v>
      </c>
      <c r="F593" s="419" t="s">
        <v>1940</v>
      </c>
      <c r="G593" s="419" t="s">
        <v>1940</v>
      </c>
      <c r="H593" s="450"/>
      <c r="I593" s="420">
        <v>125</v>
      </c>
    </row>
    <row r="594" spans="1:9" x14ac:dyDescent="0.3">
      <c r="A594" s="448">
        <v>586</v>
      </c>
      <c r="B594" s="397" t="s">
        <v>1867</v>
      </c>
      <c r="C594" s="404" t="s">
        <v>2894</v>
      </c>
      <c r="D594" s="413" t="s">
        <v>2895</v>
      </c>
      <c r="E594" s="398" t="s">
        <v>1939</v>
      </c>
      <c r="F594" s="419" t="s">
        <v>1940</v>
      </c>
      <c r="G594" s="419" t="s">
        <v>1940</v>
      </c>
      <c r="H594" s="450"/>
      <c r="I594" s="420">
        <v>125</v>
      </c>
    </row>
    <row r="595" spans="1:9" x14ac:dyDescent="0.3">
      <c r="A595" s="448">
        <v>587</v>
      </c>
      <c r="B595" s="397" t="s">
        <v>1867</v>
      </c>
      <c r="C595" s="404" t="s">
        <v>2896</v>
      </c>
      <c r="D595" s="413" t="s">
        <v>2897</v>
      </c>
      <c r="E595" s="398" t="s">
        <v>1939</v>
      </c>
      <c r="F595" s="419" t="s">
        <v>1940</v>
      </c>
      <c r="G595" s="419" t="s">
        <v>1940</v>
      </c>
      <c r="H595" s="450"/>
      <c r="I595" s="420">
        <v>125</v>
      </c>
    </row>
    <row r="596" spans="1:9" x14ac:dyDescent="0.3">
      <c r="A596" s="448">
        <v>588</v>
      </c>
      <c r="B596" s="397" t="s">
        <v>1867</v>
      </c>
      <c r="C596" s="404" t="s">
        <v>2898</v>
      </c>
      <c r="D596" s="413" t="s">
        <v>2899</v>
      </c>
      <c r="E596" s="398" t="s">
        <v>1939</v>
      </c>
      <c r="F596" s="419" t="s">
        <v>1940</v>
      </c>
      <c r="G596" s="419" t="s">
        <v>1940</v>
      </c>
      <c r="H596" s="450"/>
      <c r="I596" s="420">
        <v>125</v>
      </c>
    </row>
    <row r="597" spans="1:9" x14ac:dyDescent="0.3">
      <c r="A597" s="448">
        <v>589</v>
      </c>
      <c r="B597" s="397" t="s">
        <v>1867</v>
      </c>
      <c r="C597" s="404" t="s">
        <v>2900</v>
      </c>
      <c r="D597" s="413" t="s">
        <v>2901</v>
      </c>
      <c r="E597" s="398" t="s">
        <v>1939</v>
      </c>
      <c r="F597" s="419" t="s">
        <v>1940</v>
      </c>
      <c r="G597" s="419" t="s">
        <v>1940</v>
      </c>
      <c r="H597" s="450"/>
      <c r="I597" s="420">
        <v>125</v>
      </c>
    </row>
    <row r="598" spans="1:9" x14ac:dyDescent="0.3">
      <c r="A598" s="448">
        <v>590</v>
      </c>
      <c r="B598" s="397" t="s">
        <v>1867</v>
      </c>
      <c r="C598" s="404" t="s">
        <v>2902</v>
      </c>
      <c r="D598" s="413" t="s">
        <v>2903</v>
      </c>
      <c r="E598" s="398" t="s">
        <v>1939</v>
      </c>
      <c r="F598" s="419" t="s">
        <v>1940</v>
      </c>
      <c r="G598" s="419" t="s">
        <v>1940</v>
      </c>
      <c r="H598" s="450"/>
      <c r="I598" s="420">
        <v>125</v>
      </c>
    </row>
    <row r="599" spans="1:9" x14ac:dyDescent="0.3">
      <c r="A599" s="448">
        <v>591</v>
      </c>
      <c r="B599" s="397" t="s">
        <v>1867</v>
      </c>
      <c r="C599" s="404" t="s">
        <v>2904</v>
      </c>
      <c r="D599" s="413" t="s">
        <v>2905</v>
      </c>
      <c r="E599" s="398" t="s">
        <v>1939</v>
      </c>
      <c r="F599" s="419" t="s">
        <v>1940</v>
      </c>
      <c r="G599" s="419" t="s">
        <v>1940</v>
      </c>
      <c r="H599" s="450"/>
      <c r="I599" s="420">
        <v>125</v>
      </c>
    </row>
    <row r="600" spans="1:9" x14ac:dyDescent="0.3">
      <c r="A600" s="448">
        <v>592</v>
      </c>
      <c r="B600" s="397" t="s">
        <v>1867</v>
      </c>
      <c r="C600" s="404" t="s">
        <v>2906</v>
      </c>
      <c r="D600" s="413" t="s">
        <v>2907</v>
      </c>
      <c r="E600" s="398" t="s">
        <v>1939</v>
      </c>
      <c r="F600" s="419" t="s">
        <v>1940</v>
      </c>
      <c r="G600" s="419" t="s">
        <v>1940</v>
      </c>
      <c r="H600" s="450"/>
      <c r="I600" s="420">
        <v>125</v>
      </c>
    </row>
    <row r="601" spans="1:9" x14ac:dyDescent="0.3">
      <c r="A601" s="448">
        <v>593</v>
      </c>
      <c r="B601" s="397" t="s">
        <v>1867</v>
      </c>
      <c r="C601" s="404" t="s">
        <v>2908</v>
      </c>
      <c r="D601" s="413" t="s">
        <v>2909</v>
      </c>
      <c r="E601" s="398" t="s">
        <v>1939</v>
      </c>
      <c r="F601" s="419" t="s">
        <v>1940</v>
      </c>
      <c r="G601" s="419" t="s">
        <v>1940</v>
      </c>
      <c r="H601" s="450"/>
      <c r="I601" s="420">
        <v>125</v>
      </c>
    </row>
    <row r="602" spans="1:9" x14ac:dyDescent="0.3">
      <c r="A602" s="448">
        <v>594</v>
      </c>
      <c r="B602" s="397" t="s">
        <v>1867</v>
      </c>
      <c r="C602" s="404" t="s">
        <v>2894</v>
      </c>
      <c r="D602" s="413" t="s">
        <v>2910</v>
      </c>
      <c r="E602" s="398" t="s">
        <v>1939</v>
      </c>
      <c r="F602" s="419" t="s">
        <v>1940</v>
      </c>
      <c r="G602" s="419" t="s">
        <v>1940</v>
      </c>
      <c r="H602" s="450"/>
      <c r="I602" s="420">
        <v>125</v>
      </c>
    </row>
    <row r="603" spans="1:9" x14ac:dyDescent="0.3">
      <c r="A603" s="448">
        <v>595</v>
      </c>
      <c r="B603" s="397" t="s">
        <v>1867</v>
      </c>
      <c r="C603" s="404" t="s">
        <v>2911</v>
      </c>
      <c r="D603" s="413" t="s">
        <v>2912</v>
      </c>
      <c r="E603" s="398" t="s">
        <v>1939</v>
      </c>
      <c r="F603" s="419" t="s">
        <v>1940</v>
      </c>
      <c r="G603" s="419" t="s">
        <v>1940</v>
      </c>
      <c r="H603" s="450"/>
      <c r="I603" s="420">
        <v>125</v>
      </c>
    </row>
    <row r="604" spans="1:9" x14ac:dyDescent="0.3">
      <c r="A604" s="448">
        <v>596</v>
      </c>
      <c r="B604" s="397" t="s">
        <v>1867</v>
      </c>
      <c r="C604" s="404" t="s">
        <v>2913</v>
      </c>
      <c r="D604" s="413" t="s">
        <v>2914</v>
      </c>
      <c r="E604" s="398" t="s">
        <v>1939</v>
      </c>
      <c r="F604" s="419" t="s">
        <v>1940</v>
      </c>
      <c r="G604" s="419" t="s">
        <v>1940</v>
      </c>
      <c r="H604" s="450"/>
      <c r="I604" s="420">
        <v>125</v>
      </c>
    </row>
    <row r="605" spans="1:9" x14ac:dyDescent="0.3">
      <c r="A605" s="448">
        <v>597</v>
      </c>
      <c r="B605" s="397" t="s">
        <v>1867</v>
      </c>
      <c r="C605" s="404" t="s">
        <v>2915</v>
      </c>
      <c r="D605" s="413" t="s">
        <v>2916</v>
      </c>
      <c r="E605" s="398" t="s">
        <v>1939</v>
      </c>
      <c r="F605" s="419" t="s">
        <v>1940</v>
      </c>
      <c r="G605" s="419" t="s">
        <v>1940</v>
      </c>
      <c r="H605" s="450"/>
      <c r="I605" s="420">
        <v>125</v>
      </c>
    </row>
    <row r="606" spans="1:9" x14ac:dyDescent="0.3">
      <c r="A606" s="448">
        <v>598</v>
      </c>
      <c r="B606" s="397" t="s">
        <v>1867</v>
      </c>
      <c r="C606" s="404" t="s">
        <v>2917</v>
      </c>
      <c r="D606" s="413" t="s">
        <v>2918</v>
      </c>
      <c r="E606" s="398" t="s">
        <v>1939</v>
      </c>
      <c r="F606" s="419" t="s">
        <v>1940</v>
      </c>
      <c r="G606" s="419" t="s">
        <v>1940</v>
      </c>
      <c r="H606" s="450"/>
      <c r="I606" s="420">
        <v>125</v>
      </c>
    </row>
    <row r="607" spans="1:9" x14ac:dyDescent="0.3">
      <c r="A607" s="448">
        <v>599</v>
      </c>
      <c r="B607" s="397" t="s">
        <v>1867</v>
      </c>
      <c r="C607" s="404" t="s">
        <v>2919</v>
      </c>
      <c r="D607" s="413" t="s">
        <v>2920</v>
      </c>
      <c r="E607" s="398" t="s">
        <v>1939</v>
      </c>
      <c r="F607" s="419" t="s">
        <v>1940</v>
      </c>
      <c r="G607" s="419" t="s">
        <v>1940</v>
      </c>
      <c r="H607" s="450"/>
      <c r="I607" s="420">
        <v>125</v>
      </c>
    </row>
    <row r="608" spans="1:9" x14ac:dyDescent="0.3">
      <c r="A608" s="448">
        <v>600</v>
      </c>
      <c r="B608" s="397" t="s">
        <v>1867</v>
      </c>
      <c r="C608" s="404" t="s">
        <v>2921</v>
      </c>
      <c r="D608" s="413" t="s">
        <v>2922</v>
      </c>
      <c r="E608" s="398" t="s">
        <v>1939</v>
      </c>
      <c r="F608" s="419" t="s">
        <v>1940</v>
      </c>
      <c r="G608" s="419" t="s">
        <v>1940</v>
      </c>
      <c r="H608" s="450"/>
      <c r="I608" s="420">
        <v>125</v>
      </c>
    </row>
    <row r="609" spans="1:9" x14ac:dyDescent="0.3">
      <c r="A609" s="448">
        <v>601</v>
      </c>
      <c r="B609" s="397" t="s">
        <v>1867</v>
      </c>
      <c r="C609" s="404" t="s">
        <v>2923</v>
      </c>
      <c r="D609" s="413" t="s">
        <v>2924</v>
      </c>
      <c r="E609" s="398" t="s">
        <v>1939</v>
      </c>
      <c r="F609" s="419" t="s">
        <v>1940</v>
      </c>
      <c r="G609" s="419" t="s">
        <v>1940</v>
      </c>
      <c r="H609" s="450"/>
      <c r="I609" s="420">
        <v>125</v>
      </c>
    </row>
    <row r="610" spans="1:9" x14ac:dyDescent="0.3">
      <c r="A610" s="448">
        <v>602</v>
      </c>
      <c r="B610" s="397" t="s">
        <v>1867</v>
      </c>
      <c r="C610" s="404" t="s">
        <v>2925</v>
      </c>
      <c r="D610" s="413" t="s">
        <v>2926</v>
      </c>
      <c r="E610" s="398" t="s">
        <v>1939</v>
      </c>
      <c r="F610" s="419" t="s">
        <v>1940</v>
      </c>
      <c r="G610" s="419" t="s">
        <v>1940</v>
      </c>
      <c r="H610" s="450"/>
      <c r="I610" s="420">
        <v>125</v>
      </c>
    </row>
    <row r="611" spans="1:9" x14ac:dyDescent="0.3">
      <c r="A611" s="448">
        <v>603</v>
      </c>
      <c r="B611" s="397" t="s">
        <v>1867</v>
      </c>
      <c r="C611" s="404" t="s">
        <v>2927</v>
      </c>
      <c r="D611" s="413" t="s">
        <v>2928</v>
      </c>
      <c r="E611" s="398" t="s">
        <v>1939</v>
      </c>
      <c r="F611" s="419" t="s">
        <v>1940</v>
      </c>
      <c r="G611" s="419" t="s">
        <v>1940</v>
      </c>
      <c r="H611" s="450"/>
      <c r="I611" s="420">
        <v>125</v>
      </c>
    </row>
    <row r="612" spans="1:9" x14ac:dyDescent="0.3">
      <c r="A612" s="448">
        <v>604</v>
      </c>
      <c r="B612" s="397" t="s">
        <v>1867</v>
      </c>
      <c r="C612" s="404" t="s">
        <v>2929</v>
      </c>
      <c r="D612" s="413" t="s">
        <v>2930</v>
      </c>
      <c r="E612" s="398" t="s">
        <v>1939</v>
      </c>
      <c r="F612" s="419" t="s">
        <v>1940</v>
      </c>
      <c r="G612" s="419" t="s">
        <v>1940</v>
      </c>
      <c r="H612" s="450"/>
      <c r="I612" s="420">
        <v>125</v>
      </c>
    </row>
    <row r="613" spans="1:9" x14ac:dyDescent="0.3">
      <c r="A613" s="448">
        <v>605</v>
      </c>
      <c r="B613" s="397" t="s">
        <v>1867</v>
      </c>
      <c r="C613" s="404" t="s">
        <v>2931</v>
      </c>
      <c r="D613" s="413" t="s">
        <v>2932</v>
      </c>
      <c r="E613" s="398" t="s">
        <v>1939</v>
      </c>
      <c r="F613" s="419" t="s">
        <v>1940</v>
      </c>
      <c r="G613" s="419" t="s">
        <v>1940</v>
      </c>
      <c r="H613" s="450"/>
      <c r="I613" s="420">
        <v>125</v>
      </c>
    </row>
    <row r="614" spans="1:9" x14ac:dyDescent="0.3">
      <c r="A614" s="448">
        <v>606</v>
      </c>
      <c r="B614" s="397" t="s">
        <v>1867</v>
      </c>
      <c r="C614" s="404" t="s">
        <v>2933</v>
      </c>
      <c r="D614" s="413" t="s">
        <v>2934</v>
      </c>
      <c r="E614" s="398" t="s">
        <v>1939</v>
      </c>
      <c r="F614" s="419" t="s">
        <v>1940</v>
      </c>
      <c r="G614" s="419" t="s">
        <v>1940</v>
      </c>
      <c r="H614" s="450"/>
      <c r="I614" s="420">
        <v>125</v>
      </c>
    </row>
    <row r="615" spans="1:9" x14ac:dyDescent="0.3">
      <c r="A615" s="448">
        <v>607</v>
      </c>
      <c r="B615" s="397" t="s">
        <v>1867</v>
      </c>
      <c r="C615" s="404" t="s">
        <v>2935</v>
      </c>
      <c r="D615" s="413" t="s">
        <v>2936</v>
      </c>
      <c r="E615" s="398" t="s">
        <v>1939</v>
      </c>
      <c r="F615" s="419" t="s">
        <v>1940</v>
      </c>
      <c r="G615" s="419" t="s">
        <v>1940</v>
      </c>
      <c r="H615" s="450"/>
      <c r="I615" s="420">
        <v>125</v>
      </c>
    </row>
    <row r="616" spans="1:9" x14ac:dyDescent="0.3">
      <c r="A616" s="448">
        <v>608</v>
      </c>
      <c r="B616" s="397" t="s">
        <v>1867</v>
      </c>
      <c r="C616" s="404" t="s">
        <v>2937</v>
      </c>
      <c r="D616" s="413" t="s">
        <v>2938</v>
      </c>
      <c r="E616" s="398" t="s">
        <v>1939</v>
      </c>
      <c r="F616" s="419" t="s">
        <v>1940</v>
      </c>
      <c r="G616" s="419" t="s">
        <v>1940</v>
      </c>
      <c r="H616" s="450"/>
      <c r="I616" s="420">
        <v>125</v>
      </c>
    </row>
    <row r="617" spans="1:9" x14ac:dyDescent="0.3">
      <c r="A617" s="448">
        <v>609</v>
      </c>
      <c r="B617" s="397" t="s">
        <v>1867</v>
      </c>
      <c r="C617" s="404" t="s">
        <v>2939</v>
      </c>
      <c r="D617" s="413" t="s">
        <v>2940</v>
      </c>
      <c r="E617" s="398" t="s">
        <v>1939</v>
      </c>
      <c r="F617" s="419" t="s">
        <v>1940</v>
      </c>
      <c r="G617" s="419" t="s">
        <v>1940</v>
      </c>
      <c r="H617" s="450"/>
      <c r="I617" s="420">
        <v>125</v>
      </c>
    </row>
    <row r="618" spans="1:9" x14ac:dyDescent="0.3">
      <c r="A618" s="448">
        <v>610</v>
      </c>
      <c r="B618" s="397" t="s">
        <v>1867</v>
      </c>
      <c r="C618" s="404" t="s">
        <v>2941</v>
      </c>
      <c r="D618" s="413" t="s">
        <v>2942</v>
      </c>
      <c r="E618" s="398" t="s">
        <v>1939</v>
      </c>
      <c r="F618" s="419" t="s">
        <v>1940</v>
      </c>
      <c r="G618" s="419" t="s">
        <v>1940</v>
      </c>
      <c r="H618" s="450"/>
      <c r="I618" s="420">
        <v>125</v>
      </c>
    </row>
    <row r="619" spans="1:9" x14ac:dyDescent="0.3">
      <c r="A619" s="448">
        <v>611</v>
      </c>
      <c r="B619" s="397" t="s">
        <v>1867</v>
      </c>
      <c r="C619" s="404" t="s">
        <v>2943</v>
      </c>
      <c r="D619" s="413" t="s">
        <v>2944</v>
      </c>
      <c r="E619" s="398" t="s">
        <v>1939</v>
      </c>
      <c r="F619" s="419" t="s">
        <v>1940</v>
      </c>
      <c r="G619" s="419" t="s">
        <v>1940</v>
      </c>
      <c r="H619" s="450"/>
      <c r="I619" s="420">
        <v>125</v>
      </c>
    </row>
    <row r="620" spans="1:9" x14ac:dyDescent="0.3">
      <c r="A620" s="448">
        <v>612</v>
      </c>
      <c r="B620" s="397" t="s">
        <v>1867</v>
      </c>
      <c r="C620" s="404" t="s">
        <v>2945</v>
      </c>
      <c r="D620" s="413" t="s">
        <v>2946</v>
      </c>
      <c r="E620" s="398" t="s">
        <v>1939</v>
      </c>
      <c r="F620" s="419" t="s">
        <v>1940</v>
      </c>
      <c r="G620" s="419" t="s">
        <v>1940</v>
      </c>
      <c r="H620" s="450"/>
      <c r="I620" s="420">
        <v>125</v>
      </c>
    </row>
    <row r="621" spans="1:9" x14ac:dyDescent="0.3">
      <c r="A621" s="448">
        <v>613</v>
      </c>
      <c r="B621" s="397" t="s">
        <v>1867</v>
      </c>
      <c r="C621" s="404" t="s">
        <v>2947</v>
      </c>
      <c r="D621" s="413" t="s">
        <v>2948</v>
      </c>
      <c r="E621" s="398" t="s">
        <v>1939</v>
      </c>
      <c r="F621" s="419" t="s">
        <v>1940</v>
      </c>
      <c r="G621" s="419" t="s">
        <v>1940</v>
      </c>
      <c r="H621" s="450"/>
      <c r="I621" s="420">
        <v>125</v>
      </c>
    </row>
    <row r="622" spans="1:9" x14ac:dyDescent="0.3">
      <c r="A622" s="448">
        <v>614</v>
      </c>
      <c r="B622" s="397" t="s">
        <v>1867</v>
      </c>
      <c r="C622" s="404" t="s">
        <v>2949</v>
      </c>
      <c r="D622" s="413" t="s">
        <v>2950</v>
      </c>
      <c r="E622" s="398" t="s">
        <v>1939</v>
      </c>
      <c r="F622" s="419" t="s">
        <v>1940</v>
      </c>
      <c r="G622" s="419" t="s">
        <v>1940</v>
      </c>
      <c r="H622" s="450"/>
      <c r="I622" s="420">
        <v>125</v>
      </c>
    </row>
    <row r="623" spans="1:9" x14ac:dyDescent="0.3">
      <c r="A623" s="448">
        <v>615</v>
      </c>
      <c r="B623" s="397" t="s">
        <v>1867</v>
      </c>
      <c r="C623" s="404" t="s">
        <v>2951</v>
      </c>
      <c r="D623" s="413" t="s">
        <v>2952</v>
      </c>
      <c r="E623" s="398" t="s">
        <v>1939</v>
      </c>
      <c r="F623" s="419" t="s">
        <v>1940</v>
      </c>
      <c r="G623" s="419" t="s">
        <v>1940</v>
      </c>
      <c r="H623" s="450"/>
      <c r="I623" s="420">
        <v>125</v>
      </c>
    </row>
    <row r="624" spans="1:9" x14ac:dyDescent="0.3">
      <c r="A624" s="448">
        <v>616</v>
      </c>
      <c r="B624" s="397" t="s">
        <v>1867</v>
      </c>
      <c r="C624" s="404" t="s">
        <v>2953</v>
      </c>
      <c r="D624" s="413" t="s">
        <v>2954</v>
      </c>
      <c r="E624" s="398" t="s">
        <v>1939</v>
      </c>
      <c r="F624" s="419" t="s">
        <v>1940</v>
      </c>
      <c r="G624" s="419" t="s">
        <v>1940</v>
      </c>
      <c r="H624" s="450"/>
      <c r="I624" s="420">
        <v>125</v>
      </c>
    </row>
    <row r="625" spans="1:9" x14ac:dyDescent="0.3">
      <c r="A625" s="448">
        <v>617</v>
      </c>
      <c r="B625" s="397" t="s">
        <v>1867</v>
      </c>
      <c r="C625" s="404" t="s">
        <v>2955</v>
      </c>
      <c r="D625" s="413" t="s">
        <v>2956</v>
      </c>
      <c r="E625" s="398" t="s">
        <v>1939</v>
      </c>
      <c r="F625" s="419" t="s">
        <v>1940</v>
      </c>
      <c r="G625" s="419" t="s">
        <v>1940</v>
      </c>
      <c r="H625" s="450"/>
      <c r="I625" s="420">
        <v>125</v>
      </c>
    </row>
    <row r="626" spans="1:9" x14ac:dyDescent="0.3">
      <c r="A626" s="448">
        <v>618</v>
      </c>
      <c r="B626" s="397" t="s">
        <v>1867</v>
      </c>
      <c r="C626" s="404" t="s">
        <v>2957</v>
      </c>
      <c r="D626" s="413" t="s">
        <v>2958</v>
      </c>
      <c r="E626" s="398" t="s">
        <v>1939</v>
      </c>
      <c r="F626" s="419" t="s">
        <v>1940</v>
      </c>
      <c r="G626" s="419" t="s">
        <v>1940</v>
      </c>
      <c r="H626" s="450"/>
      <c r="I626" s="420">
        <v>125</v>
      </c>
    </row>
    <row r="627" spans="1:9" x14ac:dyDescent="0.3">
      <c r="A627" s="448">
        <v>619</v>
      </c>
      <c r="B627" s="397" t="s">
        <v>1867</v>
      </c>
      <c r="C627" s="404" t="s">
        <v>2959</v>
      </c>
      <c r="D627" s="413" t="s">
        <v>2960</v>
      </c>
      <c r="E627" s="398" t="s">
        <v>1939</v>
      </c>
      <c r="F627" s="419" t="s">
        <v>1940</v>
      </c>
      <c r="G627" s="419" t="s">
        <v>1940</v>
      </c>
      <c r="H627" s="450"/>
      <c r="I627" s="420">
        <v>125</v>
      </c>
    </row>
    <row r="628" spans="1:9" x14ac:dyDescent="0.3">
      <c r="A628" s="448">
        <v>620</v>
      </c>
      <c r="B628" s="397" t="s">
        <v>1867</v>
      </c>
      <c r="C628" s="404" t="s">
        <v>2961</v>
      </c>
      <c r="D628" s="413" t="s">
        <v>2962</v>
      </c>
      <c r="E628" s="398" t="s">
        <v>1939</v>
      </c>
      <c r="F628" s="419" t="s">
        <v>1940</v>
      </c>
      <c r="G628" s="419" t="s">
        <v>1940</v>
      </c>
      <c r="H628" s="450"/>
      <c r="I628" s="420">
        <v>125</v>
      </c>
    </row>
    <row r="629" spans="1:9" x14ac:dyDescent="0.3">
      <c r="A629" s="448">
        <v>621</v>
      </c>
      <c r="B629" s="397" t="s">
        <v>1867</v>
      </c>
      <c r="C629" s="404" t="s">
        <v>2963</v>
      </c>
      <c r="D629" s="413" t="s">
        <v>2964</v>
      </c>
      <c r="E629" s="398" t="s">
        <v>1939</v>
      </c>
      <c r="F629" s="419" t="s">
        <v>1940</v>
      </c>
      <c r="G629" s="419" t="s">
        <v>1940</v>
      </c>
      <c r="H629" s="450"/>
      <c r="I629" s="420">
        <v>125</v>
      </c>
    </row>
    <row r="630" spans="1:9" x14ac:dyDescent="0.3">
      <c r="A630" s="448">
        <v>622</v>
      </c>
      <c r="B630" s="397" t="s">
        <v>1867</v>
      </c>
      <c r="C630" s="404" t="s">
        <v>2965</v>
      </c>
      <c r="D630" s="413" t="s">
        <v>2966</v>
      </c>
      <c r="E630" s="398" t="s">
        <v>1939</v>
      </c>
      <c r="F630" s="419" t="s">
        <v>1940</v>
      </c>
      <c r="G630" s="419" t="s">
        <v>1940</v>
      </c>
      <c r="H630" s="450"/>
      <c r="I630" s="420">
        <v>125</v>
      </c>
    </row>
    <row r="631" spans="1:9" x14ac:dyDescent="0.3">
      <c r="A631" s="448">
        <v>623</v>
      </c>
      <c r="B631" s="397" t="s">
        <v>1867</v>
      </c>
      <c r="C631" s="404" t="s">
        <v>2967</v>
      </c>
      <c r="D631" s="413" t="s">
        <v>2968</v>
      </c>
      <c r="E631" s="398" t="s">
        <v>1939</v>
      </c>
      <c r="F631" s="419" t="s">
        <v>1940</v>
      </c>
      <c r="G631" s="419" t="s">
        <v>1940</v>
      </c>
      <c r="H631" s="450"/>
      <c r="I631" s="420">
        <v>125</v>
      </c>
    </row>
    <row r="632" spans="1:9" x14ac:dyDescent="0.3">
      <c r="A632" s="448">
        <v>624</v>
      </c>
      <c r="B632" s="397" t="s">
        <v>1867</v>
      </c>
      <c r="C632" s="404" t="s">
        <v>2969</v>
      </c>
      <c r="D632" s="413" t="s">
        <v>2970</v>
      </c>
      <c r="E632" s="398" t="s">
        <v>1939</v>
      </c>
      <c r="F632" s="419" t="s">
        <v>1940</v>
      </c>
      <c r="G632" s="419" t="s">
        <v>1940</v>
      </c>
      <c r="H632" s="450"/>
      <c r="I632" s="420">
        <v>125</v>
      </c>
    </row>
    <row r="633" spans="1:9" x14ac:dyDescent="0.3">
      <c r="A633" s="448">
        <v>625</v>
      </c>
      <c r="B633" s="397" t="s">
        <v>1867</v>
      </c>
      <c r="C633" s="404" t="s">
        <v>2971</v>
      </c>
      <c r="D633" s="413" t="s">
        <v>2972</v>
      </c>
      <c r="E633" s="398" t="s">
        <v>1939</v>
      </c>
      <c r="F633" s="419" t="s">
        <v>1940</v>
      </c>
      <c r="G633" s="419" t="s">
        <v>1940</v>
      </c>
      <c r="H633" s="450"/>
      <c r="I633" s="420">
        <v>125</v>
      </c>
    </row>
    <row r="634" spans="1:9" x14ac:dyDescent="0.3">
      <c r="A634" s="448">
        <v>626</v>
      </c>
      <c r="B634" s="397" t="s">
        <v>1867</v>
      </c>
      <c r="C634" s="404" t="s">
        <v>2973</v>
      </c>
      <c r="D634" s="413" t="s">
        <v>2974</v>
      </c>
      <c r="E634" s="398" t="s">
        <v>1939</v>
      </c>
      <c r="F634" s="419" t="s">
        <v>1940</v>
      </c>
      <c r="G634" s="419" t="s">
        <v>1940</v>
      </c>
      <c r="H634" s="450"/>
      <c r="I634" s="420">
        <v>125</v>
      </c>
    </row>
    <row r="635" spans="1:9" x14ac:dyDescent="0.3">
      <c r="A635" s="448">
        <v>627</v>
      </c>
      <c r="B635" s="397" t="s">
        <v>1867</v>
      </c>
      <c r="C635" s="404" t="s">
        <v>2975</v>
      </c>
      <c r="D635" s="413" t="s">
        <v>2976</v>
      </c>
      <c r="E635" s="398" t="s">
        <v>1939</v>
      </c>
      <c r="F635" s="419" t="s">
        <v>1940</v>
      </c>
      <c r="G635" s="419" t="s">
        <v>1940</v>
      </c>
      <c r="H635" s="450"/>
      <c r="I635" s="420">
        <v>125</v>
      </c>
    </row>
    <row r="636" spans="1:9" x14ac:dyDescent="0.3">
      <c r="A636" s="448">
        <v>628</v>
      </c>
      <c r="B636" s="397" t="s">
        <v>1867</v>
      </c>
      <c r="C636" s="404" t="s">
        <v>2977</v>
      </c>
      <c r="D636" s="413" t="s">
        <v>2978</v>
      </c>
      <c r="E636" s="398" t="s">
        <v>1939</v>
      </c>
      <c r="F636" s="419" t="s">
        <v>1940</v>
      </c>
      <c r="G636" s="419" t="s">
        <v>1940</v>
      </c>
      <c r="H636" s="450"/>
      <c r="I636" s="420">
        <v>125</v>
      </c>
    </row>
    <row r="637" spans="1:9" x14ac:dyDescent="0.3">
      <c r="A637" s="448">
        <v>629</v>
      </c>
      <c r="B637" s="397" t="s">
        <v>1867</v>
      </c>
      <c r="C637" s="404" t="s">
        <v>2979</v>
      </c>
      <c r="D637" s="413" t="s">
        <v>2980</v>
      </c>
      <c r="E637" s="398" t="s">
        <v>1939</v>
      </c>
      <c r="F637" s="419" t="s">
        <v>1940</v>
      </c>
      <c r="G637" s="419" t="s">
        <v>1940</v>
      </c>
      <c r="H637" s="450"/>
      <c r="I637" s="420">
        <v>125</v>
      </c>
    </row>
    <row r="638" spans="1:9" x14ac:dyDescent="0.3">
      <c r="A638" s="448">
        <v>630</v>
      </c>
      <c r="B638" s="397" t="s">
        <v>1867</v>
      </c>
      <c r="C638" s="404" t="s">
        <v>2981</v>
      </c>
      <c r="D638" s="413" t="s">
        <v>2982</v>
      </c>
      <c r="E638" s="398" t="s">
        <v>1939</v>
      </c>
      <c r="F638" s="419" t="s">
        <v>1940</v>
      </c>
      <c r="G638" s="419" t="s">
        <v>1940</v>
      </c>
      <c r="H638" s="450"/>
      <c r="I638" s="420">
        <v>125</v>
      </c>
    </row>
    <row r="639" spans="1:9" x14ac:dyDescent="0.3">
      <c r="A639" s="448">
        <v>631</v>
      </c>
      <c r="B639" s="397" t="s">
        <v>1867</v>
      </c>
      <c r="C639" s="404" t="s">
        <v>2983</v>
      </c>
      <c r="D639" s="413" t="s">
        <v>2984</v>
      </c>
      <c r="E639" s="398" t="s">
        <v>1939</v>
      </c>
      <c r="F639" s="419" t="s">
        <v>1940</v>
      </c>
      <c r="G639" s="419" t="s">
        <v>1940</v>
      </c>
      <c r="H639" s="450"/>
      <c r="I639" s="420">
        <v>125</v>
      </c>
    </row>
    <row r="640" spans="1:9" x14ac:dyDescent="0.3">
      <c r="A640" s="448">
        <v>632</v>
      </c>
      <c r="B640" s="397" t="s">
        <v>1867</v>
      </c>
      <c r="C640" s="404" t="s">
        <v>2985</v>
      </c>
      <c r="D640" s="413" t="s">
        <v>2986</v>
      </c>
      <c r="E640" s="398" t="s">
        <v>1939</v>
      </c>
      <c r="F640" s="419" t="s">
        <v>1940</v>
      </c>
      <c r="G640" s="419" t="s">
        <v>1940</v>
      </c>
      <c r="H640" s="450"/>
      <c r="I640" s="420">
        <v>125</v>
      </c>
    </row>
    <row r="641" spans="1:9" x14ac:dyDescent="0.3">
      <c r="A641" s="448">
        <v>633</v>
      </c>
      <c r="B641" s="397" t="s">
        <v>1867</v>
      </c>
      <c r="C641" s="404" t="s">
        <v>2987</v>
      </c>
      <c r="D641" s="413" t="s">
        <v>2988</v>
      </c>
      <c r="E641" s="398" t="s">
        <v>1939</v>
      </c>
      <c r="F641" s="419" t="s">
        <v>1940</v>
      </c>
      <c r="G641" s="419" t="s">
        <v>1940</v>
      </c>
      <c r="H641" s="450"/>
      <c r="I641" s="420">
        <v>125</v>
      </c>
    </row>
    <row r="642" spans="1:9" x14ac:dyDescent="0.3">
      <c r="A642" s="448">
        <v>634</v>
      </c>
      <c r="B642" s="397" t="s">
        <v>1867</v>
      </c>
      <c r="C642" s="404" t="s">
        <v>2989</v>
      </c>
      <c r="D642" s="413" t="s">
        <v>2990</v>
      </c>
      <c r="E642" s="398" t="s">
        <v>1939</v>
      </c>
      <c r="F642" s="419" t="s">
        <v>1940</v>
      </c>
      <c r="G642" s="419" t="s">
        <v>1940</v>
      </c>
      <c r="H642" s="450"/>
      <c r="I642" s="420">
        <v>125</v>
      </c>
    </row>
    <row r="643" spans="1:9" x14ac:dyDescent="0.3">
      <c r="A643" s="448">
        <v>635</v>
      </c>
      <c r="B643" s="397" t="s">
        <v>1867</v>
      </c>
      <c r="C643" s="404" t="s">
        <v>2991</v>
      </c>
      <c r="D643" s="413" t="s">
        <v>2992</v>
      </c>
      <c r="E643" s="398" t="s">
        <v>1939</v>
      </c>
      <c r="F643" s="419" t="s">
        <v>1940</v>
      </c>
      <c r="G643" s="419" t="s">
        <v>1940</v>
      </c>
      <c r="H643" s="450"/>
      <c r="I643" s="420">
        <v>125</v>
      </c>
    </row>
    <row r="644" spans="1:9" x14ac:dyDescent="0.3">
      <c r="A644" s="448">
        <v>636</v>
      </c>
      <c r="B644" s="397" t="s">
        <v>1867</v>
      </c>
      <c r="C644" s="404" t="s">
        <v>2993</v>
      </c>
      <c r="D644" s="413" t="s">
        <v>2994</v>
      </c>
      <c r="E644" s="398" t="s">
        <v>1939</v>
      </c>
      <c r="F644" s="419" t="s">
        <v>1940</v>
      </c>
      <c r="G644" s="419" t="s">
        <v>1940</v>
      </c>
      <c r="H644" s="450"/>
      <c r="I644" s="420">
        <v>125</v>
      </c>
    </row>
    <row r="645" spans="1:9" x14ac:dyDescent="0.3">
      <c r="A645" s="448">
        <v>637</v>
      </c>
      <c r="B645" s="397" t="s">
        <v>1867</v>
      </c>
      <c r="C645" s="404" t="s">
        <v>2995</v>
      </c>
      <c r="D645" s="413" t="s">
        <v>2996</v>
      </c>
      <c r="E645" s="398" t="s">
        <v>1939</v>
      </c>
      <c r="F645" s="419" t="s">
        <v>1940</v>
      </c>
      <c r="G645" s="419" t="s">
        <v>1940</v>
      </c>
      <c r="H645" s="450"/>
      <c r="I645" s="420">
        <v>125</v>
      </c>
    </row>
    <row r="646" spans="1:9" x14ac:dyDescent="0.3">
      <c r="A646" s="448">
        <v>638</v>
      </c>
      <c r="B646" s="397" t="s">
        <v>1867</v>
      </c>
      <c r="C646" s="404" t="s">
        <v>2997</v>
      </c>
      <c r="D646" s="413" t="s">
        <v>2998</v>
      </c>
      <c r="E646" s="398" t="s">
        <v>1939</v>
      </c>
      <c r="F646" s="419" t="s">
        <v>1940</v>
      </c>
      <c r="G646" s="419" t="s">
        <v>1940</v>
      </c>
      <c r="H646" s="450"/>
      <c r="I646" s="420">
        <v>125</v>
      </c>
    </row>
    <row r="647" spans="1:9" x14ac:dyDescent="0.3">
      <c r="A647" s="448">
        <v>639</v>
      </c>
      <c r="B647" s="397" t="s">
        <v>1867</v>
      </c>
      <c r="C647" s="404" t="s">
        <v>2999</v>
      </c>
      <c r="D647" s="413" t="s">
        <v>3000</v>
      </c>
      <c r="E647" s="398" t="s">
        <v>1939</v>
      </c>
      <c r="F647" s="419" t="s">
        <v>1940</v>
      </c>
      <c r="G647" s="419" t="s">
        <v>1940</v>
      </c>
      <c r="H647" s="450"/>
      <c r="I647" s="420">
        <v>125</v>
      </c>
    </row>
    <row r="648" spans="1:9" x14ac:dyDescent="0.3">
      <c r="A648" s="448">
        <v>640</v>
      </c>
      <c r="B648" s="397" t="s">
        <v>1867</v>
      </c>
      <c r="C648" s="404" t="s">
        <v>3001</v>
      </c>
      <c r="D648" s="413" t="s">
        <v>3002</v>
      </c>
      <c r="E648" s="398" t="s">
        <v>1939</v>
      </c>
      <c r="F648" s="419" t="s">
        <v>1940</v>
      </c>
      <c r="G648" s="419" t="s">
        <v>1940</v>
      </c>
      <c r="H648" s="450"/>
      <c r="I648" s="420">
        <v>125</v>
      </c>
    </row>
    <row r="649" spans="1:9" x14ac:dyDescent="0.3">
      <c r="A649" s="448">
        <v>641</v>
      </c>
      <c r="B649" s="397" t="s">
        <v>1867</v>
      </c>
      <c r="C649" s="404" t="s">
        <v>3003</v>
      </c>
      <c r="D649" s="413" t="s">
        <v>3004</v>
      </c>
      <c r="E649" s="398" t="s">
        <v>1939</v>
      </c>
      <c r="F649" s="419" t="s">
        <v>1940</v>
      </c>
      <c r="G649" s="419" t="s">
        <v>1940</v>
      </c>
      <c r="H649" s="450"/>
      <c r="I649" s="420">
        <v>125</v>
      </c>
    </row>
    <row r="650" spans="1:9" x14ac:dyDescent="0.3">
      <c r="A650" s="448">
        <v>642</v>
      </c>
      <c r="B650" s="397" t="s">
        <v>1867</v>
      </c>
      <c r="C650" s="404" t="s">
        <v>3005</v>
      </c>
      <c r="D650" s="413" t="s">
        <v>658</v>
      </c>
      <c r="E650" s="398" t="s">
        <v>1939</v>
      </c>
      <c r="F650" s="419" t="s">
        <v>1940</v>
      </c>
      <c r="G650" s="419" t="s">
        <v>1940</v>
      </c>
      <c r="H650" s="450"/>
      <c r="I650" s="420">
        <v>125</v>
      </c>
    </row>
    <row r="651" spans="1:9" x14ac:dyDescent="0.3">
      <c r="A651" s="448">
        <v>643</v>
      </c>
      <c r="B651" s="397" t="s">
        <v>1867</v>
      </c>
      <c r="C651" s="404" t="s">
        <v>3006</v>
      </c>
      <c r="D651" s="413" t="s">
        <v>3007</v>
      </c>
      <c r="E651" s="398" t="s">
        <v>1939</v>
      </c>
      <c r="F651" s="419" t="s">
        <v>1940</v>
      </c>
      <c r="G651" s="419" t="s">
        <v>1940</v>
      </c>
      <c r="H651" s="450"/>
      <c r="I651" s="420">
        <v>125</v>
      </c>
    </row>
    <row r="652" spans="1:9" x14ac:dyDescent="0.3">
      <c r="A652" s="448">
        <v>644</v>
      </c>
      <c r="B652" s="397" t="s">
        <v>1867</v>
      </c>
      <c r="C652" s="404" t="s">
        <v>3008</v>
      </c>
      <c r="D652" s="413" t="s">
        <v>3009</v>
      </c>
      <c r="E652" s="398" t="s">
        <v>1939</v>
      </c>
      <c r="F652" s="419" t="s">
        <v>1940</v>
      </c>
      <c r="G652" s="419" t="s">
        <v>1940</v>
      </c>
      <c r="H652" s="450"/>
      <c r="I652" s="420">
        <v>125</v>
      </c>
    </row>
    <row r="653" spans="1:9" x14ac:dyDescent="0.3">
      <c r="A653" s="448">
        <v>645</v>
      </c>
      <c r="B653" s="397" t="s">
        <v>1867</v>
      </c>
      <c r="C653" s="404" t="s">
        <v>3010</v>
      </c>
      <c r="D653" s="413" t="s">
        <v>3011</v>
      </c>
      <c r="E653" s="398" t="s">
        <v>1939</v>
      </c>
      <c r="F653" s="419" t="s">
        <v>1940</v>
      </c>
      <c r="G653" s="419" t="s">
        <v>1940</v>
      </c>
      <c r="H653" s="450"/>
      <c r="I653" s="420">
        <v>125</v>
      </c>
    </row>
    <row r="654" spans="1:9" x14ac:dyDescent="0.3">
      <c r="A654" s="448">
        <v>646</v>
      </c>
      <c r="B654" s="397" t="s">
        <v>1867</v>
      </c>
      <c r="C654" s="404" t="s">
        <v>3012</v>
      </c>
      <c r="D654" s="413" t="s">
        <v>1129</v>
      </c>
      <c r="E654" s="398" t="s">
        <v>1939</v>
      </c>
      <c r="F654" s="419" t="s">
        <v>1940</v>
      </c>
      <c r="G654" s="419" t="s">
        <v>1940</v>
      </c>
      <c r="H654" s="450"/>
      <c r="I654" s="420">
        <v>125</v>
      </c>
    </row>
    <row r="655" spans="1:9" x14ac:dyDescent="0.3">
      <c r="A655" s="448">
        <v>647</v>
      </c>
      <c r="B655" s="397" t="s">
        <v>1867</v>
      </c>
      <c r="C655" s="404" t="s">
        <v>3013</v>
      </c>
      <c r="D655" s="413" t="s">
        <v>3014</v>
      </c>
      <c r="E655" s="398" t="s">
        <v>1939</v>
      </c>
      <c r="F655" s="419" t="s">
        <v>1940</v>
      </c>
      <c r="G655" s="419" t="s">
        <v>1940</v>
      </c>
      <c r="H655" s="450"/>
      <c r="I655" s="420">
        <v>125</v>
      </c>
    </row>
    <row r="656" spans="1:9" x14ac:dyDescent="0.3">
      <c r="A656" s="448">
        <v>648</v>
      </c>
      <c r="B656" s="397" t="s">
        <v>1867</v>
      </c>
      <c r="C656" s="404" t="s">
        <v>3015</v>
      </c>
      <c r="D656" s="413" t="s">
        <v>620</v>
      </c>
      <c r="E656" s="398" t="s">
        <v>1939</v>
      </c>
      <c r="F656" s="419" t="s">
        <v>1940</v>
      </c>
      <c r="G656" s="419" t="s">
        <v>1940</v>
      </c>
      <c r="H656" s="450"/>
      <c r="I656" s="420">
        <v>125</v>
      </c>
    </row>
    <row r="657" spans="1:9" s="403" customFormat="1" x14ac:dyDescent="0.3">
      <c r="A657" s="448">
        <v>649</v>
      </c>
      <c r="B657" s="397" t="s">
        <v>1889</v>
      </c>
      <c r="C657" s="399" t="s">
        <v>3016</v>
      </c>
      <c r="D657" s="412" t="s">
        <v>3017</v>
      </c>
      <c r="E657" s="402" t="s">
        <v>1939</v>
      </c>
      <c r="F657" s="419" t="s">
        <v>1940</v>
      </c>
      <c r="G657" s="419" t="s">
        <v>1940</v>
      </c>
      <c r="H657" s="450"/>
      <c r="I657" s="420">
        <v>125</v>
      </c>
    </row>
    <row r="658" spans="1:9" x14ac:dyDescent="0.3">
      <c r="A658" s="448">
        <v>650</v>
      </c>
      <c r="B658" s="397" t="s">
        <v>1796</v>
      </c>
      <c r="C658" s="404" t="s">
        <v>3018</v>
      </c>
      <c r="D658" s="413" t="s">
        <v>3019</v>
      </c>
      <c r="E658" s="398" t="s">
        <v>1939</v>
      </c>
      <c r="F658" s="419" t="s">
        <v>1940</v>
      </c>
      <c r="G658" s="419" t="s">
        <v>1940</v>
      </c>
      <c r="H658" s="450"/>
      <c r="I658" s="420">
        <v>125</v>
      </c>
    </row>
    <row r="659" spans="1:9" x14ac:dyDescent="0.3">
      <c r="A659" s="448">
        <v>651</v>
      </c>
      <c r="B659" s="397" t="s">
        <v>1889</v>
      </c>
      <c r="C659" s="404" t="s">
        <v>3020</v>
      </c>
      <c r="D659" s="413" t="s">
        <v>3021</v>
      </c>
      <c r="E659" s="398" t="s">
        <v>1939</v>
      </c>
      <c r="F659" s="419" t="s">
        <v>1940</v>
      </c>
      <c r="G659" s="419" t="s">
        <v>1940</v>
      </c>
      <c r="H659" s="450"/>
      <c r="I659" s="420">
        <v>125</v>
      </c>
    </row>
    <row r="660" spans="1:9" x14ac:dyDescent="0.3">
      <c r="A660" s="448">
        <v>652</v>
      </c>
      <c r="B660" s="397" t="s">
        <v>1889</v>
      </c>
      <c r="C660" s="404" t="s">
        <v>3022</v>
      </c>
      <c r="D660" s="413" t="s">
        <v>3023</v>
      </c>
      <c r="E660" s="398" t="s">
        <v>1939</v>
      </c>
      <c r="F660" s="419" t="s">
        <v>1940</v>
      </c>
      <c r="G660" s="419" t="s">
        <v>1940</v>
      </c>
      <c r="H660" s="450"/>
      <c r="I660" s="420">
        <v>125</v>
      </c>
    </row>
    <row r="661" spans="1:9" x14ac:dyDescent="0.3">
      <c r="A661" s="448">
        <v>653</v>
      </c>
      <c r="B661" s="397" t="s">
        <v>1796</v>
      </c>
      <c r="C661" s="404" t="s">
        <v>3024</v>
      </c>
      <c r="D661" s="413" t="s">
        <v>3025</v>
      </c>
      <c r="E661" s="398" t="s">
        <v>1939</v>
      </c>
      <c r="F661" s="419" t="s">
        <v>1940</v>
      </c>
      <c r="G661" s="419" t="s">
        <v>1940</v>
      </c>
      <c r="H661" s="450"/>
      <c r="I661" s="420">
        <v>125</v>
      </c>
    </row>
    <row r="662" spans="1:9" x14ac:dyDescent="0.3">
      <c r="A662" s="448">
        <v>654</v>
      </c>
      <c r="B662" s="397" t="s">
        <v>1796</v>
      </c>
      <c r="C662" s="404" t="s">
        <v>3026</v>
      </c>
      <c r="D662" s="413" t="s">
        <v>3027</v>
      </c>
      <c r="E662" s="398" t="s">
        <v>1939</v>
      </c>
      <c r="F662" s="419" t="s">
        <v>1940</v>
      </c>
      <c r="G662" s="419" t="s">
        <v>1940</v>
      </c>
      <c r="H662" s="450"/>
      <c r="I662" s="420">
        <v>125</v>
      </c>
    </row>
    <row r="663" spans="1:9" x14ac:dyDescent="0.3">
      <c r="A663" s="448">
        <v>655</v>
      </c>
      <c r="B663" s="397" t="s">
        <v>1889</v>
      </c>
      <c r="C663" s="404" t="s">
        <v>3028</v>
      </c>
      <c r="D663" s="413" t="s">
        <v>3029</v>
      </c>
      <c r="E663" s="398" t="s">
        <v>1939</v>
      </c>
      <c r="F663" s="419" t="s">
        <v>1940</v>
      </c>
      <c r="G663" s="419" t="s">
        <v>1940</v>
      </c>
      <c r="H663" s="450"/>
      <c r="I663" s="420">
        <v>125</v>
      </c>
    </row>
    <row r="664" spans="1:9" x14ac:dyDescent="0.3">
      <c r="A664" s="448">
        <v>656</v>
      </c>
      <c r="B664" s="397" t="s">
        <v>1889</v>
      </c>
      <c r="C664" s="404" t="s">
        <v>3030</v>
      </c>
      <c r="D664" s="413" t="s">
        <v>3031</v>
      </c>
      <c r="E664" s="398" t="s">
        <v>1939</v>
      </c>
      <c r="F664" s="419" t="s">
        <v>1940</v>
      </c>
      <c r="G664" s="419" t="s">
        <v>1940</v>
      </c>
      <c r="H664" s="450"/>
      <c r="I664" s="420">
        <v>125</v>
      </c>
    </row>
    <row r="665" spans="1:9" x14ac:dyDescent="0.3">
      <c r="A665" s="448">
        <v>657</v>
      </c>
      <c r="B665" s="397" t="s">
        <v>1796</v>
      </c>
      <c r="C665" s="404" t="s">
        <v>3032</v>
      </c>
      <c r="D665" s="413" t="s">
        <v>3033</v>
      </c>
      <c r="E665" s="398" t="s">
        <v>1939</v>
      </c>
      <c r="F665" s="419" t="s">
        <v>1940</v>
      </c>
      <c r="G665" s="419" t="s">
        <v>1940</v>
      </c>
      <c r="H665" s="450"/>
      <c r="I665" s="420">
        <v>125</v>
      </c>
    </row>
    <row r="666" spans="1:9" x14ac:dyDescent="0.3">
      <c r="A666" s="448">
        <v>658</v>
      </c>
      <c r="B666" s="397" t="s">
        <v>1889</v>
      </c>
      <c r="C666" s="404" t="s">
        <v>3034</v>
      </c>
      <c r="D666" s="413" t="s">
        <v>3035</v>
      </c>
      <c r="E666" s="398" t="s">
        <v>1939</v>
      </c>
      <c r="F666" s="419" t="s">
        <v>1940</v>
      </c>
      <c r="G666" s="419" t="s">
        <v>1940</v>
      </c>
      <c r="H666" s="450"/>
      <c r="I666" s="420">
        <v>125</v>
      </c>
    </row>
    <row r="667" spans="1:9" x14ac:dyDescent="0.3">
      <c r="A667" s="448">
        <v>659</v>
      </c>
      <c r="B667" s="397" t="s">
        <v>1889</v>
      </c>
      <c r="C667" s="404" t="s">
        <v>3036</v>
      </c>
      <c r="D667" s="413" t="s">
        <v>3037</v>
      </c>
      <c r="E667" s="398" t="s">
        <v>1939</v>
      </c>
      <c r="F667" s="419" t="s">
        <v>1940</v>
      </c>
      <c r="G667" s="419" t="s">
        <v>1940</v>
      </c>
      <c r="H667" s="450"/>
      <c r="I667" s="420">
        <v>125</v>
      </c>
    </row>
    <row r="668" spans="1:9" x14ac:dyDescent="0.3">
      <c r="A668" s="448">
        <v>660</v>
      </c>
      <c r="B668" s="397" t="s">
        <v>1796</v>
      </c>
      <c r="C668" s="404" t="s">
        <v>3038</v>
      </c>
      <c r="D668" s="413" t="s">
        <v>3039</v>
      </c>
      <c r="E668" s="398" t="s">
        <v>1939</v>
      </c>
      <c r="F668" s="419" t="s">
        <v>1940</v>
      </c>
      <c r="G668" s="419" t="s">
        <v>1940</v>
      </c>
      <c r="H668" s="450"/>
      <c r="I668" s="420">
        <v>125</v>
      </c>
    </row>
    <row r="669" spans="1:9" x14ac:dyDescent="0.3">
      <c r="A669" s="448">
        <v>661</v>
      </c>
      <c r="B669" s="397" t="s">
        <v>1796</v>
      </c>
      <c r="C669" s="404" t="s">
        <v>3040</v>
      </c>
      <c r="D669" s="413" t="s">
        <v>3041</v>
      </c>
      <c r="E669" s="398" t="s">
        <v>1939</v>
      </c>
      <c r="F669" s="419" t="s">
        <v>1940</v>
      </c>
      <c r="G669" s="419" t="s">
        <v>1940</v>
      </c>
      <c r="H669" s="450"/>
      <c r="I669" s="420">
        <v>125</v>
      </c>
    </row>
    <row r="670" spans="1:9" x14ac:dyDescent="0.3">
      <c r="A670" s="448">
        <v>662</v>
      </c>
      <c r="B670" s="397" t="s">
        <v>1796</v>
      </c>
      <c r="C670" s="404" t="s">
        <v>3042</v>
      </c>
      <c r="D670" s="413" t="s">
        <v>3043</v>
      </c>
      <c r="E670" s="398" t="s">
        <v>1939</v>
      </c>
      <c r="F670" s="419" t="s">
        <v>1940</v>
      </c>
      <c r="G670" s="419" t="s">
        <v>1940</v>
      </c>
      <c r="H670" s="450"/>
      <c r="I670" s="420">
        <v>125</v>
      </c>
    </row>
    <row r="671" spans="1:9" x14ac:dyDescent="0.3">
      <c r="A671" s="448">
        <v>663</v>
      </c>
      <c r="B671" s="397" t="s">
        <v>1796</v>
      </c>
      <c r="C671" s="404" t="s">
        <v>3044</v>
      </c>
      <c r="D671" s="413" t="s">
        <v>3045</v>
      </c>
      <c r="E671" s="398" t="s">
        <v>1939</v>
      </c>
      <c r="F671" s="419" t="s">
        <v>1940</v>
      </c>
      <c r="G671" s="419" t="s">
        <v>1940</v>
      </c>
      <c r="H671" s="450"/>
      <c r="I671" s="420">
        <v>125</v>
      </c>
    </row>
    <row r="672" spans="1:9" x14ac:dyDescent="0.3">
      <c r="A672" s="448">
        <v>664</v>
      </c>
      <c r="B672" s="397" t="s">
        <v>1796</v>
      </c>
      <c r="C672" s="404" t="s">
        <v>3046</v>
      </c>
      <c r="D672" s="413" t="s">
        <v>3047</v>
      </c>
      <c r="E672" s="398" t="s">
        <v>1939</v>
      </c>
      <c r="F672" s="419" t="s">
        <v>1940</v>
      </c>
      <c r="G672" s="419" t="s">
        <v>1940</v>
      </c>
      <c r="H672" s="450"/>
      <c r="I672" s="420">
        <v>125</v>
      </c>
    </row>
    <row r="673" spans="1:9" x14ac:dyDescent="0.3">
      <c r="A673" s="448">
        <v>665</v>
      </c>
      <c r="B673" s="397" t="s">
        <v>1796</v>
      </c>
      <c r="C673" s="404" t="s">
        <v>3048</v>
      </c>
      <c r="D673" s="413" t="s">
        <v>3049</v>
      </c>
      <c r="E673" s="398" t="s">
        <v>1939</v>
      </c>
      <c r="F673" s="419" t="s">
        <v>1940</v>
      </c>
      <c r="G673" s="419" t="s">
        <v>1940</v>
      </c>
      <c r="H673" s="450"/>
      <c r="I673" s="420">
        <v>125</v>
      </c>
    </row>
    <row r="674" spans="1:9" x14ac:dyDescent="0.3">
      <c r="A674" s="448">
        <v>666</v>
      </c>
      <c r="B674" s="397" t="s">
        <v>1796</v>
      </c>
      <c r="C674" s="404" t="s">
        <v>3050</v>
      </c>
      <c r="D674" s="413" t="s">
        <v>3051</v>
      </c>
      <c r="E674" s="398" t="s">
        <v>1939</v>
      </c>
      <c r="F674" s="419" t="s">
        <v>1940</v>
      </c>
      <c r="G674" s="419" t="s">
        <v>1940</v>
      </c>
      <c r="H674" s="450"/>
      <c r="I674" s="420">
        <v>125</v>
      </c>
    </row>
    <row r="675" spans="1:9" x14ac:dyDescent="0.3">
      <c r="A675" s="448">
        <v>667</v>
      </c>
      <c r="B675" s="397" t="s">
        <v>1889</v>
      </c>
      <c r="C675" s="404" t="s">
        <v>3052</v>
      </c>
      <c r="D675" s="413" t="s">
        <v>3053</v>
      </c>
      <c r="E675" s="398" t="s">
        <v>1939</v>
      </c>
      <c r="F675" s="419" t="s">
        <v>1940</v>
      </c>
      <c r="G675" s="419" t="s">
        <v>1940</v>
      </c>
      <c r="H675" s="450"/>
      <c r="I675" s="420">
        <v>125</v>
      </c>
    </row>
    <row r="676" spans="1:9" x14ac:dyDescent="0.3">
      <c r="A676" s="448">
        <v>668</v>
      </c>
      <c r="B676" s="397" t="s">
        <v>1796</v>
      </c>
      <c r="C676" s="404" t="s">
        <v>3054</v>
      </c>
      <c r="D676" s="413" t="s">
        <v>3055</v>
      </c>
      <c r="E676" s="398" t="s">
        <v>1939</v>
      </c>
      <c r="F676" s="419" t="s">
        <v>1940</v>
      </c>
      <c r="G676" s="419" t="s">
        <v>1940</v>
      </c>
      <c r="H676" s="450"/>
      <c r="I676" s="420">
        <v>125</v>
      </c>
    </row>
    <row r="677" spans="1:9" x14ac:dyDescent="0.3">
      <c r="A677" s="448">
        <v>669</v>
      </c>
      <c r="B677" s="397" t="s">
        <v>1796</v>
      </c>
      <c r="C677" s="404" t="s">
        <v>3056</v>
      </c>
      <c r="D677" s="413" t="s">
        <v>3057</v>
      </c>
      <c r="E677" s="398" t="s">
        <v>1939</v>
      </c>
      <c r="F677" s="419" t="s">
        <v>1940</v>
      </c>
      <c r="G677" s="419" t="s">
        <v>1940</v>
      </c>
      <c r="H677" s="450"/>
      <c r="I677" s="420">
        <v>125</v>
      </c>
    </row>
    <row r="678" spans="1:9" x14ac:dyDescent="0.3">
      <c r="A678" s="448">
        <v>670</v>
      </c>
      <c r="B678" s="397" t="s">
        <v>1796</v>
      </c>
      <c r="C678" s="404" t="s">
        <v>3058</v>
      </c>
      <c r="D678" s="413" t="s">
        <v>3059</v>
      </c>
      <c r="E678" s="398" t="s">
        <v>1939</v>
      </c>
      <c r="F678" s="419" t="s">
        <v>1940</v>
      </c>
      <c r="G678" s="419" t="s">
        <v>1940</v>
      </c>
      <c r="H678" s="450"/>
      <c r="I678" s="420">
        <v>125</v>
      </c>
    </row>
    <row r="679" spans="1:9" x14ac:dyDescent="0.3">
      <c r="A679" s="448">
        <v>671</v>
      </c>
      <c r="B679" s="397" t="s">
        <v>1889</v>
      </c>
      <c r="C679" s="404" t="s">
        <v>3060</v>
      </c>
      <c r="D679" s="413" t="s">
        <v>3061</v>
      </c>
      <c r="E679" s="398" t="s">
        <v>1939</v>
      </c>
      <c r="F679" s="419" t="s">
        <v>1940</v>
      </c>
      <c r="G679" s="419" t="s">
        <v>1940</v>
      </c>
      <c r="H679" s="450"/>
      <c r="I679" s="420">
        <v>125</v>
      </c>
    </row>
    <row r="680" spans="1:9" x14ac:dyDescent="0.3">
      <c r="A680" s="448">
        <v>672</v>
      </c>
      <c r="B680" s="397" t="s">
        <v>1889</v>
      </c>
      <c r="C680" s="404" t="s">
        <v>3062</v>
      </c>
      <c r="D680" s="413" t="s">
        <v>3063</v>
      </c>
      <c r="E680" s="398" t="s">
        <v>1939</v>
      </c>
      <c r="F680" s="419" t="s">
        <v>1940</v>
      </c>
      <c r="G680" s="419" t="s">
        <v>1940</v>
      </c>
      <c r="H680" s="450"/>
      <c r="I680" s="420">
        <v>125</v>
      </c>
    </row>
    <row r="681" spans="1:9" x14ac:dyDescent="0.3">
      <c r="A681" s="448">
        <v>673</v>
      </c>
      <c r="B681" s="397" t="s">
        <v>1867</v>
      </c>
      <c r="C681" s="404" t="s">
        <v>3064</v>
      </c>
      <c r="D681" s="413" t="s">
        <v>3065</v>
      </c>
      <c r="E681" s="398" t="s">
        <v>1939</v>
      </c>
      <c r="F681" s="419" t="s">
        <v>1940</v>
      </c>
      <c r="G681" s="419" t="s">
        <v>1940</v>
      </c>
      <c r="H681" s="450"/>
      <c r="I681" s="420">
        <v>125</v>
      </c>
    </row>
    <row r="682" spans="1:9" x14ac:dyDescent="0.3">
      <c r="A682" s="448">
        <v>674</v>
      </c>
      <c r="B682" s="397" t="s">
        <v>1867</v>
      </c>
      <c r="C682" s="404" t="s">
        <v>3066</v>
      </c>
      <c r="D682" s="413" t="s">
        <v>3067</v>
      </c>
      <c r="E682" s="398" t="s">
        <v>1939</v>
      </c>
      <c r="F682" s="419" t="s">
        <v>1940</v>
      </c>
      <c r="G682" s="419" t="s">
        <v>1940</v>
      </c>
      <c r="H682" s="450"/>
      <c r="I682" s="420">
        <v>125</v>
      </c>
    </row>
    <row r="683" spans="1:9" x14ac:dyDescent="0.3">
      <c r="A683" s="448">
        <v>675</v>
      </c>
      <c r="B683" s="397" t="s">
        <v>1867</v>
      </c>
      <c r="C683" s="404" t="s">
        <v>3068</v>
      </c>
      <c r="D683" s="413" t="s">
        <v>3069</v>
      </c>
      <c r="E683" s="398" t="s">
        <v>1939</v>
      </c>
      <c r="F683" s="419" t="s">
        <v>1940</v>
      </c>
      <c r="G683" s="419" t="s">
        <v>1940</v>
      </c>
      <c r="H683" s="450"/>
      <c r="I683" s="420">
        <v>125</v>
      </c>
    </row>
    <row r="684" spans="1:9" x14ac:dyDescent="0.3">
      <c r="A684" s="448">
        <v>676</v>
      </c>
      <c r="B684" s="397" t="s">
        <v>1796</v>
      </c>
      <c r="C684" s="404" t="s">
        <v>3070</v>
      </c>
      <c r="D684" s="413" t="s">
        <v>3071</v>
      </c>
      <c r="E684" s="398" t="s">
        <v>1939</v>
      </c>
      <c r="F684" s="419" t="s">
        <v>1940</v>
      </c>
      <c r="G684" s="419" t="s">
        <v>1940</v>
      </c>
      <c r="H684" s="450"/>
      <c r="I684" s="420">
        <v>125</v>
      </c>
    </row>
    <row r="685" spans="1:9" x14ac:dyDescent="0.3">
      <c r="A685" s="448">
        <v>677</v>
      </c>
      <c r="B685" s="397" t="s">
        <v>1796</v>
      </c>
      <c r="C685" s="404" t="s">
        <v>3072</v>
      </c>
      <c r="D685" s="413" t="s">
        <v>3073</v>
      </c>
      <c r="E685" s="398" t="s">
        <v>1939</v>
      </c>
      <c r="F685" s="419" t="s">
        <v>1940</v>
      </c>
      <c r="G685" s="419" t="s">
        <v>1940</v>
      </c>
      <c r="H685" s="450"/>
      <c r="I685" s="420">
        <v>125</v>
      </c>
    </row>
    <row r="686" spans="1:9" x14ac:dyDescent="0.3">
      <c r="A686" s="448">
        <v>678</v>
      </c>
      <c r="B686" s="397" t="s">
        <v>1796</v>
      </c>
      <c r="C686" s="404" t="s">
        <v>3074</v>
      </c>
      <c r="D686" s="413" t="s">
        <v>3075</v>
      </c>
      <c r="E686" s="398" t="s">
        <v>1939</v>
      </c>
      <c r="F686" s="419" t="s">
        <v>1940</v>
      </c>
      <c r="G686" s="419" t="s">
        <v>1940</v>
      </c>
      <c r="H686" s="450"/>
      <c r="I686" s="420">
        <v>125</v>
      </c>
    </row>
    <row r="687" spans="1:9" x14ac:dyDescent="0.3">
      <c r="A687" s="448">
        <v>679</v>
      </c>
      <c r="B687" s="397" t="s">
        <v>1796</v>
      </c>
      <c r="C687" s="404" t="s">
        <v>3076</v>
      </c>
      <c r="D687" s="413" t="s">
        <v>3077</v>
      </c>
      <c r="E687" s="398" t="s">
        <v>1939</v>
      </c>
      <c r="F687" s="419" t="s">
        <v>1940</v>
      </c>
      <c r="G687" s="419" t="s">
        <v>1940</v>
      </c>
      <c r="H687" s="450"/>
      <c r="I687" s="420">
        <v>125</v>
      </c>
    </row>
    <row r="688" spans="1:9" x14ac:dyDescent="0.3">
      <c r="A688" s="448">
        <v>680</v>
      </c>
      <c r="B688" s="397" t="s">
        <v>1796</v>
      </c>
      <c r="C688" s="386" t="s">
        <v>3078</v>
      </c>
      <c r="D688" s="393" t="s">
        <v>3079</v>
      </c>
      <c r="E688" s="398" t="s">
        <v>1939</v>
      </c>
      <c r="F688" s="419" t="s">
        <v>1940</v>
      </c>
      <c r="G688" s="419" t="s">
        <v>1940</v>
      </c>
      <c r="H688" s="450"/>
      <c r="I688" s="420">
        <v>125</v>
      </c>
    </row>
    <row r="689" spans="1:9" x14ac:dyDescent="0.3">
      <c r="A689" s="448">
        <v>681</v>
      </c>
      <c r="B689" s="397" t="s">
        <v>1889</v>
      </c>
      <c r="C689" s="404" t="s">
        <v>3080</v>
      </c>
      <c r="D689" s="413" t="s">
        <v>3081</v>
      </c>
      <c r="E689" s="398" t="s">
        <v>1939</v>
      </c>
      <c r="F689" s="419" t="s">
        <v>1940</v>
      </c>
      <c r="G689" s="419" t="s">
        <v>1940</v>
      </c>
      <c r="H689" s="450"/>
      <c r="I689" s="420">
        <v>125</v>
      </c>
    </row>
    <row r="690" spans="1:9" x14ac:dyDescent="0.3">
      <c r="A690" s="448">
        <v>682</v>
      </c>
      <c r="B690" s="397" t="s">
        <v>1889</v>
      </c>
      <c r="C690" s="404" t="s">
        <v>3082</v>
      </c>
      <c r="D690" s="413" t="s">
        <v>3083</v>
      </c>
      <c r="E690" s="398" t="s">
        <v>1939</v>
      </c>
      <c r="F690" s="419" t="s">
        <v>1940</v>
      </c>
      <c r="G690" s="419" t="s">
        <v>1940</v>
      </c>
      <c r="H690" s="450"/>
      <c r="I690" s="420">
        <v>125</v>
      </c>
    </row>
    <row r="691" spans="1:9" x14ac:dyDescent="0.3">
      <c r="A691" s="448">
        <v>683</v>
      </c>
      <c r="B691" s="397" t="s">
        <v>1796</v>
      </c>
      <c r="C691" s="404" t="s">
        <v>3084</v>
      </c>
      <c r="D691" s="413" t="s">
        <v>3085</v>
      </c>
      <c r="E691" s="398" t="s">
        <v>1939</v>
      </c>
      <c r="F691" s="419" t="s">
        <v>1940</v>
      </c>
      <c r="G691" s="419" t="s">
        <v>1940</v>
      </c>
      <c r="H691" s="450"/>
      <c r="I691" s="420">
        <v>125</v>
      </c>
    </row>
    <row r="692" spans="1:9" x14ac:dyDescent="0.3">
      <c r="A692" s="448">
        <v>684</v>
      </c>
      <c r="B692" s="397" t="s">
        <v>1889</v>
      </c>
      <c r="C692" s="404" t="s">
        <v>3086</v>
      </c>
      <c r="D692" s="413" t="s">
        <v>3087</v>
      </c>
      <c r="E692" s="398" t="s">
        <v>1939</v>
      </c>
      <c r="F692" s="419" t="s">
        <v>1940</v>
      </c>
      <c r="G692" s="419" t="s">
        <v>1940</v>
      </c>
      <c r="H692" s="450"/>
      <c r="I692" s="420">
        <v>125</v>
      </c>
    </row>
    <row r="693" spans="1:9" x14ac:dyDescent="0.3">
      <c r="A693" s="448">
        <v>685</v>
      </c>
      <c r="B693" s="397" t="s">
        <v>1796</v>
      </c>
      <c r="C693" s="404" t="s">
        <v>3088</v>
      </c>
      <c r="D693" s="413" t="s">
        <v>3089</v>
      </c>
      <c r="E693" s="398" t="s">
        <v>1939</v>
      </c>
      <c r="F693" s="419" t="s">
        <v>1940</v>
      </c>
      <c r="G693" s="419" t="s">
        <v>1940</v>
      </c>
      <c r="H693" s="450"/>
      <c r="I693" s="420">
        <v>125</v>
      </c>
    </row>
    <row r="694" spans="1:9" x14ac:dyDescent="0.3">
      <c r="A694" s="448">
        <v>686</v>
      </c>
      <c r="B694" s="397" t="s">
        <v>1867</v>
      </c>
      <c r="C694" s="404" t="s">
        <v>3090</v>
      </c>
      <c r="D694" s="413" t="s">
        <v>3091</v>
      </c>
      <c r="E694" s="398" t="s">
        <v>1939</v>
      </c>
      <c r="F694" s="419" t="s">
        <v>1940</v>
      </c>
      <c r="G694" s="419" t="s">
        <v>1940</v>
      </c>
      <c r="H694" s="450"/>
      <c r="I694" s="420">
        <v>125</v>
      </c>
    </row>
    <row r="695" spans="1:9" x14ac:dyDescent="0.3">
      <c r="A695" s="448">
        <v>687</v>
      </c>
      <c r="B695" s="397" t="s">
        <v>1867</v>
      </c>
      <c r="C695" s="404" t="s">
        <v>3092</v>
      </c>
      <c r="D695" s="413" t="s">
        <v>3093</v>
      </c>
      <c r="E695" s="398" t="s">
        <v>1939</v>
      </c>
      <c r="F695" s="419" t="s">
        <v>1940</v>
      </c>
      <c r="G695" s="419" t="s">
        <v>1940</v>
      </c>
      <c r="H695" s="450"/>
      <c r="I695" s="420">
        <v>125</v>
      </c>
    </row>
    <row r="696" spans="1:9" x14ac:dyDescent="0.3">
      <c r="A696" s="448">
        <v>688</v>
      </c>
      <c r="B696" s="397" t="s">
        <v>1867</v>
      </c>
      <c r="C696" s="404" t="s">
        <v>3094</v>
      </c>
      <c r="D696" s="413" t="s">
        <v>3095</v>
      </c>
      <c r="E696" s="398" t="s">
        <v>1939</v>
      </c>
      <c r="F696" s="419" t="s">
        <v>1940</v>
      </c>
      <c r="G696" s="419" t="s">
        <v>1940</v>
      </c>
      <c r="H696" s="450"/>
      <c r="I696" s="420">
        <v>125</v>
      </c>
    </row>
    <row r="697" spans="1:9" x14ac:dyDescent="0.3">
      <c r="A697" s="448">
        <v>689</v>
      </c>
      <c r="B697" s="397" t="s">
        <v>1867</v>
      </c>
      <c r="C697" s="404" t="s">
        <v>3096</v>
      </c>
      <c r="D697" s="413" t="s">
        <v>3097</v>
      </c>
      <c r="E697" s="398" t="s">
        <v>1939</v>
      </c>
      <c r="F697" s="419" t="s">
        <v>1940</v>
      </c>
      <c r="G697" s="419" t="s">
        <v>1940</v>
      </c>
      <c r="H697" s="450"/>
      <c r="I697" s="420">
        <v>125</v>
      </c>
    </row>
    <row r="698" spans="1:9" x14ac:dyDescent="0.3">
      <c r="A698" s="448">
        <v>690</v>
      </c>
      <c r="B698" s="397" t="s">
        <v>1867</v>
      </c>
      <c r="C698" s="404" t="s">
        <v>3098</v>
      </c>
      <c r="D698" s="413" t="s">
        <v>3099</v>
      </c>
      <c r="E698" s="398" t="s">
        <v>1939</v>
      </c>
      <c r="F698" s="419" t="s">
        <v>1940</v>
      </c>
      <c r="G698" s="419" t="s">
        <v>1940</v>
      </c>
      <c r="H698" s="450"/>
      <c r="I698" s="420">
        <v>125</v>
      </c>
    </row>
    <row r="699" spans="1:9" x14ac:dyDescent="0.3">
      <c r="A699" s="448">
        <v>691</v>
      </c>
      <c r="B699" s="397" t="s">
        <v>1867</v>
      </c>
      <c r="C699" s="404" t="s">
        <v>3100</v>
      </c>
      <c r="D699" s="413" t="s">
        <v>3101</v>
      </c>
      <c r="E699" s="398" t="s">
        <v>1939</v>
      </c>
      <c r="F699" s="419" t="s">
        <v>1940</v>
      </c>
      <c r="G699" s="419" t="s">
        <v>1940</v>
      </c>
      <c r="H699" s="450"/>
      <c r="I699" s="420">
        <v>125</v>
      </c>
    </row>
    <row r="700" spans="1:9" x14ac:dyDescent="0.3">
      <c r="A700" s="448">
        <v>692</v>
      </c>
      <c r="B700" s="397" t="s">
        <v>1867</v>
      </c>
      <c r="C700" s="404" t="s">
        <v>3102</v>
      </c>
      <c r="D700" s="413" t="s">
        <v>3103</v>
      </c>
      <c r="E700" s="398" t="s">
        <v>1939</v>
      </c>
      <c r="F700" s="419" t="s">
        <v>1940</v>
      </c>
      <c r="G700" s="419" t="s">
        <v>1940</v>
      </c>
      <c r="H700" s="450"/>
      <c r="I700" s="420">
        <v>125</v>
      </c>
    </row>
    <row r="701" spans="1:9" x14ac:dyDescent="0.3">
      <c r="A701" s="448">
        <v>693</v>
      </c>
      <c r="B701" s="397" t="s">
        <v>1796</v>
      </c>
      <c r="C701" s="404" t="s">
        <v>3104</v>
      </c>
      <c r="D701" s="413" t="s">
        <v>3105</v>
      </c>
      <c r="E701" s="398" t="s">
        <v>1939</v>
      </c>
      <c r="F701" s="419" t="s">
        <v>1940</v>
      </c>
      <c r="G701" s="419" t="s">
        <v>1940</v>
      </c>
      <c r="H701" s="450"/>
      <c r="I701" s="420">
        <v>125</v>
      </c>
    </row>
    <row r="702" spans="1:9" x14ac:dyDescent="0.3">
      <c r="A702" s="448">
        <v>694</v>
      </c>
      <c r="B702" s="397" t="s">
        <v>1796</v>
      </c>
      <c r="C702" s="404" t="s">
        <v>3106</v>
      </c>
      <c r="D702" s="413" t="s">
        <v>3107</v>
      </c>
      <c r="E702" s="398" t="s">
        <v>1939</v>
      </c>
      <c r="F702" s="419" t="s">
        <v>1940</v>
      </c>
      <c r="G702" s="419" t="s">
        <v>1940</v>
      </c>
      <c r="H702" s="450"/>
      <c r="I702" s="420">
        <v>125</v>
      </c>
    </row>
    <row r="703" spans="1:9" x14ac:dyDescent="0.3">
      <c r="A703" s="448">
        <v>695</v>
      </c>
      <c r="B703" s="397" t="s">
        <v>1796</v>
      </c>
      <c r="C703" s="404" t="s">
        <v>3108</v>
      </c>
      <c r="D703" s="413" t="s">
        <v>1043</v>
      </c>
      <c r="E703" s="398" t="s">
        <v>1939</v>
      </c>
      <c r="F703" s="419" t="s">
        <v>1940</v>
      </c>
      <c r="G703" s="419" t="s">
        <v>1940</v>
      </c>
      <c r="H703" s="450"/>
      <c r="I703" s="420">
        <v>125</v>
      </c>
    </row>
    <row r="704" spans="1:9" x14ac:dyDescent="0.3">
      <c r="A704" s="448">
        <v>696</v>
      </c>
      <c r="B704" s="397" t="s">
        <v>1796</v>
      </c>
      <c r="C704" s="404" t="s">
        <v>3109</v>
      </c>
      <c r="D704" s="413" t="s">
        <v>3110</v>
      </c>
      <c r="E704" s="398" t="s">
        <v>1939</v>
      </c>
      <c r="F704" s="419" t="s">
        <v>1940</v>
      </c>
      <c r="G704" s="419" t="s">
        <v>1940</v>
      </c>
      <c r="H704" s="450"/>
      <c r="I704" s="420">
        <v>125</v>
      </c>
    </row>
    <row r="705" spans="1:9" x14ac:dyDescent="0.3">
      <c r="A705" s="448">
        <v>697</v>
      </c>
      <c r="B705" s="397" t="s">
        <v>1889</v>
      </c>
      <c r="C705" s="404" t="s">
        <v>3111</v>
      </c>
      <c r="D705" s="413" t="s">
        <v>3112</v>
      </c>
      <c r="E705" s="398" t="s">
        <v>1939</v>
      </c>
      <c r="F705" s="419" t="s">
        <v>1940</v>
      </c>
      <c r="G705" s="419" t="s">
        <v>1940</v>
      </c>
      <c r="H705" s="450"/>
      <c r="I705" s="420">
        <v>125</v>
      </c>
    </row>
    <row r="706" spans="1:9" x14ac:dyDescent="0.3">
      <c r="A706" s="448">
        <v>698</v>
      </c>
      <c r="B706" s="397" t="s">
        <v>1889</v>
      </c>
      <c r="C706" s="404" t="s">
        <v>3113</v>
      </c>
      <c r="D706" s="413" t="s">
        <v>3114</v>
      </c>
      <c r="E706" s="398" t="s">
        <v>1939</v>
      </c>
      <c r="F706" s="419" t="s">
        <v>1940</v>
      </c>
      <c r="G706" s="419" t="s">
        <v>1940</v>
      </c>
      <c r="H706" s="450"/>
      <c r="I706" s="420">
        <v>125</v>
      </c>
    </row>
    <row r="707" spans="1:9" x14ac:dyDescent="0.3">
      <c r="A707" s="448">
        <v>699</v>
      </c>
      <c r="B707" s="397" t="s">
        <v>1796</v>
      </c>
      <c r="C707" s="404" t="s">
        <v>3115</v>
      </c>
      <c r="D707" s="413" t="s">
        <v>3116</v>
      </c>
      <c r="E707" s="398" t="s">
        <v>1939</v>
      </c>
      <c r="F707" s="419" t="s">
        <v>1940</v>
      </c>
      <c r="G707" s="419" t="s">
        <v>1940</v>
      </c>
      <c r="H707" s="450"/>
      <c r="I707" s="420">
        <v>125</v>
      </c>
    </row>
    <row r="708" spans="1:9" x14ac:dyDescent="0.3">
      <c r="A708" s="448">
        <v>700</v>
      </c>
      <c r="B708" s="397" t="s">
        <v>1867</v>
      </c>
      <c r="C708" s="404" t="s">
        <v>3117</v>
      </c>
      <c r="D708" s="413" t="s">
        <v>3118</v>
      </c>
      <c r="E708" s="398" t="s">
        <v>1939</v>
      </c>
      <c r="F708" s="419" t="s">
        <v>1940</v>
      </c>
      <c r="G708" s="419" t="s">
        <v>1940</v>
      </c>
      <c r="H708" s="450"/>
      <c r="I708" s="420">
        <v>125</v>
      </c>
    </row>
    <row r="709" spans="1:9" x14ac:dyDescent="0.3">
      <c r="A709" s="448">
        <v>701</v>
      </c>
      <c r="B709" s="397" t="s">
        <v>1867</v>
      </c>
      <c r="C709" s="404" t="s">
        <v>3119</v>
      </c>
      <c r="D709" s="413" t="s">
        <v>3120</v>
      </c>
      <c r="E709" s="398" t="s">
        <v>1939</v>
      </c>
      <c r="F709" s="419" t="s">
        <v>1940</v>
      </c>
      <c r="G709" s="419" t="s">
        <v>1940</v>
      </c>
      <c r="H709" s="450"/>
      <c r="I709" s="420">
        <v>125</v>
      </c>
    </row>
    <row r="710" spans="1:9" x14ac:dyDescent="0.3">
      <c r="A710" s="448">
        <v>702</v>
      </c>
      <c r="B710" s="397" t="s">
        <v>1867</v>
      </c>
      <c r="C710" s="404" t="s">
        <v>3121</v>
      </c>
      <c r="D710" s="413" t="s">
        <v>3122</v>
      </c>
      <c r="E710" s="398" t="s">
        <v>1939</v>
      </c>
      <c r="F710" s="419" t="s">
        <v>1940</v>
      </c>
      <c r="G710" s="419" t="s">
        <v>1940</v>
      </c>
      <c r="H710" s="450"/>
      <c r="I710" s="420">
        <v>125</v>
      </c>
    </row>
    <row r="711" spans="1:9" x14ac:dyDescent="0.3">
      <c r="A711" s="448">
        <v>703</v>
      </c>
      <c r="B711" s="397" t="s">
        <v>1867</v>
      </c>
      <c r="C711" s="404" t="s">
        <v>3123</v>
      </c>
      <c r="D711" s="413" t="s">
        <v>3124</v>
      </c>
      <c r="E711" s="398" t="s">
        <v>1939</v>
      </c>
      <c r="F711" s="419" t="s">
        <v>1940</v>
      </c>
      <c r="G711" s="419" t="s">
        <v>1940</v>
      </c>
      <c r="H711" s="450"/>
      <c r="I711" s="420">
        <v>125</v>
      </c>
    </row>
    <row r="712" spans="1:9" x14ac:dyDescent="0.3">
      <c r="A712" s="448">
        <v>704</v>
      </c>
      <c r="B712" s="397" t="s">
        <v>1796</v>
      </c>
      <c r="C712" s="404" t="s">
        <v>3125</v>
      </c>
      <c r="D712" s="413" t="s">
        <v>3126</v>
      </c>
      <c r="E712" s="398" t="s">
        <v>1939</v>
      </c>
      <c r="F712" s="419" t="s">
        <v>1940</v>
      </c>
      <c r="G712" s="419" t="s">
        <v>1940</v>
      </c>
      <c r="H712" s="450"/>
      <c r="I712" s="420">
        <v>125</v>
      </c>
    </row>
    <row r="713" spans="1:9" x14ac:dyDescent="0.3">
      <c r="A713" s="448">
        <v>705</v>
      </c>
      <c r="B713" s="397" t="s">
        <v>1796</v>
      </c>
      <c r="C713" s="404" t="s">
        <v>3127</v>
      </c>
      <c r="D713" s="413" t="s">
        <v>3128</v>
      </c>
      <c r="E713" s="398" t="s">
        <v>1939</v>
      </c>
      <c r="F713" s="419" t="s">
        <v>1940</v>
      </c>
      <c r="G713" s="419" t="s">
        <v>1940</v>
      </c>
      <c r="H713" s="450"/>
      <c r="I713" s="420">
        <v>125</v>
      </c>
    </row>
    <row r="714" spans="1:9" x14ac:dyDescent="0.3">
      <c r="A714" s="448">
        <v>706</v>
      </c>
      <c r="B714" s="397" t="s">
        <v>1889</v>
      </c>
      <c r="C714" s="404" t="s">
        <v>3129</v>
      </c>
      <c r="D714" s="413" t="s">
        <v>3130</v>
      </c>
      <c r="E714" s="398" t="s">
        <v>1939</v>
      </c>
      <c r="F714" s="419" t="s">
        <v>1940</v>
      </c>
      <c r="G714" s="419" t="s">
        <v>1940</v>
      </c>
      <c r="H714" s="450"/>
      <c r="I714" s="420">
        <v>125</v>
      </c>
    </row>
    <row r="715" spans="1:9" x14ac:dyDescent="0.3">
      <c r="A715" s="448">
        <v>707</v>
      </c>
      <c r="B715" s="397" t="s">
        <v>1889</v>
      </c>
      <c r="C715" s="404" t="s">
        <v>3131</v>
      </c>
      <c r="D715" s="413" t="s">
        <v>3132</v>
      </c>
      <c r="E715" s="398" t="s">
        <v>1939</v>
      </c>
      <c r="F715" s="419" t="s">
        <v>1940</v>
      </c>
      <c r="G715" s="419" t="s">
        <v>1940</v>
      </c>
      <c r="H715" s="450"/>
      <c r="I715" s="420">
        <v>125</v>
      </c>
    </row>
    <row r="716" spans="1:9" x14ac:dyDescent="0.3">
      <c r="A716" s="448">
        <v>708</v>
      </c>
      <c r="B716" s="397" t="s">
        <v>1970</v>
      </c>
      <c r="C716" s="404" t="s">
        <v>3133</v>
      </c>
      <c r="D716" s="413" t="s">
        <v>3134</v>
      </c>
      <c r="E716" s="398" t="s">
        <v>1939</v>
      </c>
      <c r="F716" s="419" t="s">
        <v>1940</v>
      </c>
      <c r="G716" s="419" t="s">
        <v>1940</v>
      </c>
      <c r="H716" s="450"/>
      <c r="I716" s="420">
        <v>125</v>
      </c>
    </row>
    <row r="717" spans="1:9" x14ac:dyDescent="0.3">
      <c r="A717" s="448">
        <v>709</v>
      </c>
      <c r="B717" s="397" t="s">
        <v>1889</v>
      </c>
      <c r="C717" s="404" t="s">
        <v>3135</v>
      </c>
      <c r="D717" s="413" t="s">
        <v>3136</v>
      </c>
      <c r="E717" s="398" t="s">
        <v>1939</v>
      </c>
      <c r="F717" s="419" t="s">
        <v>1940</v>
      </c>
      <c r="G717" s="419" t="s">
        <v>1940</v>
      </c>
      <c r="H717" s="450"/>
      <c r="I717" s="420">
        <v>125</v>
      </c>
    </row>
    <row r="718" spans="1:9" x14ac:dyDescent="0.3">
      <c r="A718" s="448">
        <v>710</v>
      </c>
      <c r="B718" s="397" t="s">
        <v>1889</v>
      </c>
      <c r="C718" s="404" t="s">
        <v>3137</v>
      </c>
      <c r="D718" s="413" t="s">
        <v>3138</v>
      </c>
      <c r="E718" s="398" t="s">
        <v>1939</v>
      </c>
      <c r="F718" s="419" t="s">
        <v>1940</v>
      </c>
      <c r="G718" s="419" t="s">
        <v>1940</v>
      </c>
      <c r="H718" s="450"/>
      <c r="I718" s="420">
        <v>125</v>
      </c>
    </row>
    <row r="719" spans="1:9" x14ac:dyDescent="0.3">
      <c r="A719" s="448">
        <v>711</v>
      </c>
      <c r="B719" s="397" t="s">
        <v>1796</v>
      </c>
      <c r="C719" s="404" t="s">
        <v>3139</v>
      </c>
      <c r="D719" s="413" t="s">
        <v>3140</v>
      </c>
      <c r="E719" s="398" t="s">
        <v>1939</v>
      </c>
      <c r="F719" s="419" t="s">
        <v>1940</v>
      </c>
      <c r="G719" s="419" t="s">
        <v>1940</v>
      </c>
      <c r="H719" s="450"/>
      <c r="I719" s="420">
        <v>125</v>
      </c>
    </row>
    <row r="720" spans="1:9" x14ac:dyDescent="0.3">
      <c r="A720" s="448">
        <v>712</v>
      </c>
      <c r="B720" s="397" t="s">
        <v>1889</v>
      </c>
      <c r="C720" s="404" t="s">
        <v>3141</v>
      </c>
      <c r="D720" s="413" t="s">
        <v>3142</v>
      </c>
      <c r="E720" s="398" t="s">
        <v>1939</v>
      </c>
      <c r="F720" s="419" t="s">
        <v>1940</v>
      </c>
      <c r="G720" s="419" t="s">
        <v>1940</v>
      </c>
      <c r="H720" s="450"/>
      <c r="I720" s="420">
        <v>125</v>
      </c>
    </row>
    <row r="721" spans="1:9" x14ac:dyDescent="0.3">
      <c r="A721" s="448">
        <v>713</v>
      </c>
      <c r="B721" s="397" t="s">
        <v>1889</v>
      </c>
      <c r="C721" s="404" t="s">
        <v>3143</v>
      </c>
      <c r="D721" s="413" t="s">
        <v>3144</v>
      </c>
      <c r="E721" s="398" t="s">
        <v>1939</v>
      </c>
      <c r="F721" s="419" t="s">
        <v>1940</v>
      </c>
      <c r="G721" s="419" t="s">
        <v>1940</v>
      </c>
      <c r="H721" s="450"/>
      <c r="I721" s="420">
        <v>125</v>
      </c>
    </row>
    <row r="722" spans="1:9" x14ac:dyDescent="0.3">
      <c r="A722" s="448">
        <v>714</v>
      </c>
      <c r="B722" s="397" t="s">
        <v>1796</v>
      </c>
      <c r="C722" s="404" t="s">
        <v>3145</v>
      </c>
      <c r="D722" s="413" t="s">
        <v>3146</v>
      </c>
      <c r="E722" s="398" t="s">
        <v>1939</v>
      </c>
      <c r="F722" s="419" t="s">
        <v>1940</v>
      </c>
      <c r="G722" s="419" t="s">
        <v>1940</v>
      </c>
      <c r="H722" s="450"/>
      <c r="I722" s="420">
        <v>125</v>
      </c>
    </row>
    <row r="723" spans="1:9" x14ac:dyDescent="0.3">
      <c r="A723" s="448">
        <v>715</v>
      </c>
      <c r="B723" s="397" t="s">
        <v>1796</v>
      </c>
      <c r="C723" s="404" t="s">
        <v>3147</v>
      </c>
      <c r="D723" s="413" t="s">
        <v>3148</v>
      </c>
      <c r="E723" s="398" t="s">
        <v>1939</v>
      </c>
      <c r="F723" s="419" t="s">
        <v>1940</v>
      </c>
      <c r="G723" s="419" t="s">
        <v>1940</v>
      </c>
      <c r="H723" s="450"/>
      <c r="I723" s="420">
        <v>125</v>
      </c>
    </row>
    <row r="724" spans="1:9" x14ac:dyDescent="0.3">
      <c r="A724" s="448">
        <v>716</v>
      </c>
      <c r="B724" s="397" t="s">
        <v>1889</v>
      </c>
      <c r="C724" s="404" t="s">
        <v>3149</v>
      </c>
      <c r="D724" s="413" t="s">
        <v>3150</v>
      </c>
      <c r="E724" s="398" t="s">
        <v>1939</v>
      </c>
      <c r="F724" s="419" t="s">
        <v>1940</v>
      </c>
      <c r="G724" s="419" t="s">
        <v>1940</v>
      </c>
      <c r="H724" s="450"/>
      <c r="I724" s="420">
        <v>125</v>
      </c>
    </row>
    <row r="725" spans="1:9" x14ac:dyDescent="0.3">
      <c r="A725" s="448">
        <v>717</v>
      </c>
      <c r="B725" s="397" t="s">
        <v>1867</v>
      </c>
      <c r="C725" s="404" t="s">
        <v>3151</v>
      </c>
      <c r="D725" s="413" t="s">
        <v>3152</v>
      </c>
      <c r="E725" s="398" t="s">
        <v>1939</v>
      </c>
      <c r="F725" s="419" t="s">
        <v>1940</v>
      </c>
      <c r="G725" s="419" t="s">
        <v>1940</v>
      </c>
      <c r="H725" s="450"/>
      <c r="I725" s="420">
        <v>125</v>
      </c>
    </row>
    <row r="726" spans="1:9" x14ac:dyDescent="0.3">
      <c r="A726" s="448">
        <v>718</v>
      </c>
      <c r="B726" s="397" t="s">
        <v>1867</v>
      </c>
      <c r="C726" s="404" t="s">
        <v>3153</v>
      </c>
      <c r="D726" s="413" t="s">
        <v>3154</v>
      </c>
      <c r="E726" s="398" t="s">
        <v>1939</v>
      </c>
      <c r="F726" s="419" t="s">
        <v>1940</v>
      </c>
      <c r="G726" s="419" t="s">
        <v>1940</v>
      </c>
      <c r="H726" s="450"/>
      <c r="I726" s="420">
        <v>125</v>
      </c>
    </row>
    <row r="727" spans="1:9" x14ac:dyDescent="0.3">
      <c r="A727" s="448">
        <v>719</v>
      </c>
      <c r="B727" s="397" t="s">
        <v>1796</v>
      </c>
      <c r="C727" s="404" t="s">
        <v>3155</v>
      </c>
      <c r="D727" s="413" t="s">
        <v>3156</v>
      </c>
      <c r="E727" s="398" t="s">
        <v>1939</v>
      </c>
      <c r="F727" s="419" t="s">
        <v>1940</v>
      </c>
      <c r="G727" s="419" t="s">
        <v>1940</v>
      </c>
      <c r="H727" s="450"/>
      <c r="I727" s="420">
        <v>125</v>
      </c>
    </row>
    <row r="728" spans="1:9" x14ac:dyDescent="0.3">
      <c r="A728" s="448">
        <v>720</v>
      </c>
      <c r="B728" s="397" t="s">
        <v>1867</v>
      </c>
      <c r="C728" s="404" t="s">
        <v>3157</v>
      </c>
      <c r="D728" s="413" t="s">
        <v>3158</v>
      </c>
      <c r="E728" s="398" t="s">
        <v>1939</v>
      </c>
      <c r="F728" s="419" t="s">
        <v>1940</v>
      </c>
      <c r="G728" s="419" t="s">
        <v>1940</v>
      </c>
      <c r="H728" s="450"/>
      <c r="I728" s="420">
        <v>125</v>
      </c>
    </row>
    <row r="729" spans="1:9" x14ac:dyDescent="0.3">
      <c r="A729" s="448">
        <v>721</v>
      </c>
      <c r="B729" s="397" t="s">
        <v>1796</v>
      </c>
      <c r="C729" s="404" t="s">
        <v>3159</v>
      </c>
      <c r="D729" s="413" t="s">
        <v>3160</v>
      </c>
      <c r="E729" s="398" t="s">
        <v>1939</v>
      </c>
      <c r="F729" s="419" t="s">
        <v>1940</v>
      </c>
      <c r="G729" s="419" t="s">
        <v>1940</v>
      </c>
      <c r="H729" s="450"/>
      <c r="I729" s="420">
        <v>125</v>
      </c>
    </row>
    <row r="730" spans="1:9" x14ac:dyDescent="0.3">
      <c r="A730" s="448">
        <v>722</v>
      </c>
      <c r="B730" s="397" t="s">
        <v>1889</v>
      </c>
      <c r="C730" s="404" t="s">
        <v>3161</v>
      </c>
      <c r="D730" s="413" t="s">
        <v>3162</v>
      </c>
      <c r="E730" s="398" t="s">
        <v>1939</v>
      </c>
      <c r="F730" s="419" t="s">
        <v>1940</v>
      </c>
      <c r="G730" s="419" t="s">
        <v>1940</v>
      </c>
      <c r="H730" s="450"/>
      <c r="I730" s="420">
        <v>125</v>
      </c>
    </row>
    <row r="731" spans="1:9" x14ac:dyDescent="0.3">
      <c r="A731" s="448">
        <v>723</v>
      </c>
      <c r="B731" s="397" t="s">
        <v>1889</v>
      </c>
      <c r="C731" s="404" t="s">
        <v>3163</v>
      </c>
      <c r="D731" s="413" t="s">
        <v>3164</v>
      </c>
      <c r="E731" s="398" t="s">
        <v>1939</v>
      </c>
      <c r="F731" s="419" t="s">
        <v>1940</v>
      </c>
      <c r="G731" s="419" t="s">
        <v>1940</v>
      </c>
      <c r="H731" s="450"/>
      <c r="I731" s="420">
        <v>125</v>
      </c>
    </row>
    <row r="732" spans="1:9" x14ac:dyDescent="0.3">
      <c r="A732" s="448">
        <v>724</v>
      </c>
      <c r="B732" s="397" t="s">
        <v>1796</v>
      </c>
      <c r="C732" s="404" t="s">
        <v>3165</v>
      </c>
      <c r="D732" s="413" t="s">
        <v>3166</v>
      </c>
      <c r="E732" s="398" t="s">
        <v>1939</v>
      </c>
      <c r="F732" s="419" t="s">
        <v>1940</v>
      </c>
      <c r="G732" s="419" t="s">
        <v>1940</v>
      </c>
      <c r="H732" s="450"/>
      <c r="I732" s="420">
        <v>125</v>
      </c>
    </row>
    <row r="733" spans="1:9" x14ac:dyDescent="0.3">
      <c r="A733" s="448">
        <v>725</v>
      </c>
      <c r="B733" s="397" t="s">
        <v>1796</v>
      </c>
      <c r="C733" s="404" t="s">
        <v>3167</v>
      </c>
      <c r="D733" s="413" t="s">
        <v>3168</v>
      </c>
      <c r="E733" s="398" t="s">
        <v>1939</v>
      </c>
      <c r="F733" s="419" t="s">
        <v>1940</v>
      </c>
      <c r="G733" s="419" t="s">
        <v>1940</v>
      </c>
      <c r="H733" s="450"/>
      <c r="I733" s="420">
        <v>125</v>
      </c>
    </row>
    <row r="734" spans="1:9" x14ac:dyDescent="0.3">
      <c r="A734" s="448">
        <v>726</v>
      </c>
      <c r="B734" s="397" t="s">
        <v>1867</v>
      </c>
      <c r="C734" s="404" t="s">
        <v>3169</v>
      </c>
      <c r="D734" s="413" t="s">
        <v>3170</v>
      </c>
      <c r="E734" s="398" t="s">
        <v>1939</v>
      </c>
      <c r="F734" s="419" t="s">
        <v>1940</v>
      </c>
      <c r="G734" s="419" t="s">
        <v>1940</v>
      </c>
      <c r="H734" s="450"/>
      <c r="I734" s="420">
        <v>125</v>
      </c>
    </row>
    <row r="735" spans="1:9" x14ac:dyDescent="0.3">
      <c r="A735" s="448">
        <v>727</v>
      </c>
      <c r="B735" s="397" t="s">
        <v>1867</v>
      </c>
      <c r="C735" s="404" t="s">
        <v>3171</v>
      </c>
      <c r="D735" s="413" t="s">
        <v>3172</v>
      </c>
      <c r="E735" s="398" t="s">
        <v>1939</v>
      </c>
      <c r="F735" s="419" t="s">
        <v>1940</v>
      </c>
      <c r="G735" s="419" t="s">
        <v>1940</v>
      </c>
      <c r="H735" s="450"/>
      <c r="I735" s="420">
        <v>125</v>
      </c>
    </row>
    <row r="736" spans="1:9" x14ac:dyDescent="0.3">
      <c r="A736" s="448">
        <v>728</v>
      </c>
      <c r="B736" s="397" t="s">
        <v>1796</v>
      </c>
      <c r="C736" s="404" t="s">
        <v>3173</v>
      </c>
      <c r="D736" s="413" t="s">
        <v>3174</v>
      </c>
      <c r="E736" s="398" t="s">
        <v>1939</v>
      </c>
      <c r="F736" s="419" t="s">
        <v>1940</v>
      </c>
      <c r="G736" s="419" t="s">
        <v>1940</v>
      </c>
      <c r="H736" s="450"/>
      <c r="I736" s="420">
        <v>125</v>
      </c>
    </row>
    <row r="737" spans="1:9" x14ac:dyDescent="0.3">
      <c r="A737" s="448">
        <v>729</v>
      </c>
      <c r="B737" s="397" t="s">
        <v>1796</v>
      </c>
      <c r="C737" s="404" t="s">
        <v>3175</v>
      </c>
      <c r="D737" s="413" t="s">
        <v>3176</v>
      </c>
      <c r="E737" s="398" t="s">
        <v>1939</v>
      </c>
      <c r="F737" s="419" t="s">
        <v>1940</v>
      </c>
      <c r="G737" s="419" t="s">
        <v>1940</v>
      </c>
      <c r="H737" s="450"/>
      <c r="I737" s="420">
        <v>125</v>
      </c>
    </row>
    <row r="738" spans="1:9" x14ac:dyDescent="0.3">
      <c r="A738" s="448">
        <v>730</v>
      </c>
      <c r="B738" s="397" t="s">
        <v>1889</v>
      </c>
      <c r="C738" s="404" t="s">
        <v>3177</v>
      </c>
      <c r="D738" s="413" t="s">
        <v>3178</v>
      </c>
      <c r="E738" s="398" t="s">
        <v>1939</v>
      </c>
      <c r="F738" s="419" t="s">
        <v>1940</v>
      </c>
      <c r="G738" s="419" t="s">
        <v>1940</v>
      </c>
      <c r="H738" s="450"/>
      <c r="I738" s="420">
        <v>125</v>
      </c>
    </row>
    <row r="739" spans="1:9" x14ac:dyDescent="0.3">
      <c r="A739" s="448">
        <v>731</v>
      </c>
      <c r="B739" s="397" t="s">
        <v>1796</v>
      </c>
      <c r="C739" s="404" t="s">
        <v>3179</v>
      </c>
      <c r="D739" s="413" t="s">
        <v>3180</v>
      </c>
      <c r="E739" s="398" t="s">
        <v>1939</v>
      </c>
      <c r="F739" s="419" t="s">
        <v>1940</v>
      </c>
      <c r="G739" s="419" t="s">
        <v>1940</v>
      </c>
      <c r="H739" s="450"/>
      <c r="I739" s="420">
        <v>125</v>
      </c>
    </row>
    <row r="740" spans="1:9" x14ac:dyDescent="0.3">
      <c r="A740" s="448">
        <v>732</v>
      </c>
      <c r="B740" s="397" t="s">
        <v>1796</v>
      </c>
      <c r="C740" s="404" t="s">
        <v>3181</v>
      </c>
      <c r="D740" s="413" t="s">
        <v>3182</v>
      </c>
      <c r="E740" s="398" t="s">
        <v>1939</v>
      </c>
      <c r="F740" s="419" t="s">
        <v>1940</v>
      </c>
      <c r="G740" s="419" t="s">
        <v>1940</v>
      </c>
      <c r="H740" s="450"/>
      <c r="I740" s="420">
        <v>125</v>
      </c>
    </row>
    <row r="741" spans="1:9" x14ac:dyDescent="0.3">
      <c r="A741" s="448">
        <v>733</v>
      </c>
      <c r="B741" s="397" t="s">
        <v>1867</v>
      </c>
      <c r="C741" s="404" t="s">
        <v>3183</v>
      </c>
      <c r="D741" s="413" t="s">
        <v>3184</v>
      </c>
      <c r="E741" s="398" t="s">
        <v>1939</v>
      </c>
      <c r="F741" s="419" t="s">
        <v>1940</v>
      </c>
      <c r="G741" s="419" t="s">
        <v>1940</v>
      </c>
      <c r="H741" s="450"/>
      <c r="I741" s="420">
        <v>125</v>
      </c>
    </row>
    <row r="742" spans="1:9" x14ac:dyDescent="0.3">
      <c r="A742" s="448">
        <v>734</v>
      </c>
      <c r="B742" s="397" t="s">
        <v>1867</v>
      </c>
      <c r="C742" s="404" t="s">
        <v>3185</v>
      </c>
      <c r="D742" s="413" t="s">
        <v>3186</v>
      </c>
      <c r="E742" s="398" t="s">
        <v>1939</v>
      </c>
      <c r="F742" s="419" t="s">
        <v>1940</v>
      </c>
      <c r="G742" s="419" t="s">
        <v>1940</v>
      </c>
      <c r="H742" s="450"/>
      <c r="I742" s="420">
        <v>125</v>
      </c>
    </row>
    <row r="743" spans="1:9" x14ac:dyDescent="0.3">
      <c r="A743" s="448">
        <v>735</v>
      </c>
      <c r="B743" s="397" t="s">
        <v>1867</v>
      </c>
      <c r="C743" s="404" t="s">
        <v>3187</v>
      </c>
      <c r="D743" s="413" t="s">
        <v>3188</v>
      </c>
      <c r="E743" s="398" t="s">
        <v>1939</v>
      </c>
      <c r="F743" s="419" t="s">
        <v>1940</v>
      </c>
      <c r="G743" s="419" t="s">
        <v>1940</v>
      </c>
      <c r="H743" s="450"/>
      <c r="I743" s="420">
        <v>125</v>
      </c>
    </row>
    <row r="744" spans="1:9" x14ac:dyDescent="0.3">
      <c r="A744" s="448">
        <v>736</v>
      </c>
      <c r="B744" s="397" t="s">
        <v>1796</v>
      </c>
      <c r="C744" s="404" t="s">
        <v>3189</v>
      </c>
      <c r="D744" s="413" t="s">
        <v>3190</v>
      </c>
      <c r="E744" s="398" t="s">
        <v>1939</v>
      </c>
      <c r="F744" s="419" t="s">
        <v>1940</v>
      </c>
      <c r="G744" s="419" t="s">
        <v>1940</v>
      </c>
      <c r="H744" s="450"/>
      <c r="I744" s="420">
        <v>125</v>
      </c>
    </row>
    <row r="745" spans="1:9" x14ac:dyDescent="0.3">
      <c r="A745" s="448">
        <v>737</v>
      </c>
      <c r="B745" s="397" t="s">
        <v>1796</v>
      </c>
      <c r="C745" s="404" t="s">
        <v>3191</v>
      </c>
      <c r="D745" s="413" t="s">
        <v>3192</v>
      </c>
      <c r="E745" s="398" t="s">
        <v>1939</v>
      </c>
      <c r="F745" s="419" t="s">
        <v>1940</v>
      </c>
      <c r="G745" s="419" t="s">
        <v>1940</v>
      </c>
      <c r="H745" s="450"/>
      <c r="I745" s="420">
        <v>125</v>
      </c>
    </row>
    <row r="746" spans="1:9" x14ac:dyDescent="0.3">
      <c r="A746" s="448">
        <v>738</v>
      </c>
      <c r="B746" s="397" t="s">
        <v>1796</v>
      </c>
      <c r="C746" s="404" t="s">
        <v>3193</v>
      </c>
      <c r="D746" s="413" t="s">
        <v>3194</v>
      </c>
      <c r="E746" s="398" t="s">
        <v>1939</v>
      </c>
      <c r="F746" s="419" t="s">
        <v>1940</v>
      </c>
      <c r="G746" s="419" t="s">
        <v>1940</v>
      </c>
      <c r="H746" s="450"/>
      <c r="I746" s="420">
        <v>125</v>
      </c>
    </row>
    <row r="747" spans="1:9" x14ac:dyDescent="0.3">
      <c r="A747" s="448">
        <v>739</v>
      </c>
      <c r="B747" s="397" t="s">
        <v>1889</v>
      </c>
      <c r="C747" s="404" t="s">
        <v>3195</v>
      </c>
      <c r="D747" s="413" t="s">
        <v>3196</v>
      </c>
      <c r="E747" s="398" t="s">
        <v>1939</v>
      </c>
      <c r="F747" s="419" t="s">
        <v>1940</v>
      </c>
      <c r="G747" s="419" t="s">
        <v>1940</v>
      </c>
      <c r="H747" s="450"/>
      <c r="I747" s="420">
        <v>125</v>
      </c>
    </row>
    <row r="748" spans="1:9" x14ac:dyDescent="0.3">
      <c r="A748" s="448">
        <v>740</v>
      </c>
      <c r="B748" s="397" t="s">
        <v>1889</v>
      </c>
      <c r="C748" s="404" t="s">
        <v>3197</v>
      </c>
      <c r="D748" s="413" t="s">
        <v>3198</v>
      </c>
      <c r="E748" s="398" t="s">
        <v>1939</v>
      </c>
      <c r="F748" s="419" t="s">
        <v>1940</v>
      </c>
      <c r="G748" s="419" t="s">
        <v>1940</v>
      </c>
      <c r="H748" s="450"/>
      <c r="I748" s="420">
        <v>125</v>
      </c>
    </row>
    <row r="749" spans="1:9" x14ac:dyDescent="0.3">
      <c r="A749" s="448">
        <v>741</v>
      </c>
      <c r="B749" s="397" t="s">
        <v>1889</v>
      </c>
      <c r="C749" s="404" t="s">
        <v>3199</v>
      </c>
      <c r="D749" s="413" t="s">
        <v>3200</v>
      </c>
      <c r="E749" s="398" t="s">
        <v>1939</v>
      </c>
      <c r="F749" s="419" t="s">
        <v>1940</v>
      </c>
      <c r="G749" s="419" t="s">
        <v>1940</v>
      </c>
      <c r="H749" s="450"/>
      <c r="I749" s="420">
        <v>125</v>
      </c>
    </row>
    <row r="750" spans="1:9" x14ac:dyDescent="0.3">
      <c r="A750" s="448">
        <v>742</v>
      </c>
      <c r="B750" s="397" t="s">
        <v>1796</v>
      </c>
      <c r="C750" s="404" t="s">
        <v>3201</v>
      </c>
      <c r="D750" s="413" t="s">
        <v>3202</v>
      </c>
      <c r="E750" s="398" t="s">
        <v>1939</v>
      </c>
      <c r="F750" s="419" t="s">
        <v>1940</v>
      </c>
      <c r="G750" s="419" t="s">
        <v>1940</v>
      </c>
      <c r="H750" s="450"/>
      <c r="I750" s="420">
        <v>125</v>
      </c>
    </row>
    <row r="751" spans="1:9" x14ac:dyDescent="0.3">
      <c r="A751" s="448">
        <v>743</v>
      </c>
      <c r="B751" s="397" t="s">
        <v>1796</v>
      </c>
      <c r="C751" s="404" t="s">
        <v>3203</v>
      </c>
      <c r="D751" s="413" t="s">
        <v>3204</v>
      </c>
      <c r="E751" s="398" t="s">
        <v>1939</v>
      </c>
      <c r="F751" s="419" t="s">
        <v>1940</v>
      </c>
      <c r="G751" s="419" t="s">
        <v>1940</v>
      </c>
      <c r="H751" s="450"/>
      <c r="I751" s="420">
        <v>125</v>
      </c>
    </row>
    <row r="752" spans="1:9" x14ac:dyDescent="0.3">
      <c r="A752" s="448">
        <v>744</v>
      </c>
      <c r="B752" s="397" t="s">
        <v>1889</v>
      </c>
      <c r="C752" s="404" t="s">
        <v>3205</v>
      </c>
      <c r="D752" s="413" t="s">
        <v>3206</v>
      </c>
      <c r="E752" s="398" t="s">
        <v>1939</v>
      </c>
      <c r="F752" s="419" t="s">
        <v>1940</v>
      </c>
      <c r="G752" s="419" t="s">
        <v>1940</v>
      </c>
      <c r="H752" s="450"/>
      <c r="I752" s="420">
        <v>125</v>
      </c>
    </row>
    <row r="753" spans="1:9" x14ac:dyDescent="0.3">
      <c r="A753" s="448">
        <v>745</v>
      </c>
      <c r="B753" s="397" t="s">
        <v>1796</v>
      </c>
      <c r="C753" s="404" t="s">
        <v>3207</v>
      </c>
      <c r="D753" s="413" t="s">
        <v>3208</v>
      </c>
      <c r="E753" s="398" t="s">
        <v>1939</v>
      </c>
      <c r="F753" s="419" t="s">
        <v>1940</v>
      </c>
      <c r="G753" s="419" t="s">
        <v>1940</v>
      </c>
      <c r="H753" s="450"/>
      <c r="I753" s="420">
        <v>125</v>
      </c>
    </row>
    <row r="754" spans="1:9" x14ac:dyDescent="0.3">
      <c r="A754" s="448">
        <v>746</v>
      </c>
      <c r="B754" s="397" t="s">
        <v>1889</v>
      </c>
      <c r="C754" s="404" t="s">
        <v>3209</v>
      </c>
      <c r="D754" s="413" t="s">
        <v>3210</v>
      </c>
      <c r="E754" s="398" t="s">
        <v>1939</v>
      </c>
      <c r="F754" s="419" t="s">
        <v>1940</v>
      </c>
      <c r="G754" s="419" t="s">
        <v>1940</v>
      </c>
      <c r="H754" s="450"/>
      <c r="I754" s="420">
        <v>125</v>
      </c>
    </row>
    <row r="755" spans="1:9" x14ac:dyDescent="0.3">
      <c r="A755" s="448">
        <v>747</v>
      </c>
      <c r="B755" s="397" t="s">
        <v>1889</v>
      </c>
      <c r="C755" s="404" t="s">
        <v>3211</v>
      </c>
      <c r="D755" s="413" t="s">
        <v>3212</v>
      </c>
      <c r="E755" s="398" t="s">
        <v>1939</v>
      </c>
      <c r="F755" s="419" t="s">
        <v>1940</v>
      </c>
      <c r="G755" s="419" t="s">
        <v>1940</v>
      </c>
      <c r="H755" s="450"/>
      <c r="I755" s="420">
        <v>125</v>
      </c>
    </row>
    <row r="756" spans="1:9" x14ac:dyDescent="0.3">
      <c r="A756" s="448">
        <v>748</v>
      </c>
      <c r="B756" s="397" t="s">
        <v>1796</v>
      </c>
      <c r="C756" s="404" t="s">
        <v>3213</v>
      </c>
      <c r="D756" s="413" t="s">
        <v>3214</v>
      </c>
      <c r="E756" s="398" t="s">
        <v>1939</v>
      </c>
      <c r="F756" s="419" t="s">
        <v>1940</v>
      </c>
      <c r="G756" s="419" t="s">
        <v>1940</v>
      </c>
      <c r="H756" s="450"/>
      <c r="I756" s="420">
        <v>125</v>
      </c>
    </row>
    <row r="757" spans="1:9" x14ac:dyDescent="0.3">
      <c r="A757" s="448">
        <v>749</v>
      </c>
      <c r="B757" s="397" t="s">
        <v>1889</v>
      </c>
      <c r="C757" s="404" t="s">
        <v>3215</v>
      </c>
      <c r="D757" s="413" t="s">
        <v>3216</v>
      </c>
      <c r="E757" s="398" t="s">
        <v>1939</v>
      </c>
      <c r="F757" s="419" t="s">
        <v>1940</v>
      </c>
      <c r="G757" s="419" t="s">
        <v>1940</v>
      </c>
      <c r="H757" s="450"/>
      <c r="I757" s="420">
        <v>125</v>
      </c>
    </row>
    <row r="758" spans="1:9" x14ac:dyDescent="0.3">
      <c r="A758" s="448">
        <v>750</v>
      </c>
      <c r="B758" s="397" t="s">
        <v>1796</v>
      </c>
      <c r="C758" s="404" t="s">
        <v>3217</v>
      </c>
      <c r="D758" s="413" t="s">
        <v>3218</v>
      </c>
      <c r="E758" s="398" t="s">
        <v>1939</v>
      </c>
      <c r="F758" s="419" t="s">
        <v>1940</v>
      </c>
      <c r="G758" s="419" t="s">
        <v>1940</v>
      </c>
      <c r="H758" s="450"/>
      <c r="I758" s="420">
        <v>125</v>
      </c>
    </row>
    <row r="759" spans="1:9" x14ac:dyDescent="0.3">
      <c r="A759" s="448">
        <v>751</v>
      </c>
      <c r="B759" s="397" t="s">
        <v>1796</v>
      </c>
      <c r="C759" s="404" t="s">
        <v>3219</v>
      </c>
      <c r="D759" s="413" t="s">
        <v>3220</v>
      </c>
      <c r="E759" s="398" t="s">
        <v>1939</v>
      </c>
      <c r="F759" s="419" t="s">
        <v>1940</v>
      </c>
      <c r="G759" s="419" t="s">
        <v>1940</v>
      </c>
      <c r="H759" s="450"/>
      <c r="I759" s="420">
        <v>125</v>
      </c>
    </row>
    <row r="760" spans="1:9" x14ac:dyDescent="0.3">
      <c r="A760" s="448">
        <v>752</v>
      </c>
      <c r="B760" s="397" t="s">
        <v>1889</v>
      </c>
      <c r="C760" s="404" t="s">
        <v>3221</v>
      </c>
      <c r="D760" s="413" t="s">
        <v>3222</v>
      </c>
      <c r="E760" s="398" t="s">
        <v>1939</v>
      </c>
      <c r="F760" s="419" t="s">
        <v>1940</v>
      </c>
      <c r="G760" s="419" t="s">
        <v>1940</v>
      </c>
      <c r="H760" s="450"/>
      <c r="I760" s="420">
        <v>125</v>
      </c>
    </row>
    <row r="761" spans="1:9" x14ac:dyDescent="0.3">
      <c r="A761" s="448">
        <v>753</v>
      </c>
      <c r="B761" s="397" t="s">
        <v>1889</v>
      </c>
      <c r="C761" s="404" t="s">
        <v>3223</v>
      </c>
      <c r="D761" s="413" t="s">
        <v>3224</v>
      </c>
      <c r="E761" s="398" t="s">
        <v>1939</v>
      </c>
      <c r="F761" s="419" t="s">
        <v>1940</v>
      </c>
      <c r="G761" s="419" t="s">
        <v>1940</v>
      </c>
      <c r="H761" s="450"/>
      <c r="I761" s="420">
        <v>125</v>
      </c>
    </row>
    <row r="762" spans="1:9" x14ac:dyDescent="0.3">
      <c r="A762" s="448">
        <v>754</v>
      </c>
      <c r="B762" s="397" t="s">
        <v>1889</v>
      </c>
      <c r="C762" s="404" t="s">
        <v>3225</v>
      </c>
      <c r="D762" s="413" t="s">
        <v>3226</v>
      </c>
      <c r="E762" s="398" t="s">
        <v>1939</v>
      </c>
      <c r="F762" s="419" t="s">
        <v>1940</v>
      </c>
      <c r="G762" s="419" t="s">
        <v>1940</v>
      </c>
      <c r="H762" s="450"/>
      <c r="I762" s="420">
        <v>125</v>
      </c>
    </row>
    <row r="763" spans="1:9" x14ac:dyDescent="0.3">
      <c r="A763" s="448">
        <v>755</v>
      </c>
      <c r="B763" s="397" t="s">
        <v>1796</v>
      </c>
      <c r="C763" s="404" t="s">
        <v>3227</v>
      </c>
      <c r="D763" s="413" t="s">
        <v>3228</v>
      </c>
      <c r="E763" s="398" t="s">
        <v>1939</v>
      </c>
      <c r="F763" s="419" t="s">
        <v>1940</v>
      </c>
      <c r="G763" s="419" t="s">
        <v>1940</v>
      </c>
      <c r="H763" s="450"/>
      <c r="I763" s="420">
        <v>125</v>
      </c>
    </row>
    <row r="764" spans="1:9" x14ac:dyDescent="0.3">
      <c r="A764" s="448">
        <v>756</v>
      </c>
      <c r="B764" s="397" t="s">
        <v>1889</v>
      </c>
      <c r="C764" s="404" t="s">
        <v>3229</v>
      </c>
      <c r="D764" s="413" t="s">
        <v>3230</v>
      </c>
      <c r="E764" s="398" t="s">
        <v>1939</v>
      </c>
      <c r="F764" s="419" t="s">
        <v>1940</v>
      </c>
      <c r="G764" s="419" t="s">
        <v>1940</v>
      </c>
      <c r="H764" s="450"/>
      <c r="I764" s="420">
        <v>125</v>
      </c>
    </row>
    <row r="765" spans="1:9" x14ac:dyDescent="0.3">
      <c r="A765" s="448">
        <v>757</v>
      </c>
      <c r="B765" s="397" t="s">
        <v>1796</v>
      </c>
      <c r="C765" s="404" t="s">
        <v>3231</v>
      </c>
      <c r="D765" s="413" t="s">
        <v>3232</v>
      </c>
      <c r="E765" s="398" t="s">
        <v>1939</v>
      </c>
      <c r="F765" s="419" t="s">
        <v>1940</v>
      </c>
      <c r="G765" s="419" t="s">
        <v>1940</v>
      </c>
      <c r="H765" s="450"/>
      <c r="I765" s="420">
        <v>125</v>
      </c>
    </row>
    <row r="766" spans="1:9" x14ac:dyDescent="0.3">
      <c r="A766" s="448">
        <v>758</v>
      </c>
      <c r="B766" s="397" t="s">
        <v>1796</v>
      </c>
      <c r="C766" s="404" t="s">
        <v>3233</v>
      </c>
      <c r="D766" s="413" t="s">
        <v>3234</v>
      </c>
      <c r="E766" s="398" t="s">
        <v>1939</v>
      </c>
      <c r="F766" s="419" t="s">
        <v>1940</v>
      </c>
      <c r="G766" s="419" t="s">
        <v>1940</v>
      </c>
      <c r="H766" s="450"/>
      <c r="I766" s="420">
        <v>125</v>
      </c>
    </row>
    <row r="767" spans="1:9" x14ac:dyDescent="0.3">
      <c r="A767" s="448">
        <v>759</v>
      </c>
      <c r="B767" s="397" t="s">
        <v>1796</v>
      </c>
      <c r="C767" s="404" t="s">
        <v>3235</v>
      </c>
      <c r="D767" s="413" t="s">
        <v>3236</v>
      </c>
      <c r="E767" s="398" t="s">
        <v>1939</v>
      </c>
      <c r="F767" s="419" t="s">
        <v>1940</v>
      </c>
      <c r="G767" s="419" t="s">
        <v>1940</v>
      </c>
      <c r="H767" s="450"/>
      <c r="I767" s="420">
        <v>125</v>
      </c>
    </row>
    <row r="768" spans="1:9" x14ac:dyDescent="0.3">
      <c r="A768" s="448">
        <v>760</v>
      </c>
      <c r="B768" s="397" t="s">
        <v>1889</v>
      </c>
      <c r="C768" s="404" t="s">
        <v>3237</v>
      </c>
      <c r="D768" s="413" t="s">
        <v>3238</v>
      </c>
      <c r="E768" s="398" t="s">
        <v>1939</v>
      </c>
      <c r="F768" s="419" t="s">
        <v>1940</v>
      </c>
      <c r="G768" s="419" t="s">
        <v>1940</v>
      </c>
      <c r="H768" s="450"/>
      <c r="I768" s="420">
        <v>125</v>
      </c>
    </row>
    <row r="769" spans="1:9" x14ac:dyDescent="0.3">
      <c r="A769" s="448">
        <v>761</v>
      </c>
      <c r="B769" s="397" t="s">
        <v>1796</v>
      </c>
      <c r="C769" s="404" t="s">
        <v>3239</v>
      </c>
      <c r="D769" s="413" t="s">
        <v>3240</v>
      </c>
      <c r="E769" s="398" t="s">
        <v>1939</v>
      </c>
      <c r="F769" s="419" t="s">
        <v>1940</v>
      </c>
      <c r="G769" s="419" t="s">
        <v>1940</v>
      </c>
      <c r="H769" s="450"/>
      <c r="I769" s="420">
        <v>125</v>
      </c>
    </row>
    <row r="770" spans="1:9" x14ac:dyDescent="0.3">
      <c r="A770" s="448">
        <v>762</v>
      </c>
      <c r="B770" s="397" t="s">
        <v>1889</v>
      </c>
      <c r="C770" s="404" t="s">
        <v>3241</v>
      </c>
      <c r="D770" s="413" t="s">
        <v>3242</v>
      </c>
      <c r="E770" s="398" t="s">
        <v>1939</v>
      </c>
      <c r="F770" s="419" t="s">
        <v>1940</v>
      </c>
      <c r="G770" s="419" t="s">
        <v>1940</v>
      </c>
      <c r="H770" s="450"/>
      <c r="I770" s="420">
        <v>125</v>
      </c>
    </row>
    <row r="771" spans="1:9" x14ac:dyDescent="0.3">
      <c r="A771" s="448">
        <v>763</v>
      </c>
      <c r="B771" s="397" t="s">
        <v>1889</v>
      </c>
      <c r="C771" s="404" t="s">
        <v>3243</v>
      </c>
      <c r="D771" s="413" t="s">
        <v>3244</v>
      </c>
      <c r="E771" s="398" t="s">
        <v>1939</v>
      </c>
      <c r="F771" s="419" t="s">
        <v>1940</v>
      </c>
      <c r="G771" s="419" t="s">
        <v>1940</v>
      </c>
      <c r="H771" s="450"/>
      <c r="I771" s="420">
        <v>125</v>
      </c>
    </row>
    <row r="772" spans="1:9" x14ac:dyDescent="0.3">
      <c r="A772" s="448">
        <v>764</v>
      </c>
      <c r="B772" s="397" t="s">
        <v>1796</v>
      </c>
      <c r="C772" s="404" t="s">
        <v>3245</v>
      </c>
      <c r="D772" s="413" t="s">
        <v>3246</v>
      </c>
      <c r="E772" s="398" t="s">
        <v>1939</v>
      </c>
      <c r="F772" s="419" t="s">
        <v>1940</v>
      </c>
      <c r="G772" s="419" t="s">
        <v>1940</v>
      </c>
      <c r="H772" s="450"/>
      <c r="I772" s="420">
        <v>125</v>
      </c>
    </row>
    <row r="773" spans="1:9" x14ac:dyDescent="0.3">
      <c r="A773" s="448">
        <v>765</v>
      </c>
      <c r="B773" s="397" t="s">
        <v>1889</v>
      </c>
      <c r="C773" s="404" t="s">
        <v>3247</v>
      </c>
      <c r="D773" s="413" t="s">
        <v>3248</v>
      </c>
      <c r="E773" s="398" t="s">
        <v>1939</v>
      </c>
      <c r="F773" s="419" t="s">
        <v>1940</v>
      </c>
      <c r="G773" s="419" t="s">
        <v>1940</v>
      </c>
      <c r="H773" s="450"/>
      <c r="I773" s="420">
        <v>125</v>
      </c>
    </row>
    <row r="774" spans="1:9" x14ac:dyDescent="0.3">
      <c r="A774" s="448">
        <v>766</v>
      </c>
      <c r="B774" s="397" t="s">
        <v>1889</v>
      </c>
      <c r="C774" s="404" t="s">
        <v>3249</v>
      </c>
      <c r="D774" s="413" t="s">
        <v>3250</v>
      </c>
      <c r="E774" s="398" t="s">
        <v>1939</v>
      </c>
      <c r="F774" s="419" t="s">
        <v>1940</v>
      </c>
      <c r="G774" s="419" t="s">
        <v>1940</v>
      </c>
      <c r="H774" s="450"/>
      <c r="I774" s="420">
        <v>125</v>
      </c>
    </row>
    <row r="775" spans="1:9" s="403" customFormat="1" x14ac:dyDescent="0.3">
      <c r="A775" s="448">
        <v>767</v>
      </c>
      <c r="B775" s="401" t="s">
        <v>1867</v>
      </c>
      <c r="C775" s="399" t="s">
        <v>3251</v>
      </c>
      <c r="D775" s="412" t="s">
        <v>3252</v>
      </c>
      <c r="E775" s="402" t="s">
        <v>1939</v>
      </c>
      <c r="F775" s="422" t="s">
        <v>1940</v>
      </c>
      <c r="G775" s="422" t="s">
        <v>1940</v>
      </c>
      <c r="H775" s="450"/>
      <c r="I775" s="420">
        <v>125</v>
      </c>
    </row>
    <row r="776" spans="1:9" x14ac:dyDescent="0.3">
      <c r="A776" s="448">
        <v>768</v>
      </c>
      <c r="B776" s="397" t="s">
        <v>1867</v>
      </c>
      <c r="C776" s="404" t="s">
        <v>3253</v>
      </c>
      <c r="D776" s="413" t="s">
        <v>3254</v>
      </c>
      <c r="E776" s="398" t="s">
        <v>1939</v>
      </c>
      <c r="F776" s="419" t="s">
        <v>1940</v>
      </c>
      <c r="G776" s="419" t="s">
        <v>1940</v>
      </c>
      <c r="H776" s="450"/>
      <c r="I776" s="420">
        <v>125</v>
      </c>
    </row>
    <row r="777" spans="1:9" x14ac:dyDescent="0.3">
      <c r="A777" s="448">
        <v>769</v>
      </c>
      <c r="B777" s="397" t="s">
        <v>1867</v>
      </c>
      <c r="C777" s="404" t="s">
        <v>3256</v>
      </c>
      <c r="D777" s="413" t="s">
        <v>3257</v>
      </c>
      <c r="E777" s="398" t="s">
        <v>1939</v>
      </c>
      <c r="F777" s="419" t="s">
        <v>1940</v>
      </c>
      <c r="G777" s="419" t="s">
        <v>1940</v>
      </c>
      <c r="H777" s="450"/>
      <c r="I777" s="420">
        <v>125</v>
      </c>
    </row>
    <row r="778" spans="1:9" x14ac:dyDescent="0.3">
      <c r="A778" s="448">
        <v>770</v>
      </c>
      <c r="B778" s="397" t="s">
        <v>1796</v>
      </c>
      <c r="C778" s="404" t="s">
        <v>3258</v>
      </c>
      <c r="D778" s="413" t="s">
        <v>3259</v>
      </c>
      <c r="E778" s="398" t="s">
        <v>1939</v>
      </c>
      <c r="F778" s="419" t="s">
        <v>1940</v>
      </c>
      <c r="G778" s="419" t="s">
        <v>1940</v>
      </c>
      <c r="H778" s="450"/>
      <c r="I778" s="420">
        <v>125</v>
      </c>
    </row>
    <row r="779" spans="1:9" x14ac:dyDescent="0.3">
      <c r="A779" s="448">
        <v>771</v>
      </c>
      <c r="B779" s="397" t="s">
        <v>1867</v>
      </c>
      <c r="C779" s="404" t="s">
        <v>3261</v>
      </c>
      <c r="D779" s="413" t="s">
        <v>3262</v>
      </c>
      <c r="E779" s="398" t="s">
        <v>1939</v>
      </c>
      <c r="F779" s="419" t="s">
        <v>1940</v>
      </c>
      <c r="G779" s="419" t="s">
        <v>1940</v>
      </c>
      <c r="H779" s="450"/>
      <c r="I779" s="420">
        <v>125</v>
      </c>
    </row>
    <row r="780" spans="1:9" x14ac:dyDescent="0.3">
      <c r="A780" s="448">
        <v>772</v>
      </c>
      <c r="B780" s="397" t="s">
        <v>1867</v>
      </c>
      <c r="C780" s="404" t="s">
        <v>3263</v>
      </c>
      <c r="D780" s="413" t="s">
        <v>3264</v>
      </c>
      <c r="E780" s="398" t="s">
        <v>1939</v>
      </c>
      <c r="F780" s="419" t="s">
        <v>1940</v>
      </c>
      <c r="G780" s="419" t="s">
        <v>1940</v>
      </c>
      <c r="H780" s="450"/>
      <c r="I780" s="420">
        <v>125</v>
      </c>
    </row>
    <row r="781" spans="1:9" x14ac:dyDescent="0.3">
      <c r="A781" s="448">
        <v>773</v>
      </c>
      <c r="B781" s="397" t="s">
        <v>1867</v>
      </c>
      <c r="C781" s="404" t="s">
        <v>3265</v>
      </c>
      <c r="D781" s="413" t="s">
        <v>3266</v>
      </c>
      <c r="E781" s="398" t="s">
        <v>1939</v>
      </c>
      <c r="F781" s="419" t="s">
        <v>1940</v>
      </c>
      <c r="G781" s="419" t="s">
        <v>1940</v>
      </c>
      <c r="H781" s="450"/>
      <c r="I781" s="420">
        <v>125</v>
      </c>
    </row>
    <row r="782" spans="1:9" x14ac:dyDescent="0.3">
      <c r="A782" s="448">
        <v>774</v>
      </c>
      <c r="B782" s="397" t="s">
        <v>1867</v>
      </c>
      <c r="C782" s="404" t="s">
        <v>3267</v>
      </c>
      <c r="D782" s="413" t="s">
        <v>3268</v>
      </c>
      <c r="E782" s="398" t="s">
        <v>1939</v>
      </c>
      <c r="F782" s="419" t="s">
        <v>1940</v>
      </c>
      <c r="G782" s="419" t="s">
        <v>1940</v>
      </c>
      <c r="H782" s="450"/>
      <c r="I782" s="420">
        <v>125</v>
      </c>
    </row>
    <row r="783" spans="1:9" x14ac:dyDescent="0.3">
      <c r="A783" s="448">
        <v>775</v>
      </c>
      <c r="B783" s="397" t="s">
        <v>1867</v>
      </c>
      <c r="C783" s="404" t="s">
        <v>3269</v>
      </c>
      <c r="D783" s="413" t="s">
        <v>3270</v>
      </c>
      <c r="E783" s="398" t="s">
        <v>1939</v>
      </c>
      <c r="F783" s="419" t="s">
        <v>1940</v>
      </c>
      <c r="G783" s="419" t="s">
        <v>1940</v>
      </c>
      <c r="H783" s="450"/>
      <c r="I783" s="420">
        <v>125</v>
      </c>
    </row>
    <row r="784" spans="1:9" x14ac:dyDescent="0.3">
      <c r="A784" s="448">
        <v>776</v>
      </c>
      <c r="B784" s="397" t="s">
        <v>1867</v>
      </c>
      <c r="C784" s="404" t="s">
        <v>3271</v>
      </c>
      <c r="D784" s="413" t="s">
        <v>3272</v>
      </c>
      <c r="E784" s="398" t="s">
        <v>1939</v>
      </c>
      <c r="F784" s="419" t="s">
        <v>1940</v>
      </c>
      <c r="G784" s="419" t="s">
        <v>1940</v>
      </c>
      <c r="H784" s="450"/>
      <c r="I784" s="420">
        <v>125</v>
      </c>
    </row>
    <row r="785" spans="1:9" x14ac:dyDescent="0.3">
      <c r="A785" s="448">
        <v>777</v>
      </c>
      <c r="B785" s="397" t="s">
        <v>1867</v>
      </c>
      <c r="C785" s="404" t="s">
        <v>3273</v>
      </c>
      <c r="D785" s="413" t="s">
        <v>3274</v>
      </c>
      <c r="E785" s="398" t="s">
        <v>1939</v>
      </c>
      <c r="F785" s="419" t="s">
        <v>1940</v>
      </c>
      <c r="G785" s="419" t="s">
        <v>1940</v>
      </c>
      <c r="H785" s="450"/>
      <c r="I785" s="420">
        <v>125</v>
      </c>
    </row>
    <row r="786" spans="1:9" x14ac:dyDescent="0.3">
      <c r="A786" s="448">
        <v>778</v>
      </c>
      <c r="B786" s="397" t="s">
        <v>1867</v>
      </c>
      <c r="C786" s="404" t="s">
        <v>3275</v>
      </c>
      <c r="D786" s="413" t="s">
        <v>3276</v>
      </c>
      <c r="E786" s="398" t="s">
        <v>1939</v>
      </c>
      <c r="F786" s="419" t="s">
        <v>1940</v>
      </c>
      <c r="G786" s="419" t="s">
        <v>1940</v>
      </c>
      <c r="H786" s="450"/>
      <c r="I786" s="420">
        <v>125</v>
      </c>
    </row>
    <row r="787" spans="1:9" x14ac:dyDescent="0.3">
      <c r="A787" s="448">
        <v>779</v>
      </c>
      <c r="B787" s="397" t="s">
        <v>1867</v>
      </c>
      <c r="C787" s="404" t="s">
        <v>3277</v>
      </c>
      <c r="D787" s="413" t="s">
        <v>3278</v>
      </c>
      <c r="E787" s="398" t="s">
        <v>1939</v>
      </c>
      <c r="F787" s="419" t="s">
        <v>1940</v>
      </c>
      <c r="G787" s="419" t="s">
        <v>1940</v>
      </c>
      <c r="H787" s="450"/>
      <c r="I787" s="420">
        <v>125</v>
      </c>
    </row>
    <row r="788" spans="1:9" x14ac:dyDescent="0.3">
      <c r="A788" s="448">
        <v>780</v>
      </c>
      <c r="B788" s="397" t="s">
        <v>1867</v>
      </c>
      <c r="C788" s="404" t="s">
        <v>3279</v>
      </c>
      <c r="D788" s="413" t="s">
        <v>3280</v>
      </c>
      <c r="E788" s="398" t="s">
        <v>1939</v>
      </c>
      <c r="F788" s="419" t="s">
        <v>1940</v>
      </c>
      <c r="G788" s="419" t="s">
        <v>1940</v>
      </c>
      <c r="H788" s="450"/>
      <c r="I788" s="420">
        <v>125</v>
      </c>
    </row>
    <row r="789" spans="1:9" ht="17.25" customHeight="1" x14ac:dyDescent="0.3">
      <c r="A789" s="448">
        <v>781</v>
      </c>
      <c r="B789" s="397" t="s">
        <v>1867</v>
      </c>
      <c r="C789" s="404" t="s">
        <v>3281</v>
      </c>
      <c r="D789" s="413" t="s">
        <v>3282</v>
      </c>
      <c r="E789" s="398" t="s">
        <v>1939</v>
      </c>
      <c r="F789" s="419" t="s">
        <v>1940</v>
      </c>
      <c r="G789" s="419" t="s">
        <v>1940</v>
      </c>
      <c r="H789" s="450"/>
      <c r="I789" s="420">
        <v>125</v>
      </c>
    </row>
    <row r="790" spans="1:9" x14ac:dyDescent="0.3">
      <c r="A790" s="448">
        <v>782</v>
      </c>
      <c r="B790" s="397" t="s">
        <v>1867</v>
      </c>
      <c r="C790" s="404" t="s">
        <v>3283</v>
      </c>
      <c r="D790" s="413" t="s">
        <v>3284</v>
      </c>
      <c r="E790" s="398" t="s">
        <v>1939</v>
      </c>
      <c r="F790" s="419" t="s">
        <v>1940</v>
      </c>
      <c r="G790" s="419" t="s">
        <v>1940</v>
      </c>
      <c r="H790" s="450"/>
      <c r="I790" s="420">
        <v>125</v>
      </c>
    </row>
    <row r="791" spans="1:9" x14ac:dyDescent="0.3">
      <c r="A791" s="448">
        <v>783</v>
      </c>
      <c r="B791" s="397" t="s">
        <v>1867</v>
      </c>
      <c r="C791" s="404" t="s">
        <v>3285</v>
      </c>
      <c r="D791" s="413" t="s">
        <v>3286</v>
      </c>
      <c r="E791" s="398" t="s">
        <v>1939</v>
      </c>
      <c r="F791" s="419" t="s">
        <v>1940</v>
      </c>
      <c r="G791" s="419" t="s">
        <v>1940</v>
      </c>
      <c r="H791" s="450"/>
      <c r="I791" s="420">
        <v>125</v>
      </c>
    </row>
    <row r="792" spans="1:9" x14ac:dyDescent="0.3">
      <c r="A792" s="448">
        <v>784</v>
      </c>
      <c r="B792" s="397" t="s">
        <v>1867</v>
      </c>
      <c r="C792" s="404" t="s">
        <v>3287</v>
      </c>
      <c r="D792" s="413" t="s">
        <v>3288</v>
      </c>
      <c r="E792" s="398" t="s">
        <v>1939</v>
      </c>
      <c r="F792" s="419" t="s">
        <v>1940</v>
      </c>
      <c r="G792" s="419" t="s">
        <v>1940</v>
      </c>
      <c r="H792" s="450"/>
      <c r="I792" s="420">
        <v>125</v>
      </c>
    </row>
    <row r="793" spans="1:9" x14ac:dyDescent="0.3">
      <c r="A793" s="448">
        <v>785</v>
      </c>
      <c r="B793" s="397" t="s">
        <v>1867</v>
      </c>
      <c r="C793" s="404" t="s">
        <v>3289</v>
      </c>
      <c r="D793" s="413" t="s">
        <v>3290</v>
      </c>
      <c r="E793" s="398" t="s">
        <v>1939</v>
      </c>
      <c r="F793" s="419" t="s">
        <v>1940</v>
      </c>
      <c r="G793" s="419" t="s">
        <v>1940</v>
      </c>
      <c r="H793" s="450"/>
      <c r="I793" s="420">
        <v>125</v>
      </c>
    </row>
    <row r="794" spans="1:9" x14ac:dyDescent="0.3">
      <c r="A794" s="448">
        <v>786</v>
      </c>
      <c r="B794" s="401" t="s">
        <v>1867</v>
      </c>
      <c r="C794" s="399" t="s">
        <v>3291</v>
      </c>
      <c r="D794" s="412" t="s">
        <v>3292</v>
      </c>
      <c r="E794" s="402" t="s">
        <v>1939</v>
      </c>
      <c r="F794" s="422" t="s">
        <v>3255</v>
      </c>
      <c r="G794" s="422" t="s">
        <v>3255</v>
      </c>
      <c r="H794" s="450"/>
      <c r="I794" s="420">
        <v>100</v>
      </c>
    </row>
    <row r="795" spans="1:9" x14ac:dyDescent="0.3">
      <c r="A795" s="448">
        <v>787</v>
      </c>
      <c r="B795" s="401" t="s">
        <v>1867</v>
      </c>
      <c r="C795" s="399" t="s">
        <v>3293</v>
      </c>
      <c r="D795" s="412" t="s">
        <v>3294</v>
      </c>
      <c r="E795" s="402" t="s">
        <v>1939</v>
      </c>
      <c r="F795" s="422" t="s">
        <v>3255</v>
      </c>
      <c r="G795" s="422" t="s">
        <v>3255</v>
      </c>
      <c r="H795" s="450"/>
      <c r="I795" s="420">
        <v>100</v>
      </c>
    </row>
    <row r="796" spans="1:9" x14ac:dyDescent="0.3">
      <c r="A796" s="448">
        <v>788</v>
      </c>
      <c r="B796" s="401" t="s">
        <v>1867</v>
      </c>
      <c r="C796" s="399" t="s">
        <v>3295</v>
      </c>
      <c r="D796" s="412" t="s">
        <v>3296</v>
      </c>
      <c r="E796" s="402" t="s">
        <v>1939</v>
      </c>
      <c r="F796" s="422" t="s">
        <v>3255</v>
      </c>
      <c r="G796" s="422" t="s">
        <v>3255</v>
      </c>
      <c r="H796" s="450"/>
      <c r="I796" s="420">
        <v>100</v>
      </c>
    </row>
    <row r="797" spans="1:9" x14ac:dyDescent="0.3">
      <c r="A797" s="448">
        <v>789</v>
      </c>
      <c r="B797" s="401" t="s">
        <v>1867</v>
      </c>
      <c r="C797" s="399" t="s">
        <v>3297</v>
      </c>
      <c r="D797" s="412" t="s">
        <v>3298</v>
      </c>
      <c r="E797" s="402" t="s">
        <v>1939</v>
      </c>
      <c r="F797" s="422" t="s">
        <v>3260</v>
      </c>
      <c r="G797" s="422" t="s">
        <v>3260</v>
      </c>
      <c r="H797" s="450"/>
      <c r="I797" s="420">
        <v>162.5</v>
      </c>
    </row>
    <row r="798" spans="1:9" x14ac:dyDescent="0.3">
      <c r="A798" s="448">
        <v>790</v>
      </c>
      <c r="B798" s="401" t="s">
        <v>1867</v>
      </c>
      <c r="C798" s="399" t="s">
        <v>3299</v>
      </c>
      <c r="D798" s="412" t="s">
        <v>3300</v>
      </c>
      <c r="E798" s="402" t="s">
        <v>1939</v>
      </c>
      <c r="F798" s="422" t="s">
        <v>3260</v>
      </c>
      <c r="G798" s="422" t="s">
        <v>3260</v>
      </c>
      <c r="H798" s="450"/>
      <c r="I798" s="420">
        <v>162.5</v>
      </c>
    </row>
    <row r="799" spans="1:9" x14ac:dyDescent="0.3">
      <c r="A799" s="448">
        <v>791</v>
      </c>
      <c r="B799" s="401" t="s">
        <v>1867</v>
      </c>
      <c r="C799" s="399" t="s">
        <v>3301</v>
      </c>
      <c r="D799" s="412" t="s">
        <v>3302</v>
      </c>
      <c r="E799" s="402" t="s">
        <v>1939</v>
      </c>
      <c r="F799" s="422" t="s">
        <v>3260</v>
      </c>
      <c r="G799" s="422" t="s">
        <v>3260</v>
      </c>
      <c r="H799" s="450"/>
      <c r="I799" s="420">
        <v>162.5</v>
      </c>
    </row>
    <row r="800" spans="1:9" x14ac:dyDescent="0.3">
      <c r="A800" s="448">
        <v>792</v>
      </c>
      <c r="B800" s="401" t="s">
        <v>1796</v>
      </c>
      <c r="C800" s="399" t="s">
        <v>3303</v>
      </c>
      <c r="D800" s="412" t="s">
        <v>3304</v>
      </c>
      <c r="E800" s="402" t="s">
        <v>1939</v>
      </c>
      <c r="F800" s="422" t="s">
        <v>3260</v>
      </c>
      <c r="G800" s="422" t="s">
        <v>3260</v>
      </c>
      <c r="H800" s="450"/>
      <c r="I800" s="420">
        <v>162.5</v>
      </c>
    </row>
    <row r="801" spans="1:9" x14ac:dyDescent="0.3">
      <c r="A801" s="448">
        <v>793</v>
      </c>
      <c r="B801" s="401" t="s">
        <v>1867</v>
      </c>
      <c r="C801" s="399" t="s">
        <v>3305</v>
      </c>
      <c r="D801" s="412" t="s">
        <v>3306</v>
      </c>
      <c r="E801" s="402" t="s">
        <v>1939</v>
      </c>
      <c r="F801" s="422" t="s">
        <v>1940</v>
      </c>
      <c r="G801" s="422" t="s">
        <v>1940</v>
      </c>
      <c r="H801" s="450"/>
      <c r="I801" s="420">
        <v>125</v>
      </c>
    </row>
    <row r="802" spans="1:9" x14ac:dyDescent="0.3">
      <c r="A802" s="448">
        <v>794</v>
      </c>
      <c r="B802" s="401" t="s">
        <v>1867</v>
      </c>
      <c r="C802" s="399" t="s">
        <v>3307</v>
      </c>
      <c r="D802" s="412" t="s">
        <v>3308</v>
      </c>
      <c r="E802" s="402" t="s">
        <v>1939</v>
      </c>
      <c r="F802" s="422" t="s">
        <v>1940</v>
      </c>
      <c r="G802" s="422" t="s">
        <v>1940</v>
      </c>
      <c r="H802" s="450"/>
      <c r="I802" s="420">
        <v>125</v>
      </c>
    </row>
    <row r="803" spans="1:9" x14ac:dyDescent="0.3">
      <c r="A803" s="448">
        <v>795</v>
      </c>
      <c r="B803" s="401" t="s">
        <v>1867</v>
      </c>
      <c r="C803" s="399" t="s">
        <v>3309</v>
      </c>
      <c r="D803" s="412" t="s">
        <v>3310</v>
      </c>
      <c r="E803" s="402" t="s">
        <v>1939</v>
      </c>
      <c r="F803" s="422" t="s">
        <v>3260</v>
      </c>
      <c r="G803" s="422" t="s">
        <v>3260</v>
      </c>
      <c r="H803" s="450"/>
      <c r="I803" s="420">
        <v>162.5</v>
      </c>
    </row>
    <row r="804" spans="1:9" x14ac:dyDescent="0.3">
      <c r="A804" s="448">
        <v>796</v>
      </c>
      <c r="B804" s="401" t="s">
        <v>1867</v>
      </c>
      <c r="C804" s="399" t="s">
        <v>3311</v>
      </c>
      <c r="D804" s="412" t="s">
        <v>3312</v>
      </c>
      <c r="E804" s="402" t="s">
        <v>1939</v>
      </c>
      <c r="F804" s="422" t="s">
        <v>3260</v>
      </c>
      <c r="G804" s="422" t="s">
        <v>3260</v>
      </c>
      <c r="H804" s="450"/>
      <c r="I804" s="420">
        <v>162.5</v>
      </c>
    </row>
    <row r="805" spans="1:9" x14ac:dyDescent="0.3">
      <c r="A805" s="448">
        <v>797</v>
      </c>
      <c r="B805" s="401" t="s">
        <v>1867</v>
      </c>
      <c r="C805" s="399" t="s">
        <v>3313</v>
      </c>
      <c r="D805" s="412" t="s">
        <v>3314</v>
      </c>
      <c r="E805" s="402" t="s">
        <v>1939</v>
      </c>
      <c r="F805" s="422" t="s">
        <v>3260</v>
      </c>
      <c r="G805" s="422" t="s">
        <v>3260</v>
      </c>
      <c r="H805" s="450"/>
      <c r="I805" s="420">
        <v>162.5</v>
      </c>
    </row>
    <row r="806" spans="1:9" x14ac:dyDescent="0.3">
      <c r="A806" s="448">
        <v>798</v>
      </c>
      <c r="B806" s="401" t="s">
        <v>1867</v>
      </c>
      <c r="C806" s="399" t="s">
        <v>3315</v>
      </c>
      <c r="D806" s="412" t="s">
        <v>3316</v>
      </c>
      <c r="E806" s="402" t="s">
        <v>1939</v>
      </c>
      <c r="F806" s="422" t="s">
        <v>3260</v>
      </c>
      <c r="G806" s="422" t="s">
        <v>3260</v>
      </c>
      <c r="H806" s="450"/>
      <c r="I806" s="420">
        <v>162.5</v>
      </c>
    </row>
    <row r="807" spans="1:9" x14ac:dyDescent="0.3">
      <c r="A807" s="448">
        <v>799</v>
      </c>
      <c r="B807" s="401" t="s">
        <v>1867</v>
      </c>
      <c r="C807" s="399" t="s">
        <v>3317</v>
      </c>
      <c r="D807" s="412" t="s">
        <v>3318</v>
      </c>
      <c r="E807" s="402" t="s">
        <v>1939</v>
      </c>
      <c r="F807" s="422" t="s">
        <v>3260</v>
      </c>
      <c r="G807" s="422" t="s">
        <v>3260</v>
      </c>
      <c r="H807" s="450"/>
      <c r="I807" s="420">
        <v>162.5</v>
      </c>
    </row>
    <row r="808" spans="1:9" x14ac:dyDescent="0.3">
      <c r="A808" s="448">
        <v>800</v>
      </c>
      <c r="B808" s="401" t="s">
        <v>1867</v>
      </c>
      <c r="C808" s="399" t="s">
        <v>3319</v>
      </c>
      <c r="D808" s="412" t="s">
        <v>3320</v>
      </c>
      <c r="E808" s="402" t="s">
        <v>1939</v>
      </c>
      <c r="F808" s="419" t="s">
        <v>1940</v>
      </c>
      <c r="G808" s="419" t="s">
        <v>1940</v>
      </c>
      <c r="H808" s="450"/>
      <c r="I808" s="420">
        <v>125</v>
      </c>
    </row>
    <row r="809" spans="1:9" x14ac:dyDescent="0.3">
      <c r="A809" s="448">
        <v>801</v>
      </c>
      <c r="B809" s="401" t="s">
        <v>1867</v>
      </c>
      <c r="C809" s="399" t="s">
        <v>3321</v>
      </c>
      <c r="D809" s="412" t="s">
        <v>3322</v>
      </c>
      <c r="E809" s="402" t="s">
        <v>1939</v>
      </c>
      <c r="F809" s="419" t="s">
        <v>1940</v>
      </c>
      <c r="G809" s="419" t="s">
        <v>1940</v>
      </c>
      <c r="H809" s="450"/>
      <c r="I809" s="420">
        <v>125</v>
      </c>
    </row>
    <row r="810" spans="1:9" x14ac:dyDescent="0.3">
      <c r="A810" s="448">
        <v>802</v>
      </c>
      <c r="B810" s="401" t="s">
        <v>1867</v>
      </c>
      <c r="C810" s="399" t="s">
        <v>3323</v>
      </c>
      <c r="D810" s="412" t="s">
        <v>3324</v>
      </c>
      <c r="E810" s="402" t="s">
        <v>1939</v>
      </c>
      <c r="F810" s="419" t="s">
        <v>1940</v>
      </c>
      <c r="G810" s="419" t="s">
        <v>1940</v>
      </c>
      <c r="H810" s="450"/>
      <c r="I810" s="420">
        <v>125</v>
      </c>
    </row>
    <row r="811" spans="1:9" x14ac:dyDescent="0.3">
      <c r="A811" s="448">
        <v>803</v>
      </c>
      <c r="B811" s="401" t="s">
        <v>1867</v>
      </c>
      <c r="C811" s="399" t="s">
        <v>3325</v>
      </c>
      <c r="D811" s="412" t="s">
        <v>3326</v>
      </c>
      <c r="E811" s="402" t="s">
        <v>1939</v>
      </c>
      <c r="F811" s="419" t="s">
        <v>1940</v>
      </c>
      <c r="G811" s="419" t="s">
        <v>1940</v>
      </c>
      <c r="H811" s="450"/>
      <c r="I811" s="420">
        <v>125</v>
      </c>
    </row>
    <row r="812" spans="1:9" x14ac:dyDescent="0.3">
      <c r="A812" s="448">
        <v>804</v>
      </c>
      <c r="B812" s="401" t="s">
        <v>1867</v>
      </c>
      <c r="C812" s="399" t="s">
        <v>3327</v>
      </c>
      <c r="D812" s="412" t="s">
        <v>3328</v>
      </c>
      <c r="E812" s="402" t="s">
        <v>1939</v>
      </c>
      <c r="F812" s="419" t="s">
        <v>1940</v>
      </c>
      <c r="G812" s="419" t="s">
        <v>1940</v>
      </c>
      <c r="H812" s="450"/>
      <c r="I812" s="420">
        <v>125</v>
      </c>
    </row>
    <row r="813" spans="1:9" x14ac:dyDescent="0.3">
      <c r="A813" s="448">
        <v>805</v>
      </c>
      <c r="B813" s="401" t="s">
        <v>1867</v>
      </c>
      <c r="C813" s="399" t="s">
        <v>3329</v>
      </c>
      <c r="D813" s="412" t="s">
        <v>3330</v>
      </c>
      <c r="E813" s="402" t="s">
        <v>1939</v>
      </c>
      <c r="F813" s="419" t="s">
        <v>1940</v>
      </c>
      <c r="G813" s="419" t="s">
        <v>1940</v>
      </c>
      <c r="H813" s="450"/>
      <c r="I813" s="420">
        <v>125</v>
      </c>
    </row>
    <row r="814" spans="1:9" x14ac:dyDescent="0.3">
      <c r="A814" s="448">
        <v>806</v>
      </c>
      <c r="B814" s="401" t="s">
        <v>1867</v>
      </c>
      <c r="C814" s="399" t="s">
        <v>3331</v>
      </c>
      <c r="D814" s="412" t="s">
        <v>3332</v>
      </c>
      <c r="E814" s="402" t="s">
        <v>1939</v>
      </c>
      <c r="F814" s="419" t="s">
        <v>1940</v>
      </c>
      <c r="G814" s="419" t="s">
        <v>1940</v>
      </c>
      <c r="H814" s="450"/>
      <c r="I814" s="420">
        <v>125</v>
      </c>
    </row>
    <row r="815" spans="1:9" x14ac:dyDescent="0.3">
      <c r="A815" s="448">
        <v>807</v>
      </c>
      <c r="B815" s="401" t="s">
        <v>1867</v>
      </c>
      <c r="C815" s="399" t="s">
        <v>3333</v>
      </c>
      <c r="D815" s="412" t="s">
        <v>3334</v>
      </c>
      <c r="E815" s="402" t="s">
        <v>1939</v>
      </c>
      <c r="F815" s="419" t="s">
        <v>1940</v>
      </c>
      <c r="G815" s="419" t="s">
        <v>1940</v>
      </c>
      <c r="H815" s="450"/>
      <c r="I815" s="420">
        <v>125</v>
      </c>
    </row>
    <row r="816" spans="1:9" x14ac:dyDescent="0.3">
      <c r="A816" s="448">
        <v>808</v>
      </c>
      <c r="B816" s="401" t="s">
        <v>1867</v>
      </c>
      <c r="C816" s="399" t="s">
        <v>3335</v>
      </c>
      <c r="D816" s="412" t="s">
        <v>3336</v>
      </c>
      <c r="E816" s="402" t="s">
        <v>1939</v>
      </c>
      <c r="F816" s="419" t="s">
        <v>1940</v>
      </c>
      <c r="G816" s="419" t="s">
        <v>1940</v>
      </c>
      <c r="H816" s="450"/>
      <c r="I816" s="420">
        <v>125</v>
      </c>
    </row>
    <row r="817" spans="1:9" x14ac:dyDescent="0.3">
      <c r="A817" s="448">
        <v>809</v>
      </c>
      <c r="B817" s="401" t="s">
        <v>1867</v>
      </c>
      <c r="C817" s="399" t="s">
        <v>3337</v>
      </c>
      <c r="D817" s="412" t="s">
        <v>3338</v>
      </c>
      <c r="E817" s="402" t="s">
        <v>1939</v>
      </c>
      <c r="F817" s="419" t="s">
        <v>1940</v>
      </c>
      <c r="G817" s="419" t="s">
        <v>1940</v>
      </c>
      <c r="H817" s="450"/>
      <c r="I817" s="420">
        <v>125</v>
      </c>
    </row>
    <row r="818" spans="1:9" x14ac:dyDescent="0.3">
      <c r="A818" s="448">
        <v>810</v>
      </c>
      <c r="B818" s="401" t="s">
        <v>1867</v>
      </c>
      <c r="C818" s="399" t="s">
        <v>3339</v>
      </c>
      <c r="D818" s="412" t="s">
        <v>3340</v>
      </c>
      <c r="E818" s="402" t="s">
        <v>1939</v>
      </c>
      <c r="F818" s="419" t="s">
        <v>1940</v>
      </c>
      <c r="G818" s="419" t="s">
        <v>1940</v>
      </c>
      <c r="H818" s="450"/>
      <c r="I818" s="420">
        <v>125</v>
      </c>
    </row>
    <row r="819" spans="1:9" x14ac:dyDescent="0.3">
      <c r="A819" s="448">
        <v>811</v>
      </c>
      <c r="B819" s="401" t="s">
        <v>1867</v>
      </c>
      <c r="C819" s="399" t="s">
        <v>3341</v>
      </c>
      <c r="D819" s="412" t="s">
        <v>3342</v>
      </c>
      <c r="E819" s="402" t="s">
        <v>1939</v>
      </c>
      <c r="F819" s="419" t="s">
        <v>1940</v>
      </c>
      <c r="G819" s="419" t="s">
        <v>1940</v>
      </c>
      <c r="H819" s="450"/>
      <c r="I819" s="420">
        <v>125</v>
      </c>
    </row>
    <row r="820" spans="1:9" x14ac:dyDescent="0.3">
      <c r="A820" s="448">
        <v>812</v>
      </c>
      <c r="B820" s="401" t="s">
        <v>1867</v>
      </c>
      <c r="C820" s="399" t="s">
        <v>3343</v>
      </c>
      <c r="D820" s="412" t="s">
        <v>3344</v>
      </c>
      <c r="E820" s="402" t="s">
        <v>1939</v>
      </c>
      <c r="F820" s="419" t="s">
        <v>1940</v>
      </c>
      <c r="G820" s="419" t="s">
        <v>1940</v>
      </c>
      <c r="H820" s="450"/>
      <c r="I820" s="420">
        <v>125</v>
      </c>
    </row>
    <row r="821" spans="1:9" x14ac:dyDescent="0.3">
      <c r="A821" s="448">
        <v>813</v>
      </c>
      <c r="B821" s="401" t="s">
        <v>1867</v>
      </c>
      <c r="C821" s="399" t="s">
        <v>3345</v>
      </c>
      <c r="D821" s="412" t="s">
        <v>3346</v>
      </c>
      <c r="E821" s="402" t="s">
        <v>1939</v>
      </c>
      <c r="F821" s="419" t="s">
        <v>1940</v>
      </c>
      <c r="G821" s="419" t="s">
        <v>1940</v>
      </c>
      <c r="H821" s="450"/>
      <c r="I821" s="420">
        <v>125</v>
      </c>
    </row>
    <row r="822" spans="1:9" x14ac:dyDescent="0.3">
      <c r="A822" s="448">
        <v>814</v>
      </c>
      <c r="B822" s="401" t="s">
        <v>1867</v>
      </c>
      <c r="C822" s="399" t="s">
        <v>3347</v>
      </c>
      <c r="D822" s="412" t="s">
        <v>3348</v>
      </c>
      <c r="E822" s="402" t="s">
        <v>1939</v>
      </c>
      <c r="F822" s="419" t="s">
        <v>1940</v>
      </c>
      <c r="G822" s="419" t="s">
        <v>1940</v>
      </c>
      <c r="H822" s="450"/>
      <c r="I822" s="420">
        <v>125</v>
      </c>
    </row>
    <row r="823" spans="1:9" x14ac:dyDescent="0.3">
      <c r="A823" s="448">
        <v>815</v>
      </c>
      <c r="B823" s="401" t="s">
        <v>1867</v>
      </c>
      <c r="C823" s="399" t="s">
        <v>3349</v>
      </c>
      <c r="D823" s="412" t="s">
        <v>3350</v>
      </c>
      <c r="E823" s="402" t="s">
        <v>1939</v>
      </c>
      <c r="F823" s="419" t="s">
        <v>1940</v>
      </c>
      <c r="G823" s="419" t="s">
        <v>1940</v>
      </c>
      <c r="H823" s="450"/>
      <c r="I823" s="420">
        <v>125</v>
      </c>
    </row>
    <row r="824" spans="1:9" x14ac:dyDescent="0.3">
      <c r="A824" s="448">
        <v>816</v>
      </c>
      <c r="B824" s="401" t="s">
        <v>1867</v>
      </c>
      <c r="C824" s="399" t="s">
        <v>3351</v>
      </c>
      <c r="D824" s="412" t="s">
        <v>3352</v>
      </c>
      <c r="E824" s="402" t="s">
        <v>1939</v>
      </c>
      <c r="F824" s="419" t="s">
        <v>1940</v>
      </c>
      <c r="G824" s="419" t="s">
        <v>1940</v>
      </c>
      <c r="H824" s="450"/>
      <c r="I824" s="420">
        <v>125</v>
      </c>
    </row>
    <row r="825" spans="1:9" x14ac:dyDescent="0.3">
      <c r="A825" s="448">
        <v>817</v>
      </c>
      <c r="B825" s="401" t="s">
        <v>1867</v>
      </c>
      <c r="C825" s="399" t="s">
        <v>2103</v>
      </c>
      <c r="D825" s="412" t="s">
        <v>3353</v>
      </c>
      <c r="E825" s="402" t="s">
        <v>1939</v>
      </c>
      <c r="F825" s="419" t="s">
        <v>1940</v>
      </c>
      <c r="G825" s="419" t="s">
        <v>1940</v>
      </c>
      <c r="H825" s="450"/>
      <c r="I825" s="420">
        <v>125</v>
      </c>
    </row>
    <row r="826" spans="1:9" x14ac:dyDescent="0.3">
      <c r="A826" s="448">
        <v>818</v>
      </c>
      <c r="B826" s="401" t="s">
        <v>1867</v>
      </c>
      <c r="C826" s="399" t="s">
        <v>3354</v>
      </c>
      <c r="D826" s="412" t="s">
        <v>3355</v>
      </c>
      <c r="E826" s="402" t="s">
        <v>1939</v>
      </c>
      <c r="F826" s="419" t="s">
        <v>1940</v>
      </c>
      <c r="G826" s="419" t="s">
        <v>1940</v>
      </c>
      <c r="H826" s="450"/>
      <c r="I826" s="420">
        <v>125</v>
      </c>
    </row>
    <row r="827" spans="1:9" x14ac:dyDescent="0.3">
      <c r="A827" s="448">
        <v>819</v>
      </c>
      <c r="B827" s="401" t="s">
        <v>1867</v>
      </c>
      <c r="C827" s="399" t="s">
        <v>2379</v>
      </c>
      <c r="D827" s="412" t="s">
        <v>3356</v>
      </c>
      <c r="E827" s="402" t="s">
        <v>1939</v>
      </c>
      <c r="F827" s="419" t="s">
        <v>1940</v>
      </c>
      <c r="G827" s="419" t="s">
        <v>1940</v>
      </c>
      <c r="H827" s="450"/>
      <c r="I827" s="420">
        <v>125</v>
      </c>
    </row>
    <row r="828" spans="1:9" x14ac:dyDescent="0.3">
      <c r="A828" s="448">
        <v>820</v>
      </c>
      <c r="B828" s="401" t="s">
        <v>1867</v>
      </c>
      <c r="C828" s="399" t="s">
        <v>3357</v>
      </c>
      <c r="D828" s="412" t="s">
        <v>3358</v>
      </c>
      <c r="E828" s="402" t="s">
        <v>1939</v>
      </c>
      <c r="F828" s="419" t="s">
        <v>1940</v>
      </c>
      <c r="G828" s="419" t="s">
        <v>1940</v>
      </c>
      <c r="H828" s="450"/>
      <c r="I828" s="420">
        <v>125</v>
      </c>
    </row>
    <row r="829" spans="1:9" x14ac:dyDescent="0.3">
      <c r="A829" s="448">
        <v>821</v>
      </c>
      <c r="B829" s="401" t="s">
        <v>1867</v>
      </c>
      <c r="C829" s="399" t="s">
        <v>3359</v>
      </c>
      <c r="D829" s="412" t="s">
        <v>3360</v>
      </c>
      <c r="E829" s="402" t="s">
        <v>1939</v>
      </c>
      <c r="F829" s="419" t="s">
        <v>1940</v>
      </c>
      <c r="G829" s="419" t="s">
        <v>1940</v>
      </c>
      <c r="H829" s="450"/>
      <c r="I829" s="420">
        <v>125</v>
      </c>
    </row>
    <row r="830" spans="1:9" x14ac:dyDescent="0.3">
      <c r="A830" s="448">
        <v>822</v>
      </c>
      <c r="B830" s="401" t="s">
        <v>1867</v>
      </c>
      <c r="C830" s="399" t="s">
        <v>3361</v>
      </c>
      <c r="D830" s="412" t="s">
        <v>3362</v>
      </c>
      <c r="E830" s="402" t="s">
        <v>1939</v>
      </c>
      <c r="F830" s="419" t="s">
        <v>1940</v>
      </c>
      <c r="G830" s="419" t="s">
        <v>1940</v>
      </c>
      <c r="H830" s="450"/>
      <c r="I830" s="420">
        <v>125</v>
      </c>
    </row>
    <row r="831" spans="1:9" x14ac:dyDescent="0.3">
      <c r="A831" s="448">
        <v>823</v>
      </c>
      <c r="B831" s="401" t="s">
        <v>1867</v>
      </c>
      <c r="C831" s="399" t="s">
        <v>3363</v>
      </c>
      <c r="D831" s="412" t="s">
        <v>3364</v>
      </c>
      <c r="E831" s="402" t="s">
        <v>1939</v>
      </c>
      <c r="F831" s="419" t="s">
        <v>1940</v>
      </c>
      <c r="G831" s="419" t="s">
        <v>1940</v>
      </c>
      <c r="H831" s="450"/>
      <c r="I831" s="420">
        <v>125</v>
      </c>
    </row>
    <row r="832" spans="1:9" x14ac:dyDescent="0.3">
      <c r="A832" s="448">
        <v>824</v>
      </c>
      <c r="B832" s="401" t="s">
        <v>1867</v>
      </c>
      <c r="C832" s="399" t="s">
        <v>3365</v>
      </c>
      <c r="D832" s="412" t="s">
        <v>3366</v>
      </c>
      <c r="E832" s="402" t="s">
        <v>1939</v>
      </c>
      <c r="F832" s="419" t="s">
        <v>1940</v>
      </c>
      <c r="G832" s="419" t="s">
        <v>1940</v>
      </c>
      <c r="H832" s="450"/>
      <c r="I832" s="420">
        <v>125</v>
      </c>
    </row>
    <row r="833" spans="1:9" x14ac:dyDescent="0.3">
      <c r="A833" s="448">
        <v>825</v>
      </c>
      <c r="B833" s="401" t="s">
        <v>1867</v>
      </c>
      <c r="C833" s="399" t="s">
        <v>3367</v>
      </c>
      <c r="D833" s="412" t="s">
        <v>3368</v>
      </c>
      <c r="E833" s="402" t="s">
        <v>1939</v>
      </c>
      <c r="F833" s="419" t="s">
        <v>1940</v>
      </c>
      <c r="G833" s="419" t="s">
        <v>1940</v>
      </c>
      <c r="H833" s="450"/>
      <c r="I833" s="420">
        <v>125</v>
      </c>
    </row>
    <row r="834" spans="1:9" x14ac:dyDescent="0.3">
      <c r="A834" s="448">
        <v>826</v>
      </c>
      <c r="B834" s="401" t="s">
        <v>1867</v>
      </c>
      <c r="C834" s="399" t="s">
        <v>3369</v>
      </c>
      <c r="D834" s="412" t="s">
        <v>3370</v>
      </c>
      <c r="E834" s="402" t="s">
        <v>1939</v>
      </c>
      <c r="F834" s="419" t="s">
        <v>1940</v>
      </c>
      <c r="G834" s="419" t="s">
        <v>1940</v>
      </c>
      <c r="H834" s="450"/>
      <c r="I834" s="420">
        <v>125</v>
      </c>
    </row>
    <row r="835" spans="1:9" x14ac:dyDescent="0.3">
      <c r="A835" s="448">
        <v>827</v>
      </c>
      <c r="B835" s="401" t="s">
        <v>1867</v>
      </c>
      <c r="C835" s="399" t="s">
        <v>3371</v>
      </c>
      <c r="D835" s="412" t="s">
        <v>3372</v>
      </c>
      <c r="E835" s="402" t="s">
        <v>1939</v>
      </c>
      <c r="F835" s="419" t="s">
        <v>1940</v>
      </c>
      <c r="G835" s="419" t="s">
        <v>1940</v>
      </c>
      <c r="H835" s="450"/>
      <c r="I835" s="420">
        <v>125</v>
      </c>
    </row>
    <row r="836" spans="1:9" x14ac:dyDescent="0.3">
      <c r="A836" s="448">
        <v>828</v>
      </c>
      <c r="B836" s="401" t="s">
        <v>1867</v>
      </c>
      <c r="C836" s="399" t="s">
        <v>3373</v>
      </c>
      <c r="D836" s="412" t="s">
        <v>3374</v>
      </c>
      <c r="E836" s="402" t="s">
        <v>1939</v>
      </c>
      <c r="F836" s="419" t="s">
        <v>1940</v>
      </c>
      <c r="G836" s="419" t="s">
        <v>1940</v>
      </c>
      <c r="H836" s="450"/>
      <c r="I836" s="420">
        <v>125</v>
      </c>
    </row>
    <row r="837" spans="1:9" x14ac:dyDescent="0.3">
      <c r="A837" s="448">
        <v>829</v>
      </c>
      <c r="B837" s="401" t="s">
        <v>1867</v>
      </c>
      <c r="C837" s="399" t="s">
        <v>3375</v>
      </c>
      <c r="D837" s="412" t="s">
        <v>3376</v>
      </c>
      <c r="E837" s="402" t="s">
        <v>1939</v>
      </c>
      <c r="F837" s="419" t="s">
        <v>1940</v>
      </c>
      <c r="G837" s="419" t="s">
        <v>1940</v>
      </c>
      <c r="H837" s="450"/>
      <c r="I837" s="420">
        <v>125</v>
      </c>
    </row>
    <row r="838" spans="1:9" x14ac:dyDescent="0.3">
      <c r="A838" s="448">
        <v>830</v>
      </c>
      <c r="B838" s="401" t="s">
        <v>1867</v>
      </c>
      <c r="C838" s="399" t="s">
        <v>3377</v>
      </c>
      <c r="D838" s="412" t="s">
        <v>3378</v>
      </c>
      <c r="E838" s="402" t="s">
        <v>1939</v>
      </c>
      <c r="F838" s="419" t="s">
        <v>1940</v>
      </c>
      <c r="G838" s="419" t="s">
        <v>1940</v>
      </c>
      <c r="H838" s="450"/>
      <c r="I838" s="420">
        <v>125</v>
      </c>
    </row>
    <row r="839" spans="1:9" x14ac:dyDescent="0.3">
      <c r="A839" s="448">
        <v>831</v>
      </c>
      <c r="B839" s="401" t="s">
        <v>1867</v>
      </c>
      <c r="C839" s="399" t="s">
        <v>3379</v>
      </c>
      <c r="D839" s="412" t="s">
        <v>3380</v>
      </c>
      <c r="E839" s="402" t="s">
        <v>1939</v>
      </c>
      <c r="F839" s="419" t="s">
        <v>1940</v>
      </c>
      <c r="G839" s="419" t="s">
        <v>1940</v>
      </c>
      <c r="H839" s="450"/>
      <c r="I839" s="420">
        <v>125</v>
      </c>
    </row>
    <row r="840" spans="1:9" x14ac:dyDescent="0.3">
      <c r="A840" s="448">
        <v>832</v>
      </c>
      <c r="B840" s="401" t="s">
        <v>1867</v>
      </c>
      <c r="C840" s="399" t="s">
        <v>3381</v>
      </c>
      <c r="D840" s="412" t="s">
        <v>3382</v>
      </c>
      <c r="E840" s="402" t="s">
        <v>1939</v>
      </c>
      <c r="F840" s="419" t="s">
        <v>1940</v>
      </c>
      <c r="G840" s="419" t="s">
        <v>1940</v>
      </c>
      <c r="H840" s="450"/>
      <c r="I840" s="420">
        <v>125</v>
      </c>
    </row>
    <row r="841" spans="1:9" x14ac:dyDescent="0.3">
      <c r="A841" s="448">
        <v>833</v>
      </c>
      <c r="B841" s="401" t="s">
        <v>1867</v>
      </c>
      <c r="C841" s="399" t="s">
        <v>3383</v>
      </c>
      <c r="D841" s="412" t="s">
        <v>3384</v>
      </c>
      <c r="E841" s="402" t="s">
        <v>1939</v>
      </c>
      <c r="F841" s="419" t="s">
        <v>1940</v>
      </c>
      <c r="G841" s="419" t="s">
        <v>1940</v>
      </c>
      <c r="H841" s="450"/>
      <c r="I841" s="420">
        <v>125</v>
      </c>
    </row>
    <row r="842" spans="1:9" x14ac:dyDescent="0.3">
      <c r="A842" s="448">
        <v>834</v>
      </c>
      <c r="B842" s="401" t="s">
        <v>1867</v>
      </c>
      <c r="C842" s="399" t="s">
        <v>3385</v>
      </c>
      <c r="D842" s="412" t="s">
        <v>3386</v>
      </c>
      <c r="E842" s="402" t="s">
        <v>1939</v>
      </c>
      <c r="F842" s="422" t="s">
        <v>3260</v>
      </c>
      <c r="G842" s="422" t="s">
        <v>3260</v>
      </c>
      <c r="H842" s="450"/>
      <c r="I842" s="420">
        <v>162.5</v>
      </c>
    </row>
    <row r="843" spans="1:9" s="403" customFormat="1" x14ac:dyDescent="0.3">
      <c r="A843" s="448">
        <v>835</v>
      </c>
      <c r="B843" s="401">
        <v>41096</v>
      </c>
      <c r="C843" s="399" t="s">
        <v>3387</v>
      </c>
      <c r="D843" s="412" t="s">
        <v>3388</v>
      </c>
      <c r="E843" s="402" t="s">
        <v>1939</v>
      </c>
      <c r="F843" s="419" t="s">
        <v>1940</v>
      </c>
      <c r="G843" s="419" t="s">
        <v>1940</v>
      </c>
      <c r="H843" s="450"/>
      <c r="I843" s="420">
        <v>125</v>
      </c>
    </row>
    <row r="844" spans="1:9" x14ac:dyDescent="0.3">
      <c r="A844" s="448">
        <v>836</v>
      </c>
      <c r="B844" s="401" t="s">
        <v>1790</v>
      </c>
      <c r="C844" s="399" t="s">
        <v>3389</v>
      </c>
      <c r="D844" s="412" t="s">
        <v>3390</v>
      </c>
      <c r="E844" s="402" t="s">
        <v>1939</v>
      </c>
      <c r="F844" s="419" t="s">
        <v>1940</v>
      </c>
      <c r="G844" s="419" t="s">
        <v>1940</v>
      </c>
      <c r="H844" s="450"/>
      <c r="I844" s="420">
        <v>125</v>
      </c>
    </row>
    <row r="845" spans="1:9" x14ac:dyDescent="0.3">
      <c r="A845" s="448">
        <v>837</v>
      </c>
      <c r="B845" s="401" t="s">
        <v>1790</v>
      </c>
      <c r="C845" s="399" t="s">
        <v>3391</v>
      </c>
      <c r="D845" s="412" t="s">
        <v>3392</v>
      </c>
      <c r="E845" s="402" t="s">
        <v>1939</v>
      </c>
      <c r="F845" s="419" t="s">
        <v>1940</v>
      </c>
      <c r="G845" s="419" t="s">
        <v>1940</v>
      </c>
      <c r="H845" s="450"/>
      <c r="I845" s="420">
        <v>125</v>
      </c>
    </row>
    <row r="846" spans="1:9" x14ac:dyDescent="0.3">
      <c r="A846" s="448">
        <v>838</v>
      </c>
      <c r="B846" s="401" t="s">
        <v>1790</v>
      </c>
      <c r="C846" s="399" t="s">
        <v>3393</v>
      </c>
      <c r="D846" s="412" t="s">
        <v>3394</v>
      </c>
      <c r="E846" s="402" t="s">
        <v>1939</v>
      </c>
      <c r="F846" s="419" t="s">
        <v>1940</v>
      </c>
      <c r="G846" s="419" t="s">
        <v>1940</v>
      </c>
      <c r="H846" s="450"/>
      <c r="I846" s="420">
        <v>125</v>
      </c>
    </row>
    <row r="847" spans="1:9" x14ac:dyDescent="0.3">
      <c r="A847" s="448">
        <v>839</v>
      </c>
      <c r="B847" s="401" t="s">
        <v>1790</v>
      </c>
      <c r="C847" s="399" t="s">
        <v>3395</v>
      </c>
      <c r="D847" s="412" t="s">
        <v>3396</v>
      </c>
      <c r="E847" s="402" t="s">
        <v>1939</v>
      </c>
      <c r="F847" s="419" t="s">
        <v>1940</v>
      </c>
      <c r="G847" s="419" t="s">
        <v>1940</v>
      </c>
      <c r="H847" s="450"/>
      <c r="I847" s="420">
        <v>125</v>
      </c>
    </row>
    <row r="848" spans="1:9" x14ac:dyDescent="0.3">
      <c r="A848" s="448">
        <v>840</v>
      </c>
      <c r="B848" s="401">
        <v>41096</v>
      </c>
      <c r="C848" s="399" t="s">
        <v>3397</v>
      </c>
      <c r="D848" s="412" t="s">
        <v>3398</v>
      </c>
      <c r="E848" s="402" t="s">
        <v>1939</v>
      </c>
      <c r="F848" s="419" t="s">
        <v>1940</v>
      </c>
      <c r="G848" s="419" t="s">
        <v>1940</v>
      </c>
      <c r="H848" s="450"/>
      <c r="I848" s="420">
        <v>125</v>
      </c>
    </row>
    <row r="849" spans="1:9" x14ac:dyDescent="0.3">
      <c r="A849" s="448">
        <v>841</v>
      </c>
      <c r="B849" s="401">
        <v>41096</v>
      </c>
      <c r="C849" s="399" t="s">
        <v>3399</v>
      </c>
      <c r="D849" s="412" t="s">
        <v>3400</v>
      </c>
      <c r="E849" s="402" t="s">
        <v>1939</v>
      </c>
      <c r="F849" s="419" t="s">
        <v>1940</v>
      </c>
      <c r="G849" s="419" t="s">
        <v>1940</v>
      </c>
      <c r="H849" s="450"/>
      <c r="I849" s="420">
        <v>125</v>
      </c>
    </row>
    <row r="850" spans="1:9" x14ac:dyDescent="0.3">
      <c r="A850" s="448">
        <v>842</v>
      </c>
      <c r="B850" s="401">
        <v>41097</v>
      </c>
      <c r="C850" s="399" t="s">
        <v>3401</v>
      </c>
      <c r="D850" s="412" t="s">
        <v>3402</v>
      </c>
      <c r="E850" s="402" t="s">
        <v>1939</v>
      </c>
      <c r="F850" s="419" t="s">
        <v>1940</v>
      </c>
      <c r="G850" s="419" t="s">
        <v>1940</v>
      </c>
      <c r="H850" s="450"/>
      <c r="I850" s="420">
        <v>125</v>
      </c>
    </row>
    <row r="851" spans="1:9" x14ac:dyDescent="0.3">
      <c r="A851" s="448">
        <v>843</v>
      </c>
      <c r="B851" s="401" t="s">
        <v>1790</v>
      </c>
      <c r="C851" s="399" t="s">
        <v>3403</v>
      </c>
      <c r="D851" s="412" t="s">
        <v>3404</v>
      </c>
      <c r="E851" s="402" t="s">
        <v>1939</v>
      </c>
      <c r="F851" s="419" t="s">
        <v>1940</v>
      </c>
      <c r="G851" s="419" t="s">
        <v>1940</v>
      </c>
      <c r="H851" s="450"/>
      <c r="I851" s="420">
        <v>125</v>
      </c>
    </row>
    <row r="852" spans="1:9" x14ac:dyDescent="0.3">
      <c r="A852" s="448">
        <v>844</v>
      </c>
      <c r="B852" s="401">
        <v>41189</v>
      </c>
      <c r="C852" s="399" t="s">
        <v>3405</v>
      </c>
      <c r="D852" s="412" t="s">
        <v>3406</v>
      </c>
      <c r="E852" s="402" t="s">
        <v>1939</v>
      </c>
      <c r="F852" s="419" t="s">
        <v>1940</v>
      </c>
      <c r="G852" s="419" t="s">
        <v>1940</v>
      </c>
      <c r="H852" s="450"/>
      <c r="I852" s="420">
        <v>125</v>
      </c>
    </row>
    <row r="853" spans="1:9" x14ac:dyDescent="0.3">
      <c r="A853" s="448">
        <v>845</v>
      </c>
      <c r="B853" s="401">
        <v>41096</v>
      </c>
      <c r="C853" s="399" t="s">
        <v>3407</v>
      </c>
      <c r="D853" s="412" t="s">
        <v>3408</v>
      </c>
      <c r="E853" s="402" t="s">
        <v>1939</v>
      </c>
      <c r="F853" s="419" t="s">
        <v>1940</v>
      </c>
      <c r="G853" s="419" t="s">
        <v>1940</v>
      </c>
      <c r="H853" s="450"/>
      <c r="I853" s="420">
        <v>125</v>
      </c>
    </row>
    <row r="854" spans="1:9" x14ac:dyDescent="0.3">
      <c r="A854" s="448">
        <v>846</v>
      </c>
      <c r="B854" s="401">
        <v>41159</v>
      </c>
      <c r="C854" s="399" t="s">
        <v>3409</v>
      </c>
      <c r="D854" s="412" t="s">
        <v>3410</v>
      </c>
      <c r="E854" s="402" t="s">
        <v>1939</v>
      </c>
      <c r="F854" s="419" t="s">
        <v>1940</v>
      </c>
      <c r="G854" s="419" t="s">
        <v>1940</v>
      </c>
      <c r="H854" s="450"/>
      <c r="I854" s="420">
        <v>125</v>
      </c>
    </row>
    <row r="855" spans="1:9" x14ac:dyDescent="0.3">
      <c r="A855" s="448">
        <v>847</v>
      </c>
      <c r="B855" s="401">
        <v>41159</v>
      </c>
      <c r="C855" s="399" t="s">
        <v>3411</v>
      </c>
      <c r="D855" s="412" t="s">
        <v>3412</v>
      </c>
      <c r="E855" s="402" t="s">
        <v>1939</v>
      </c>
      <c r="F855" s="419" t="s">
        <v>1940</v>
      </c>
      <c r="G855" s="419" t="s">
        <v>1940</v>
      </c>
      <c r="H855" s="450"/>
      <c r="I855" s="420">
        <v>125</v>
      </c>
    </row>
    <row r="856" spans="1:9" x14ac:dyDescent="0.3">
      <c r="A856" s="448">
        <v>848</v>
      </c>
      <c r="B856" s="401">
        <v>41159</v>
      </c>
      <c r="C856" s="399" t="s">
        <v>3413</v>
      </c>
      <c r="D856" s="412" t="s">
        <v>3414</v>
      </c>
      <c r="E856" s="402" t="s">
        <v>1939</v>
      </c>
      <c r="F856" s="419" t="s">
        <v>1940</v>
      </c>
      <c r="G856" s="419" t="s">
        <v>1940</v>
      </c>
      <c r="H856" s="450"/>
      <c r="I856" s="420">
        <v>125</v>
      </c>
    </row>
    <row r="857" spans="1:9" x14ac:dyDescent="0.3">
      <c r="A857" s="448">
        <v>849</v>
      </c>
      <c r="B857" s="401">
        <v>41159</v>
      </c>
      <c r="C857" s="399" t="s">
        <v>3415</v>
      </c>
      <c r="D857" s="412" t="s">
        <v>3416</v>
      </c>
      <c r="E857" s="402" t="s">
        <v>1939</v>
      </c>
      <c r="F857" s="419" t="s">
        <v>1940</v>
      </c>
      <c r="G857" s="419" t="s">
        <v>1940</v>
      </c>
      <c r="H857" s="450"/>
      <c r="I857" s="420">
        <v>125</v>
      </c>
    </row>
    <row r="858" spans="1:9" x14ac:dyDescent="0.3">
      <c r="A858" s="448">
        <v>850</v>
      </c>
      <c r="B858" s="401">
        <v>41097</v>
      </c>
      <c r="C858" s="399" t="s">
        <v>3417</v>
      </c>
      <c r="D858" s="412" t="s">
        <v>3418</v>
      </c>
      <c r="E858" s="402" t="s">
        <v>1939</v>
      </c>
      <c r="F858" s="419" t="s">
        <v>1940</v>
      </c>
      <c r="G858" s="419" t="s">
        <v>1940</v>
      </c>
      <c r="H858" s="450"/>
      <c r="I858" s="420">
        <v>125</v>
      </c>
    </row>
    <row r="859" spans="1:9" x14ac:dyDescent="0.3">
      <c r="A859" s="448">
        <v>851</v>
      </c>
      <c r="B859" s="401" t="s">
        <v>3419</v>
      </c>
      <c r="C859" s="399" t="s">
        <v>3420</v>
      </c>
      <c r="D859" s="412" t="s">
        <v>3421</v>
      </c>
      <c r="E859" s="402" t="s">
        <v>1939</v>
      </c>
      <c r="F859" s="419" t="s">
        <v>1940</v>
      </c>
      <c r="G859" s="419" t="s">
        <v>1940</v>
      </c>
      <c r="H859" s="450"/>
      <c r="I859" s="420">
        <v>125</v>
      </c>
    </row>
    <row r="860" spans="1:9" x14ac:dyDescent="0.3">
      <c r="A860" s="448">
        <v>852</v>
      </c>
      <c r="B860" s="401" t="s">
        <v>3419</v>
      </c>
      <c r="C860" s="399" t="s">
        <v>3422</v>
      </c>
      <c r="D860" s="412" t="s">
        <v>3423</v>
      </c>
      <c r="E860" s="402" t="s">
        <v>1939</v>
      </c>
      <c r="F860" s="419" t="s">
        <v>1940</v>
      </c>
      <c r="G860" s="419" t="s">
        <v>1940</v>
      </c>
      <c r="H860" s="450"/>
      <c r="I860" s="420">
        <v>125</v>
      </c>
    </row>
    <row r="861" spans="1:9" x14ac:dyDescent="0.3">
      <c r="A861" s="448">
        <v>853</v>
      </c>
      <c r="B861" s="401" t="s">
        <v>3419</v>
      </c>
      <c r="C861" s="399" t="s">
        <v>3424</v>
      </c>
      <c r="D861" s="412" t="s">
        <v>3425</v>
      </c>
      <c r="E861" s="402" t="s">
        <v>1939</v>
      </c>
      <c r="F861" s="419" t="s">
        <v>1940</v>
      </c>
      <c r="G861" s="419" t="s">
        <v>1940</v>
      </c>
      <c r="H861" s="450"/>
      <c r="I861" s="420">
        <v>125</v>
      </c>
    </row>
    <row r="862" spans="1:9" x14ac:dyDescent="0.3">
      <c r="A862" s="448">
        <v>854</v>
      </c>
      <c r="B862" s="401" t="s">
        <v>3426</v>
      </c>
      <c r="C862" s="399" t="s">
        <v>3427</v>
      </c>
      <c r="D862" s="412" t="s">
        <v>3428</v>
      </c>
      <c r="E862" s="402" t="s">
        <v>1939</v>
      </c>
      <c r="F862" s="419" t="s">
        <v>1940</v>
      </c>
      <c r="G862" s="419" t="s">
        <v>1940</v>
      </c>
      <c r="H862" s="450"/>
      <c r="I862" s="420">
        <v>125</v>
      </c>
    </row>
    <row r="863" spans="1:9" x14ac:dyDescent="0.3">
      <c r="A863" s="448">
        <v>855</v>
      </c>
      <c r="B863" s="401" t="s">
        <v>3419</v>
      </c>
      <c r="C863" s="399" t="s">
        <v>3429</v>
      </c>
      <c r="D863" s="412" t="s">
        <v>3430</v>
      </c>
      <c r="E863" s="402" t="s">
        <v>1939</v>
      </c>
      <c r="F863" s="419" t="s">
        <v>1940</v>
      </c>
      <c r="G863" s="419" t="s">
        <v>1940</v>
      </c>
      <c r="H863" s="450"/>
      <c r="I863" s="420">
        <v>125</v>
      </c>
    </row>
    <row r="864" spans="1:9" x14ac:dyDescent="0.3">
      <c r="A864" s="448">
        <v>856</v>
      </c>
      <c r="B864" s="401" t="s">
        <v>3426</v>
      </c>
      <c r="C864" s="399" t="s">
        <v>3431</v>
      </c>
      <c r="D864" s="412" t="s">
        <v>3432</v>
      </c>
      <c r="E864" s="402" t="s">
        <v>1939</v>
      </c>
      <c r="F864" s="419" t="s">
        <v>1940</v>
      </c>
      <c r="G864" s="419" t="s">
        <v>1940</v>
      </c>
      <c r="H864" s="450"/>
      <c r="I864" s="420">
        <v>125</v>
      </c>
    </row>
    <row r="865" spans="1:9" x14ac:dyDescent="0.3">
      <c r="A865" s="448">
        <v>857</v>
      </c>
      <c r="B865" s="401">
        <v>41189</v>
      </c>
      <c r="C865" s="399" t="s">
        <v>3433</v>
      </c>
      <c r="D865" s="412" t="s">
        <v>3434</v>
      </c>
      <c r="E865" s="402" t="s">
        <v>1939</v>
      </c>
      <c r="F865" s="419" t="s">
        <v>1940</v>
      </c>
      <c r="G865" s="419" t="s">
        <v>1940</v>
      </c>
      <c r="H865" s="450"/>
      <c r="I865" s="420">
        <v>125</v>
      </c>
    </row>
    <row r="866" spans="1:9" x14ac:dyDescent="0.3">
      <c r="A866" s="448">
        <v>858</v>
      </c>
      <c r="B866" s="401">
        <v>41159</v>
      </c>
      <c r="C866" s="399" t="s">
        <v>3435</v>
      </c>
      <c r="D866" s="412" t="s">
        <v>3436</v>
      </c>
      <c r="E866" s="402" t="s">
        <v>1939</v>
      </c>
      <c r="F866" s="419" t="s">
        <v>1940</v>
      </c>
      <c r="G866" s="419" t="s">
        <v>1940</v>
      </c>
      <c r="H866" s="450"/>
      <c r="I866" s="420">
        <v>125</v>
      </c>
    </row>
    <row r="867" spans="1:9" x14ac:dyDescent="0.3">
      <c r="A867" s="448">
        <v>859</v>
      </c>
      <c r="B867" s="401" t="s">
        <v>3419</v>
      </c>
      <c r="C867" s="399" t="s">
        <v>3437</v>
      </c>
      <c r="D867" s="412" t="s">
        <v>3438</v>
      </c>
      <c r="E867" s="402" t="s">
        <v>1939</v>
      </c>
      <c r="F867" s="419" t="s">
        <v>1940</v>
      </c>
      <c r="G867" s="419" t="s">
        <v>1940</v>
      </c>
      <c r="H867" s="450"/>
      <c r="I867" s="420">
        <v>125</v>
      </c>
    </row>
    <row r="868" spans="1:9" x14ac:dyDescent="0.3">
      <c r="A868" s="448">
        <v>860</v>
      </c>
      <c r="B868" s="401">
        <v>41097</v>
      </c>
      <c r="C868" s="399" t="s">
        <v>3439</v>
      </c>
      <c r="D868" s="412" t="s">
        <v>3440</v>
      </c>
      <c r="E868" s="402" t="s">
        <v>1939</v>
      </c>
      <c r="F868" s="419" t="s">
        <v>1940</v>
      </c>
      <c r="G868" s="419" t="s">
        <v>1940</v>
      </c>
      <c r="H868" s="450"/>
      <c r="I868" s="420">
        <v>125</v>
      </c>
    </row>
    <row r="869" spans="1:9" x14ac:dyDescent="0.3">
      <c r="A869" s="448">
        <v>861</v>
      </c>
      <c r="B869" s="401">
        <v>41097</v>
      </c>
      <c r="C869" s="399" t="s">
        <v>3441</v>
      </c>
      <c r="D869" s="412" t="s">
        <v>3442</v>
      </c>
      <c r="E869" s="402" t="s">
        <v>1939</v>
      </c>
      <c r="F869" s="419" t="s">
        <v>1940</v>
      </c>
      <c r="G869" s="419" t="s">
        <v>1940</v>
      </c>
      <c r="H869" s="450"/>
      <c r="I869" s="420">
        <v>125</v>
      </c>
    </row>
    <row r="870" spans="1:9" x14ac:dyDescent="0.3">
      <c r="A870" s="448">
        <v>862</v>
      </c>
      <c r="B870" s="401">
        <v>41128</v>
      </c>
      <c r="C870" s="399" t="s">
        <v>3443</v>
      </c>
      <c r="D870" s="412" t="s">
        <v>3444</v>
      </c>
      <c r="E870" s="402" t="s">
        <v>1939</v>
      </c>
      <c r="F870" s="419" t="s">
        <v>1940</v>
      </c>
      <c r="G870" s="419" t="s">
        <v>1940</v>
      </c>
      <c r="H870" s="450"/>
      <c r="I870" s="420">
        <v>125</v>
      </c>
    </row>
    <row r="871" spans="1:9" x14ac:dyDescent="0.3">
      <c r="A871" s="448">
        <v>863</v>
      </c>
      <c r="B871" s="401">
        <v>41159</v>
      </c>
      <c r="C871" s="399" t="s">
        <v>3445</v>
      </c>
      <c r="D871" s="412" t="s">
        <v>3446</v>
      </c>
      <c r="E871" s="402" t="s">
        <v>1939</v>
      </c>
      <c r="F871" s="419" t="s">
        <v>1940</v>
      </c>
      <c r="G871" s="419" t="s">
        <v>1940</v>
      </c>
      <c r="H871" s="450"/>
      <c r="I871" s="420">
        <v>125</v>
      </c>
    </row>
    <row r="872" spans="1:9" x14ac:dyDescent="0.3">
      <c r="A872" s="448">
        <v>864</v>
      </c>
      <c r="B872" s="401">
        <v>41099</v>
      </c>
      <c r="C872" s="399" t="s">
        <v>3447</v>
      </c>
      <c r="D872" s="412" t="s">
        <v>3448</v>
      </c>
      <c r="E872" s="402" t="s">
        <v>1939</v>
      </c>
      <c r="F872" s="419" t="s">
        <v>1940</v>
      </c>
      <c r="G872" s="419" t="s">
        <v>1940</v>
      </c>
      <c r="H872" s="450"/>
      <c r="I872" s="420">
        <v>125</v>
      </c>
    </row>
    <row r="873" spans="1:9" x14ac:dyDescent="0.3">
      <c r="A873" s="448">
        <v>865</v>
      </c>
      <c r="B873" s="401">
        <v>41097</v>
      </c>
      <c r="C873" s="399" t="s">
        <v>3449</v>
      </c>
      <c r="D873" s="412" t="s">
        <v>3450</v>
      </c>
      <c r="E873" s="402" t="s">
        <v>1939</v>
      </c>
      <c r="F873" s="419" t="s">
        <v>1940</v>
      </c>
      <c r="G873" s="419" t="s">
        <v>1940</v>
      </c>
      <c r="H873" s="450"/>
      <c r="I873" s="420">
        <v>125</v>
      </c>
    </row>
    <row r="874" spans="1:9" x14ac:dyDescent="0.3">
      <c r="A874" s="448">
        <v>866</v>
      </c>
      <c r="B874" s="401">
        <v>41097</v>
      </c>
      <c r="C874" s="399" t="s">
        <v>3451</v>
      </c>
      <c r="D874" s="412" t="s">
        <v>3452</v>
      </c>
      <c r="E874" s="402" t="s">
        <v>1939</v>
      </c>
      <c r="F874" s="419" t="s">
        <v>1940</v>
      </c>
      <c r="G874" s="419" t="s">
        <v>1940</v>
      </c>
      <c r="H874" s="450"/>
      <c r="I874" s="420">
        <v>125</v>
      </c>
    </row>
    <row r="875" spans="1:9" x14ac:dyDescent="0.3">
      <c r="A875" s="448">
        <v>867</v>
      </c>
      <c r="B875" s="401" t="s">
        <v>3419</v>
      </c>
      <c r="C875" s="399" t="s">
        <v>3453</v>
      </c>
      <c r="D875" s="412" t="s">
        <v>3454</v>
      </c>
      <c r="E875" s="402" t="s">
        <v>1939</v>
      </c>
      <c r="F875" s="419" t="s">
        <v>1940</v>
      </c>
      <c r="G875" s="419" t="s">
        <v>1940</v>
      </c>
      <c r="H875" s="450"/>
      <c r="I875" s="420">
        <v>125</v>
      </c>
    </row>
    <row r="876" spans="1:9" x14ac:dyDescent="0.3">
      <c r="A876" s="448">
        <v>868</v>
      </c>
      <c r="B876" s="401">
        <v>41128</v>
      </c>
      <c r="C876" s="399" t="s">
        <v>3455</v>
      </c>
      <c r="D876" s="412" t="s">
        <v>3456</v>
      </c>
      <c r="E876" s="402" t="s">
        <v>1939</v>
      </c>
      <c r="F876" s="419" t="s">
        <v>1940</v>
      </c>
      <c r="G876" s="419" t="s">
        <v>1940</v>
      </c>
      <c r="H876" s="450"/>
      <c r="I876" s="420">
        <v>125</v>
      </c>
    </row>
    <row r="877" spans="1:9" x14ac:dyDescent="0.3">
      <c r="A877" s="448">
        <v>869</v>
      </c>
      <c r="B877" s="401">
        <v>41159</v>
      </c>
      <c r="C877" s="399" t="s">
        <v>3457</v>
      </c>
      <c r="D877" s="412" t="s">
        <v>3458</v>
      </c>
      <c r="E877" s="402" t="s">
        <v>1939</v>
      </c>
      <c r="F877" s="419" t="s">
        <v>1940</v>
      </c>
      <c r="G877" s="419" t="s">
        <v>1940</v>
      </c>
      <c r="H877" s="450"/>
      <c r="I877" s="420">
        <v>125</v>
      </c>
    </row>
    <row r="878" spans="1:9" x14ac:dyDescent="0.3">
      <c r="A878" s="448">
        <v>870</v>
      </c>
      <c r="B878" s="401">
        <v>41097</v>
      </c>
      <c r="C878" s="399" t="s">
        <v>3459</v>
      </c>
      <c r="D878" s="412" t="s">
        <v>3460</v>
      </c>
      <c r="E878" s="402" t="s">
        <v>1939</v>
      </c>
      <c r="F878" s="419" t="s">
        <v>1940</v>
      </c>
      <c r="G878" s="419" t="s">
        <v>1940</v>
      </c>
      <c r="H878" s="450"/>
      <c r="I878" s="420">
        <v>125</v>
      </c>
    </row>
    <row r="879" spans="1:9" x14ac:dyDescent="0.3">
      <c r="A879" s="448">
        <v>871</v>
      </c>
      <c r="B879" s="401" t="s">
        <v>3419</v>
      </c>
      <c r="C879" s="399" t="s">
        <v>3461</v>
      </c>
      <c r="D879" s="412" t="s">
        <v>3462</v>
      </c>
      <c r="E879" s="402" t="s">
        <v>1939</v>
      </c>
      <c r="F879" s="419" t="s">
        <v>1940</v>
      </c>
      <c r="G879" s="419" t="s">
        <v>1940</v>
      </c>
      <c r="H879" s="450"/>
      <c r="I879" s="420">
        <v>125</v>
      </c>
    </row>
    <row r="880" spans="1:9" x14ac:dyDescent="0.3">
      <c r="A880" s="448">
        <v>872</v>
      </c>
      <c r="B880" s="401" t="s">
        <v>3419</v>
      </c>
      <c r="C880" s="399" t="s">
        <v>3463</v>
      </c>
      <c r="D880" s="412" t="s">
        <v>3464</v>
      </c>
      <c r="E880" s="402" t="s">
        <v>1939</v>
      </c>
      <c r="F880" s="419" t="s">
        <v>1940</v>
      </c>
      <c r="G880" s="419" t="s">
        <v>1940</v>
      </c>
      <c r="H880" s="450"/>
      <c r="I880" s="420">
        <v>125</v>
      </c>
    </row>
    <row r="881" spans="1:9" x14ac:dyDescent="0.3">
      <c r="A881" s="448">
        <v>873</v>
      </c>
      <c r="B881" s="401" t="s">
        <v>3419</v>
      </c>
      <c r="C881" s="399" t="s">
        <v>3465</v>
      </c>
      <c r="D881" s="412" t="s">
        <v>3466</v>
      </c>
      <c r="E881" s="402" t="s">
        <v>1939</v>
      </c>
      <c r="F881" s="419" t="s">
        <v>1940</v>
      </c>
      <c r="G881" s="419" t="s">
        <v>1940</v>
      </c>
      <c r="H881" s="450"/>
      <c r="I881" s="420">
        <v>125</v>
      </c>
    </row>
    <row r="882" spans="1:9" x14ac:dyDescent="0.3">
      <c r="A882" s="448">
        <v>874</v>
      </c>
      <c r="B882" s="401" t="s">
        <v>3419</v>
      </c>
      <c r="C882" s="399" t="s">
        <v>3467</v>
      </c>
      <c r="D882" s="412" t="s">
        <v>3468</v>
      </c>
      <c r="E882" s="402" t="s">
        <v>1939</v>
      </c>
      <c r="F882" s="419" t="s">
        <v>1940</v>
      </c>
      <c r="G882" s="419" t="s">
        <v>1940</v>
      </c>
      <c r="H882" s="450"/>
      <c r="I882" s="420">
        <v>125</v>
      </c>
    </row>
    <row r="883" spans="1:9" x14ac:dyDescent="0.3">
      <c r="A883" s="448">
        <v>875</v>
      </c>
      <c r="B883" s="401" t="s">
        <v>3419</v>
      </c>
      <c r="C883" s="399" t="s">
        <v>3469</v>
      </c>
      <c r="D883" s="412" t="s">
        <v>3470</v>
      </c>
      <c r="E883" s="402" t="s">
        <v>1939</v>
      </c>
      <c r="F883" s="419" t="s">
        <v>1940</v>
      </c>
      <c r="G883" s="419" t="s">
        <v>1940</v>
      </c>
      <c r="H883" s="450"/>
      <c r="I883" s="420">
        <v>125</v>
      </c>
    </row>
    <row r="884" spans="1:9" x14ac:dyDescent="0.3">
      <c r="A884" s="448">
        <v>876</v>
      </c>
      <c r="B884" s="401">
        <v>41159</v>
      </c>
      <c r="C884" s="399" t="s">
        <v>3471</v>
      </c>
      <c r="D884" s="412" t="s">
        <v>3472</v>
      </c>
      <c r="E884" s="402" t="s">
        <v>1939</v>
      </c>
      <c r="F884" s="419" t="s">
        <v>1940</v>
      </c>
      <c r="G884" s="419" t="s">
        <v>1940</v>
      </c>
      <c r="H884" s="450"/>
      <c r="I884" s="420">
        <v>125</v>
      </c>
    </row>
    <row r="885" spans="1:9" x14ac:dyDescent="0.3">
      <c r="A885" s="448">
        <v>877</v>
      </c>
      <c r="B885" s="401">
        <v>41159</v>
      </c>
      <c r="C885" s="399" t="s">
        <v>3473</v>
      </c>
      <c r="D885" s="412" t="s">
        <v>3474</v>
      </c>
      <c r="E885" s="402" t="s">
        <v>1939</v>
      </c>
      <c r="F885" s="419" t="s">
        <v>1940</v>
      </c>
      <c r="G885" s="419" t="s">
        <v>1940</v>
      </c>
      <c r="H885" s="450"/>
      <c r="I885" s="420">
        <v>125</v>
      </c>
    </row>
    <row r="886" spans="1:9" x14ac:dyDescent="0.3">
      <c r="A886" s="448">
        <v>878</v>
      </c>
      <c r="B886" s="401" t="s">
        <v>3419</v>
      </c>
      <c r="C886" s="399" t="s">
        <v>3475</v>
      </c>
      <c r="D886" s="412" t="s">
        <v>3476</v>
      </c>
      <c r="E886" s="402" t="s">
        <v>1939</v>
      </c>
      <c r="F886" s="419" t="s">
        <v>1940</v>
      </c>
      <c r="G886" s="419" t="s">
        <v>1940</v>
      </c>
      <c r="H886" s="450"/>
      <c r="I886" s="420">
        <v>125</v>
      </c>
    </row>
    <row r="887" spans="1:9" x14ac:dyDescent="0.3">
      <c r="A887" s="448">
        <v>879</v>
      </c>
      <c r="B887" s="401" t="s">
        <v>3419</v>
      </c>
      <c r="C887" s="399" t="s">
        <v>3477</v>
      </c>
      <c r="D887" s="412" t="s">
        <v>3478</v>
      </c>
      <c r="E887" s="402" t="s">
        <v>1939</v>
      </c>
      <c r="F887" s="419" t="s">
        <v>1940</v>
      </c>
      <c r="G887" s="419" t="s">
        <v>1940</v>
      </c>
      <c r="H887" s="450"/>
      <c r="I887" s="420">
        <v>125</v>
      </c>
    </row>
    <row r="888" spans="1:9" x14ac:dyDescent="0.3">
      <c r="A888" s="448">
        <v>880</v>
      </c>
      <c r="B888" s="401" t="s">
        <v>3419</v>
      </c>
      <c r="C888" s="406" t="s">
        <v>3479</v>
      </c>
      <c r="D888" s="415" t="s">
        <v>3480</v>
      </c>
      <c r="E888" s="402" t="s">
        <v>1939</v>
      </c>
      <c r="F888" s="419" t="s">
        <v>1940</v>
      </c>
      <c r="G888" s="419" t="s">
        <v>1940</v>
      </c>
      <c r="H888" s="450"/>
      <c r="I888" s="420">
        <v>125</v>
      </c>
    </row>
    <row r="889" spans="1:9" x14ac:dyDescent="0.3">
      <c r="A889" s="448">
        <v>881</v>
      </c>
      <c r="B889" s="401" t="s">
        <v>3419</v>
      </c>
      <c r="C889" s="399" t="s">
        <v>3481</v>
      </c>
      <c r="D889" s="412" t="s">
        <v>3482</v>
      </c>
      <c r="E889" s="402" t="s">
        <v>1939</v>
      </c>
      <c r="F889" s="419" t="s">
        <v>1940</v>
      </c>
      <c r="G889" s="419" t="s">
        <v>1940</v>
      </c>
      <c r="H889" s="450"/>
      <c r="I889" s="420">
        <v>125</v>
      </c>
    </row>
    <row r="890" spans="1:9" x14ac:dyDescent="0.3">
      <c r="A890" s="448">
        <v>882</v>
      </c>
      <c r="B890" s="401" t="s">
        <v>3419</v>
      </c>
      <c r="C890" s="399" t="s">
        <v>3483</v>
      </c>
      <c r="D890" s="412" t="s">
        <v>3484</v>
      </c>
      <c r="E890" s="402" t="s">
        <v>1939</v>
      </c>
      <c r="F890" s="419" t="s">
        <v>1940</v>
      </c>
      <c r="G890" s="419" t="s">
        <v>1940</v>
      </c>
      <c r="H890" s="450"/>
      <c r="I890" s="420">
        <v>125</v>
      </c>
    </row>
    <row r="891" spans="1:9" x14ac:dyDescent="0.3">
      <c r="A891" s="448">
        <v>883</v>
      </c>
      <c r="B891" s="401" t="s">
        <v>3419</v>
      </c>
      <c r="C891" s="399" t="s">
        <v>3485</v>
      </c>
      <c r="D891" s="412" t="s">
        <v>3486</v>
      </c>
      <c r="E891" s="402" t="s">
        <v>1939</v>
      </c>
      <c r="F891" s="419" t="s">
        <v>1940</v>
      </c>
      <c r="G891" s="419" t="s">
        <v>1940</v>
      </c>
      <c r="H891" s="450"/>
      <c r="I891" s="420">
        <v>125</v>
      </c>
    </row>
    <row r="892" spans="1:9" x14ac:dyDescent="0.3">
      <c r="A892" s="448">
        <v>884</v>
      </c>
      <c r="B892" s="401">
        <v>41127</v>
      </c>
      <c r="C892" s="399" t="s">
        <v>3487</v>
      </c>
      <c r="D892" s="412" t="s">
        <v>3488</v>
      </c>
      <c r="E892" s="402" t="s">
        <v>1939</v>
      </c>
      <c r="F892" s="419" t="s">
        <v>1940</v>
      </c>
      <c r="G892" s="419" t="s">
        <v>1940</v>
      </c>
      <c r="H892" s="450"/>
      <c r="I892" s="420">
        <v>125</v>
      </c>
    </row>
    <row r="893" spans="1:9" x14ac:dyDescent="0.3">
      <c r="A893" s="448">
        <v>885</v>
      </c>
      <c r="B893" s="401" t="s">
        <v>3419</v>
      </c>
      <c r="C893" s="399" t="s">
        <v>3489</v>
      </c>
      <c r="D893" s="412" t="s">
        <v>3490</v>
      </c>
      <c r="E893" s="402" t="s">
        <v>1939</v>
      </c>
      <c r="F893" s="419" t="s">
        <v>1940</v>
      </c>
      <c r="G893" s="419" t="s">
        <v>1940</v>
      </c>
      <c r="H893" s="450"/>
      <c r="I893" s="420">
        <v>125</v>
      </c>
    </row>
    <row r="894" spans="1:9" x14ac:dyDescent="0.3">
      <c r="A894" s="448">
        <v>886</v>
      </c>
      <c r="B894" s="401" t="s">
        <v>3419</v>
      </c>
      <c r="C894" s="399" t="s">
        <v>3491</v>
      </c>
      <c r="D894" s="412" t="s">
        <v>3492</v>
      </c>
      <c r="E894" s="402" t="s">
        <v>1939</v>
      </c>
      <c r="F894" s="419" t="s">
        <v>1940</v>
      </c>
      <c r="G894" s="419" t="s">
        <v>1940</v>
      </c>
      <c r="H894" s="450"/>
      <c r="I894" s="420">
        <v>125</v>
      </c>
    </row>
    <row r="895" spans="1:9" x14ac:dyDescent="0.3">
      <c r="A895" s="448">
        <v>887</v>
      </c>
      <c r="B895" s="401">
        <v>41219</v>
      </c>
      <c r="C895" s="399" t="s">
        <v>3493</v>
      </c>
      <c r="D895" s="412" t="s">
        <v>3494</v>
      </c>
      <c r="E895" s="402" t="s">
        <v>1939</v>
      </c>
      <c r="F895" s="419" t="s">
        <v>1940</v>
      </c>
      <c r="G895" s="419" t="s">
        <v>1940</v>
      </c>
      <c r="H895" s="450"/>
      <c r="I895" s="420">
        <v>125</v>
      </c>
    </row>
    <row r="896" spans="1:9" x14ac:dyDescent="0.3">
      <c r="A896" s="448">
        <v>888</v>
      </c>
      <c r="B896" s="401" t="s">
        <v>3419</v>
      </c>
      <c r="C896" s="399" t="s">
        <v>3495</v>
      </c>
      <c r="D896" s="412" t="s">
        <v>3496</v>
      </c>
      <c r="E896" s="402" t="s">
        <v>1939</v>
      </c>
      <c r="F896" s="419" t="s">
        <v>1940</v>
      </c>
      <c r="G896" s="419" t="s">
        <v>1940</v>
      </c>
      <c r="H896" s="450"/>
      <c r="I896" s="420">
        <v>125</v>
      </c>
    </row>
    <row r="897" spans="1:9" x14ac:dyDescent="0.3">
      <c r="A897" s="448">
        <v>889</v>
      </c>
      <c r="B897" s="401" t="s">
        <v>3419</v>
      </c>
      <c r="C897" s="399" t="s">
        <v>3497</v>
      </c>
      <c r="D897" s="412" t="s">
        <v>3498</v>
      </c>
      <c r="E897" s="402" t="s">
        <v>1939</v>
      </c>
      <c r="F897" s="419" t="s">
        <v>1940</v>
      </c>
      <c r="G897" s="419" t="s">
        <v>1940</v>
      </c>
      <c r="H897" s="450"/>
      <c r="I897" s="420">
        <v>125</v>
      </c>
    </row>
    <row r="898" spans="1:9" x14ac:dyDescent="0.3">
      <c r="A898" s="448">
        <v>890</v>
      </c>
      <c r="B898" s="401">
        <v>41067</v>
      </c>
      <c r="C898" s="399" t="s">
        <v>3499</v>
      </c>
      <c r="D898" s="412" t="s">
        <v>3500</v>
      </c>
      <c r="E898" s="402" t="s">
        <v>1939</v>
      </c>
      <c r="F898" s="419" t="s">
        <v>1940</v>
      </c>
      <c r="G898" s="419" t="s">
        <v>1940</v>
      </c>
      <c r="H898" s="450"/>
      <c r="I898" s="420">
        <v>125</v>
      </c>
    </row>
    <row r="899" spans="1:9" x14ac:dyDescent="0.3">
      <c r="A899" s="448">
        <v>891</v>
      </c>
      <c r="B899" s="401">
        <v>41159</v>
      </c>
      <c r="C899" s="399" t="s">
        <v>3501</v>
      </c>
      <c r="D899" s="412" t="s">
        <v>3502</v>
      </c>
      <c r="E899" s="402" t="s">
        <v>1939</v>
      </c>
      <c r="F899" s="419" t="s">
        <v>1940</v>
      </c>
      <c r="G899" s="419" t="s">
        <v>1940</v>
      </c>
      <c r="H899" s="450"/>
      <c r="I899" s="420">
        <v>125</v>
      </c>
    </row>
    <row r="900" spans="1:9" x14ac:dyDescent="0.3">
      <c r="A900" s="448">
        <v>892</v>
      </c>
      <c r="B900" s="401">
        <v>41159</v>
      </c>
      <c r="C900" s="399" t="s">
        <v>3503</v>
      </c>
      <c r="D900" s="412" t="s">
        <v>3504</v>
      </c>
      <c r="E900" s="402" t="s">
        <v>1939</v>
      </c>
      <c r="F900" s="419" t="s">
        <v>1940</v>
      </c>
      <c r="G900" s="419" t="s">
        <v>1940</v>
      </c>
      <c r="H900" s="450"/>
      <c r="I900" s="420">
        <v>125</v>
      </c>
    </row>
    <row r="901" spans="1:9" x14ac:dyDescent="0.3">
      <c r="A901" s="448">
        <v>893</v>
      </c>
      <c r="B901" s="401">
        <v>41127</v>
      </c>
      <c r="C901" s="399" t="s">
        <v>3505</v>
      </c>
      <c r="D901" s="412" t="s">
        <v>3506</v>
      </c>
      <c r="E901" s="402" t="s">
        <v>1939</v>
      </c>
      <c r="F901" s="419" t="s">
        <v>1940</v>
      </c>
      <c r="G901" s="419" t="s">
        <v>1940</v>
      </c>
      <c r="H901" s="450"/>
      <c r="I901" s="420">
        <v>125</v>
      </c>
    </row>
    <row r="902" spans="1:9" x14ac:dyDescent="0.3">
      <c r="A902" s="448">
        <v>894</v>
      </c>
      <c r="B902" s="401">
        <v>41127</v>
      </c>
      <c r="C902" s="399" t="s">
        <v>2121</v>
      </c>
      <c r="D902" s="412" t="s">
        <v>3507</v>
      </c>
      <c r="E902" s="402" t="s">
        <v>1939</v>
      </c>
      <c r="F902" s="419" t="s">
        <v>1940</v>
      </c>
      <c r="G902" s="419" t="s">
        <v>1940</v>
      </c>
      <c r="H902" s="450"/>
      <c r="I902" s="420">
        <v>125</v>
      </c>
    </row>
    <row r="903" spans="1:9" x14ac:dyDescent="0.3">
      <c r="A903" s="448">
        <v>895</v>
      </c>
      <c r="B903" s="401" t="s">
        <v>3419</v>
      </c>
      <c r="C903" s="399" t="s">
        <v>3508</v>
      </c>
      <c r="D903" s="412" t="s">
        <v>3509</v>
      </c>
      <c r="E903" s="402" t="s">
        <v>1939</v>
      </c>
      <c r="F903" s="419" t="s">
        <v>1940</v>
      </c>
      <c r="G903" s="419" t="s">
        <v>1940</v>
      </c>
      <c r="H903" s="450"/>
      <c r="I903" s="420">
        <v>125</v>
      </c>
    </row>
    <row r="904" spans="1:9" x14ac:dyDescent="0.3">
      <c r="A904" s="448">
        <v>896</v>
      </c>
      <c r="B904" s="401" t="s">
        <v>3419</v>
      </c>
      <c r="C904" s="399" t="s">
        <v>3510</v>
      </c>
      <c r="D904" s="412" t="s">
        <v>3511</v>
      </c>
      <c r="E904" s="402" t="s">
        <v>1939</v>
      </c>
      <c r="F904" s="419" t="s">
        <v>1940</v>
      </c>
      <c r="G904" s="419" t="s">
        <v>1940</v>
      </c>
      <c r="H904" s="450"/>
      <c r="I904" s="420">
        <v>125</v>
      </c>
    </row>
    <row r="905" spans="1:9" x14ac:dyDescent="0.3">
      <c r="A905" s="448">
        <v>897</v>
      </c>
      <c r="B905" s="401" t="s">
        <v>3426</v>
      </c>
      <c r="C905" s="399" t="s">
        <v>3512</v>
      </c>
      <c r="D905" s="412" t="s">
        <v>3513</v>
      </c>
      <c r="E905" s="402" t="s">
        <v>1939</v>
      </c>
      <c r="F905" s="419" t="s">
        <v>1940</v>
      </c>
      <c r="G905" s="419" t="s">
        <v>1940</v>
      </c>
      <c r="H905" s="450"/>
      <c r="I905" s="420">
        <v>125</v>
      </c>
    </row>
    <row r="906" spans="1:9" x14ac:dyDescent="0.3">
      <c r="A906" s="448">
        <v>898</v>
      </c>
      <c r="B906" s="401" t="s">
        <v>3426</v>
      </c>
      <c r="C906" s="399" t="s">
        <v>3514</v>
      </c>
      <c r="D906" s="412" t="s">
        <v>3515</v>
      </c>
      <c r="E906" s="402" t="s">
        <v>1939</v>
      </c>
      <c r="F906" s="419" t="s">
        <v>1940</v>
      </c>
      <c r="G906" s="419" t="s">
        <v>1940</v>
      </c>
      <c r="H906" s="450"/>
      <c r="I906" s="420">
        <v>125</v>
      </c>
    </row>
    <row r="907" spans="1:9" x14ac:dyDescent="0.3">
      <c r="A907" s="448">
        <v>899</v>
      </c>
      <c r="B907" s="401" t="s">
        <v>3419</v>
      </c>
      <c r="C907" s="399" t="s">
        <v>3516</v>
      </c>
      <c r="D907" s="412" t="s">
        <v>3517</v>
      </c>
      <c r="E907" s="402" t="s">
        <v>1939</v>
      </c>
      <c r="F907" s="419" t="s">
        <v>1940</v>
      </c>
      <c r="G907" s="419" t="s">
        <v>1940</v>
      </c>
      <c r="H907" s="450"/>
      <c r="I907" s="420">
        <v>125</v>
      </c>
    </row>
    <row r="908" spans="1:9" x14ac:dyDescent="0.3">
      <c r="A908" s="448">
        <v>900</v>
      </c>
      <c r="B908" s="401">
        <v>41127</v>
      </c>
      <c r="C908" s="399" t="s">
        <v>3518</v>
      </c>
      <c r="D908" s="412" t="s">
        <v>3519</v>
      </c>
      <c r="E908" s="402" t="s">
        <v>1939</v>
      </c>
      <c r="F908" s="419" t="s">
        <v>1940</v>
      </c>
      <c r="G908" s="419" t="s">
        <v>1940</v>
      </c>
      <c r="H908" s="450"/>
      <c r="I908" s="420">
        <v>125</v>
      </c>
    </row>
    <row r="909" spans="1:9" x14ac:dyDescent="0.3">
      <c r="A909" s="448">
        <v>901</v>
      </c>
      <c r="B909" s="401">
        <v>41128</v>
      </c>
      <c r="C909" s="399" t="s">
        <v>3520</v>
      </c>
      <c r="D909" s="412" t="s">
        <v>3521</v>
      </c>
      <c r="E909" s="402" t="s">
        <v>1939</v>
      </c>
      <c r="F909" s="419" t="s">
        <v>1940</v>
      </c>
      <c r="G909" s="419" t="s">
        <v>1940</v>
      </c>
      <c r="H909" s="450"/>
      <c r="I909" s="420">
        <v>125</v>
      </c>
    </row>
    <row r="910" spans="1:9" x14ac:dyDescent="0.3">
      <c r="A910" s="448">
        <v>902</v>
      </c>
      <c r="B910" s="401">
        <v>41128</v>
      </c>
      <c r="C910" s="399" t="s">
        <v>3522</v>
      </c>
      <c r="D910" s="412" t="s">
        <v>3523</v>
      </c>
      <c r="E910" s="402" t="s">
        <v>1939</v>
      </c>
      <c r="F910" s="419" t="s">
        <v>1940</v>
      </c>
      <c r="G910" s="419" t="s">
        <v>1940</v>
      </c>
      <c r="H910" s="450"/>
      <c r="I910" s="420">
        <v>125</v>
      </c>
    </row>
    <row r="911" spans="1:9" x14ac:dyDescent="0.3">
      <c r="A911" s="448">
        <v>903</v>
      </c>
      <c r="B911" s="401" t="s">
        <v>3419</v>
      </c>
      <c r="C911" s="399" t="s">
        <v>3524</v>
      </c>
      <c r="D911" s="412" t="s">
        <v>3525</v>
      </c>
      <c r="E911" s="402" t="s">
        <v>1939</v>
      </c>
      <c r="F911" s="419" t="s">
        <v>1940</v>
      </c>
      <c r="G911" s="419" t="s">
        <v>1940</v>
      </c>
      <c r="H911" s="450"/>
      <c r="I911" s="420">
        <v>125</v>
      </c>
    </row>
    <row r="912" spans="1:9" x14ac:dyDescent="0.3">
      <c r="A912" s="448">
        <v>904</v>
      </c>
      <c r="B912" s="401">
        <v>41128</v>
      </c>
      <c r="C912" s="399" t="s">
        <v>3526</v>
      </c>
      <c r="D912" s="412" t="s">
        <v>3527</v>
      </c>
      <c r="E912" s="402" t="s">
        <v>1939</v>
      </c>
      <c r="F912" s="419" t="s">
        <v>1940</v>
      </c>
      <c r="G912" s="419" t="s">
        <v>1940</v>
      </c>
      <c r="H912" s="450"/>
      <c r="I912" s="420">
        <v>125</v>
      </c>
    </row>
    <row r="913" spans="1:9" x14ac:dyDescent="0.3">
      <c r="A913" s="448">
        <v>905</v>
      </c>
      <c r="B913" s="401">
        <v>41128</v>
      </c>
      <c r="C913" s="399" t="s">
        <v>3528</v>
      </c>
      <c r="D913" s="412" t="s">
        <v>3529</v>
      </c>
      <c r="E913" s="402" t="s">
        <v>1939</v>
      </c>
      <c r="F913" s="419" t="s">
        <v>1940</v>
      </c>
      <c r="G913" s="419" t="s">
        <v>1940</v>
      </c>
      <c r="H913" s="450"/>
      <c r="I913" s="420">
        <v>125</v>
      </c>
    </row>
    <row r="914" spans="1:9" x14ac:dyDescent="0.3">
      <c r="A914" s="448">
        <v>906</v>
      </c>
      <c r="B914" s="401" t="s">
        <v>3419</v>
      </c>
      <c r="C914" s="399" t="s">
        <v>3530</v>
      </c>
      <c r="D914" s="412" t="s">
        <v>3531</v>
      </c>
      <c r="E914" s="402" t="s">
        <v>1939</v>
      </c>
      <c r="F914" s="419" t="s">
        <v>1940</v>
      </c>
      <c r="G914" s="419" t="s">
        <v>1940</v>
      </c>
      <c r="H914" s="450"/>
      <c r="I914" s="420">
        <v>125</v>
      </c>
    </row>
    <row r="915" spans="1:9" x14ac:dyDescent="0.3">
      <c r="A915" s="448">
        <v>907</v>
      </c>
      <c r="B915" s="401" t="s">
        <v>3426</v>
      </c>
      <c r="C915" s="399" t="s">
        <v>3532</v>
      </c>
      <c r="D915" s="412" t="s">
        <v>3533</v>
      </c>
      <c r="E915" s="402" t="s">
        <v>1939</v>
      </c>
      <c r="F915" s="419" t="s">
        <v>1940</v>
      </c>
      <c r="G915" s="419" t="s">
        <v>1940</v>
      </c>
      <c r="H915" s="450"/>
      <c r="I915" s="420">
        <v>125</v>
      </c>
    </row>
    <row r="916" spans="1:9" x14ac:dyDescent="0.3">
      <c r="A916" s="448">
        <v>908</v>
      </c>
      <c r="B916" s="401">
        <v>41159</v>
      </c>
      <c r="C916" s="399" t="s">
        <v>3534</v>
      </c>
      <c r="D916" s="412" t="s">
        <v>3535</v>
      </c>
      <c r="E916" s="402" t="s">
        <v>1939</v>
      </c>
      <c r="F916" s="419" t="s">
        <v>1940</v>
      </c>
      <c r="G916" s="419" t="s">
        <v>1940</v>
      </c>
      <c r="H916" s="450"/>
      <c r="I916" s="420">
        <v>125</v>
      </c>
    </row>
    <row r="917" spans="1:9" x14ac:dyDescent="0.3">
      <c r="A917" s="448">
        <v>909</v>
      </c>
      <c r="B917" s="401" t="s">
        <v>3419</v>
      </c>
      <c r="C917" s="399" t="s">
        <v>3536</v>
      </c>
      <c r="D917" s="412" t="s">
        <v>3537</v>
      </c>
      <c r="E917" s="402" t="s">
        <v>1939</v>
      </c>
      <c r="F917" s="419" t="s">
        <v>1940</v>
      </c>
      <c r="G917" s="419" t="s">
        <v>1940</v>
      </c>
      <c r="H917" s="450"/>
      <c r="I917" s="420">
        <v>125</v>
      </c>
    </row>
    <row r="918" spans="1:9" x14ac:dyDescent="0.3">
      <c r="A918" s="448">
        <v>910</v>
      </c>
      <c r="B918" s="401">
        <v>41159</v>
      </c>
      <c r="C918" s="399" t="s">
        <v>3538</v>
      </c>
      <c r="D918" s="412" t="s">
        <v>3539</v>
      </c>
      <c r="E918" s="402" t="s">
        <v>1939</v>
      </c>
      <c r="F918" s="419" t="s">
        <v>1940</v>
      </c>
      <c r="G918" s="419" t="s">
        <v>1940</v>
      </c>
      <c r="H918" s="450"/>
      <c r="I918" s="420">
        <v>125</v>
      </c>
    </row>
    <row r="919" spans="1:9" x14ac:dyDescent="0.3">
      <c r="A919" s="448">
        <v>911</v>
      </c>
      <c r="B919" s="401">
        <v>41159</v>
      </c>
      <c r="C919" s="399" t="s">
        <v>3540</v>
      </c>
      <c r="D919" s="412" t="s">
        <v>3541</v>
      </c>
      <c r="E919" s="402" t="s">
        <v>1939</v>
      </c>
      <c r="F919" s="419" t="s">
        <v>1940</v>
      </c>
      <c r="G919" s="419" t="s">
        <v>1940</v>
      </c>
      <c r="H919" s="450"/>
      <c r="I919" s="420">
        <v>125</v>
      </c>
    </row>
    <row r="920" spans="1:9" x14ac:dyDescent="0.3">
      <c r="A920" s="448">
        <v>912</v>
      </c>
      <c r="B920" s="401" t="s">
        <v>3419</v>
      </c>
      <c r="C920" s="399" t="s">
        <v>3542</v>
      </c>
      <c r="D920" s="412" t="s">
        <v>3543</v>
      </c>
      <c r="E920" s="402" t="s">
        <v>1939</v>
      </c>
      <c r="F920" s="419" t="s">
        <v>1940</v>
      </c>
      <c r="G920" s="419" t="s">
        <v>1940</v>
      </c>
      <c r="H920" s="450"/>
      <c r="I920" s="420">
        <v>125</v>
      </c>
    </row>
    <row r="921" spans="1:9" x14ac:dyDescent="0.3">
      <c r="A921" s="448">
        <v>913</v>
      </c>
      <c r="B921" s="401">
        <v>41159</v>
      </c>
      <c r="C921" s="399" t="s">
        <v>3544</v>
      </c>
      <c r="D921" s="412" t="s">
        <v>3545</v>
      </c>
      <c r="E921" s="402" t="s">
        <v>1939</v>
      </c>
      <c r="F921" s="419" t="s">
        <v>1940</v>
      </c>
      <c r="G921" s="419" t="s">
        <v>1940</v>
      </c>
      <c r="H921" s="450"/>
      <c r="I921" s="420">
        <v>125</v>
      </c>
    </row>
    <row r="922" spans="1:9" x14ac:dyDescent="0.3">
      <c r="A922" s="448">
        <v>914</v>
      </c>
      <c r="B922" s="401" t="s">
        <v>3419</v>
      </c>
      <c r="C922" s="399" t="s">
        <v>3546</v>
      </c>
      <c r="D922" s="412" t="s">
        <v>3547</v>
      </c>
      <c r="E922" s="402" t="s">
        <v>1939</v>
      </c>
      <c r="F922" s="419" t="s">
        <v>1940</v>
      </c>
      <c r="G922" s="419" t="s">
        <v>1940</v>
      </c>
      <c r="H922" s="450"/>
      <c r="I922" s="420">
        <v>125</v>
      </c>
    </row>
    <row r="923" spans="1:9" x14ac:dyDescent="0.3">
      <c r="A923" s="448">
        <v>915</v>
      </c>
      <c r="B923" s="401" t="s">
        <v>3419</v>
      </c>
      <c r="C923" s="399" t="s">
        <v>3548</v>
      </c>
      <c r="D923" s="412" t="s">
        <v>3549</v>
      </c>
      <c r="E923" s="402" t="s">
        <v>1939</v>
      </c>
      <c r="F923" s="419" t="s">
        <v>1940</v>
      </c>
      <c r="G923" s="419" t="s">
        <v>1940</v>
      </c>
      <c r="H923" s="450"/>
      <c r="I923" s="420">
        <v>125</v>
      </c>
    </row>
    <row r="924" spans="1:9" x14ac:dyDescent="0.3">
      <c r="A924" s="448">
        <v>916</v>
      </c>
      <c r="B924" s="401" t="s">
        <v>1790</v>
      </c>
      <c r="C924" s="399" t="s">
        <v>3550</v>
      </c>
      <c r="D924" s="412" t="s">
        <v>3551</v>
      </c>
      <c r="E924" s="402" t="s">
        <v>1939</v>
      </c>
      <c r="F924" s="419" t="s">
        <v>1940</v>
      </c>
      <c r="G924" s="419" t="s">
        <v>1940</v>
      </c>
      <c r="H924" s="450"/>
      <c r="I924" s="420">
        <v>125</v>
      </c>
    </row>
    <row r="925" spans="1:9" x14ac:dyDescent="0.3">
      <c r="A925" s="448">
        <v>917</v>
      </c>
      <c r="B925" s="401" t="s">
        <v>1790</v>
      </c>
      <c r="C925" s="399" t="s">
        <v>3552</v>
      </c>
      <c r="D925" s="412" t="s">
        <v>3553</v>
      </c>
      <c r="E925" s="402" t="s">
        <v>1939</v>
      </c>
      <c r="F925" s="419" t="s">
        <v>1940</v>
      </c>
      <c r="G925" s="419" t="s">
        <v>1940</v>
      </c>
      <c r="H925" s="450"/>
      <c r="I925" s="420">
        <v>125</v>
      </c>
    </row>
    <row r="926" spans="1:9" x14ac:dyDescent="0.3">
      <c r="A926" s="448">
        <v>918</v>
      </c>
      <c r="B926" s="401">
        <v>41188</v>
      </c>
      <c r="C926" s="399" t="s">
        <v>3554</v>
      </c>
      <c r="D926" s="412" t="s">
        <v>3555</v>
      </c>
      <c r="E926" s="402" t="s">
        <v>1939</v>
      </c>
      <c r="F926" s="419" t="s">
        <v>1940</v>
      </c>
      <c r="G926" s="419" t="s">
        <v>1940</v>
      </c>
      <c r="H926" s="450"/>
      <c r="I926" s="420">
        <v>125</v>
      </c>
    </row>
    <row r="927" spans="1:9" x14ac:dyDescent="0.3">
      <c r="A927" s="448">
        <v>919</v>
      </c>
      <c r="B927" s="401" t="s">
        <v>3426</v>
      </c>
      <c r="C927" s="399" t="s">
        <v>3556</v>
      </c>
      <c r="D927" s="412" t="s">
        <v>3557</v>
      </c>
      <c r="E927" s="402" t="s">
        <v>1939</v>
      </c>
      <c r="F927" s="419" t="s">
        <v>1940</v>
      </c>
      <c r="G927" s="419" t="s">
        <v>1940</v>
      </c>
      <c r="H927" s="450"/>
      <c r="I927" s="420">
        <v>125</v>
      </c>
    </row>
    <row r="928" spans="1:9" x14ac:dyDescent="0.3">
      <c r="A928" s="448">
        <v>920</v>
      </c>
      <c r="B928" s="401" t="s">
        <v>1790</v>
      </c>
      <c r="C928" s="399" t="s">
        <v>3558</v>
      </c>
      <c r="D928" s="412" t="s">
        <v>3559</v>
      </c>
      <c r="E928" s="402" t="s">
        <v>1939</v>
      </c>
      <c r="F928" s="419" t="s">
        <v>1940</v>
      </c>
      <c r="G928" s="419" t="s">
        <v>1940</v>
      </c>
      <c r="H928" s="450"/>
      <c r="I928" s="420">
        <v>125</v>
      </c>
    </row>
    <row r="929" spans="1:9" x14ac:dyDescent="0.3">
      <c r="A929" s="448">
        <v>921</v>
      </c>
      <c r="B929" s="401" t="s">
        <v>3419</v>
      </c>
      <c r="C929" s="399" t="s">
        <v>3560</v>
      </c>
      <c r="D929" s="412" t="s">
        <v>3561</v>
      </c>
      <c r="E929" s="402" t="s">
        <v>1939</v>
      </c>
      <c r="F929" s="419" t="s">
        <v>1940</v>
      </c>
      <c r="G929" s="419" t="s">
        <v>1940</v>
      </c>
      <c r="H929" s="450"/>
      <c r="I929" s="420">
        <v>125</v>
      </c>
    </row>
    <row r="930" spans="1:9" x14ac:dyDescent="0.3">
      <c r="A930" s="448">
        <v>922</v>
      </c>
      <c r="B930" s="401" t="s">
        <v>3419</v>
      </c>
      <c r="C930" s="399" t="s">
        <v>3562</v>
      </c>
      <c r="D930" s="412" t="s">
        <v>3563</v>
      </c>
      <c r="E930" s="402" t="s">
        <v>1939</v>
      </c>
      <c r="F930" s="419" t="s">
        <v>1940</v>
      </c>
      <c r="G930" s="419" t="s">
        <v>1940</v>
      </c>
      <c r="H930" s="450"/>
      <c r="I930" s="420">
        <v>125</v>
      </c>
    </row>
    <row r="931" spans="1:9" x14ac:dyDescent="0.3">
      <c r="A931" s="448">
        <v>923</v>
      </c>
      <c r="B931" s="401" t="s">
        <v>3419</v>
      </c>
      <c r="C931" s="399" t="s">
        <v>3564</v>
      </c>
      <c r="D931" s="412" t="s">
        <v>3565</v>
      </c>
      <c r="E931" s="402" t="s">
        <v>1939</v>
      </c>
      <c r="F931" s="419" t="s">
        <v>1940</v>
      </c>
      <c r="G931" s="419" t="s">
        <v>1940</v>
      </c>
      <c r="H931" s="450"/>
      <c r="I931" s="420">
        <v>125</v>
      </c>
    </row>
    <row r="932" spans="1:9" x14ac:dyDescent="0.3">
      <c r="A932" s="448">
        <v>924</v>
      </c>
      <c r="B932" s="401">
        <v>41128</v>
      </c>
      <c r="C932" s="399" t="s">
        <v>3566</v>
      </c>
      <c r="D932" s="412" t="s">
        <v>3567</v>
      </c>
      <c r="E932" s="402" t="s">
        <v>1939</v>
      </c>
      <c r="F932" s="419" t="s">
        <v>1940</v>
      </c>
      <c r="G932" s="419" t="s">
        <v>1940</v>
      </c>
      <c r="H932" s="450"/>
      <c r="I932" s="420">
        <v>125</v>
      </c>
    </row>
    <row r="933" spans="1:9" x14ac:dyDescent="0.3">
      <c r="A933" s="448">
        <v>925</v>
      </c>
      <c r="B933" s="401">
        <v>41128</v>
      </c>
      <c r="C933" s="399" t="s">
        <v>3568</v>
      </c>
      <c r="D933" s="412" t="s">
        <v>3569</v>
      </c>
      <c r="E933" s="402" t="s">
        <v>1939</v>
      </c>
      <c r="F933" s="419" t="s">
        <v>1940</v>
      </c>
      <c r="G933" s="419" t="s">
        <v>1940</v>
      </c>
      <c r="H933" s="450"/>
      <c r="I933" s="420">
        <v>125</v>
      </c>
    </row>
    <row r="934" spans="1:9" x14ac:dyDescent="0.3">
      <c r="A934" s="448">
        <v>926</v>
      </c>
      <c r="B934" s="401" t="s">
        <v>3419</v>
      </c>
      <c r="C934" s="399" t="s">
        <v>3570</v>
      </c>
      <c r="D934" s="412" t="s">
        <v>3571</v>
      </c>
      <c r="E934" s="402" t="s">
        <v>1939</v>
      </c>
      <c r="F934" s="419" t="s">
        <v>1940</v>
      </c>
      <c r="G934" s="419" t="s">
        <v>1940</v>
      </c>
      <c r="H934" s="450"/>
      <c r="I934" s="420">
        <v>125</v>
      </c>
    </row>
    <row r="935" spans="1:9" x14ac:dyDescent="0.3">
      <c r="A935" s="448">
        <v>927</v>
      </c>
      <c r="B935" s="401">
        <v>41128</v>
      </c>
      <c r="C935" s="399" t="s">
        <v>3572</v>
      </c>
      <c r="D935" s="412" t="s">
        <v>3573</v>
      </c>
      <c r="E935" s="402" t="s">
        <v>1939</v>
      </c>
      <c r="F935" s="419" t="s">
        <v>1940</v>
      </c>
      <c r="G935" s="419" t="s">
        <v>1940</v>
      </c>
      <c r="H935" s="450"/>
      <c r="I935" s="420">
        <v>125</v>
      </c>
    </row>
    <row r="936" spans="1:9" x14ac:dyDescent="0.3">
      <c r="A936" s="448">
        <v>928</v>
      </c>
      <c r="B936" s="401">
        <v>41128</v>
      </c>
      <c r="C936" s="399" t="s">
        <v>3574</v>
      </c>
      <c r="D936" s="412" t="s">
        <v>3575</v>
      </c>
      <c r="E936" s="402" t="s">
        <v>1939</v>
      </c>
      <c r="F936" s="419" t="s">
        <v>1940</v>
      </c>
      <c r="G936" s="419" t="s">
        <v>1940</v>
      </c>
      <c r="H936" s="450"/>
      <c r="I936" s="420">
        <v>125</v>
      </c>
    </row>
    <row r="937" spans="1:9" x14ac:dyDescent="0.3">
      <c r="A937" s="448">
        <v>929</v>
      </c>
      <c r="B937" s="401" t="s">
        <v>3426</v>
      </c>
      <c r="C937" s="399" t="s">
        <v>3576</v>
      </c>
      <c r="D937" s="412" t="s">
        <v>3577</v>
      </c>
      <c r="E937" s="402" t="s">
        <v>1939</v>
      </c>
      <c r="F937" s="419" t="s">
        <v>1940</v>
      </c>
      <c r="G937" s="419" t="s">
        <v>1940</v>
      </c>
      <c r="H937" s="450"/>
      <c r="I937" s="420">
        <v>125</v>
      </c>
    </row>
    <row r="938" spans="1:9" x14ac:dyDescent="0.3">
      <c r="A938" s="448">
        <v>930</v>
      </c>
      <c r="B938" s="401" t="s">
        <v>3426</v>
      </c>
      <c r="C938" s="399" t="s">
        <v>3578</v>
      </c>
      <c r="D938" s="412" t="s">
        <v>3579</v>
      </c>
      <c r="E938" s="402" t="s">
        <v>1939</v>
      </c>
      <c r="F938" s="419" t="s">
        <v>1940</v>
      </c>
      <c r="G938" s="419" t="s">
        <v>1940</v>
      </c>
      <c r="H938" s="450"/>
      <c r="I938" s="420">
        <v>125</v>
      </c>
    </row>
    <row r="939" spans="1:9" x14ac:dyDescent="0.3">
      <c r="A939" s="448">
        <v>931</v>
      </c>
      <c r="B939" s="401" t="s">
        <v>3419</v>
      </c>
      <c r="C939" s="399" t="s">
        <v>3580</v>
      </c>
      <c r="D939" s="412" t="s">
        <v>3581</v>
      </c>
      <c r="E939" s="402" t="s">
        <v>1939</v>
      </c>
      <c r="F939" s="419" t="s">
        <v>1940</v>
      </c>
      <c r="G939" s="419" t="s">
        <v>1940</v>
      </c>
      <c r="H939" s="450"/>
      <c r="I939" s="420">
        <v>125</v>
      </c>
    </row>
    <row r="940" spans="1:9" x14ac:dyDescent="0.3">
      <c r="A940" s="448">
        <v>932</v>
      </c>
      <c r="B940" s="401">
        <v>41097</v>
      </c>
      <c r="C940" s="399" t="s">
        <v>3582</v>
      </c>
      <c r="D940" s="412" t="s">
        <v>3583</v>
      </c>
      <c r="E940" s="402" t="s">
        <v>1939</v>
      </c>
      <c r="F940" s="419" t="s">
        <v>1940</v>
      </c>
      <c r="G940" s="419" t="s">
        <v>1940</v>
      </c>
      <c r="H940" s="450"/>
      <c r="I940" s="420">
        <v>125</v>
      </c>
    </row>
    <row r="941" spans="1:9" x14ac:dyDescent="0.3">
      <c r="A941" s="448">
        <v>933</v>
      </c>
      <c r="B941" s="401" t="s">
        <v>3419</v>
      </c>
      <c r="C941" s="399" t="s">
        <v>3584</v>
      </c>
      <c r="D941" s="412" t="s">
        <v>3585</v>
      </c>
      <c r="E941" s="402" t="s">
        <v>1939</v>
      </c>
      <c r="F941" s="419" t="s">
        <v>1940</v>
      </c>
      <c r="G941" s="419" t="s">
        <v>1940</v>
      </c>
      <c r="H941" s="450"/>
      <c r="I941" s="420">
        <v>125</v>
      </c>
    </row>
    <row r="942" spans="1:9" x14ac:dyDescent="0.3">
      <c r="A942" s="448">
        <v>934</v>
      </c>
      <c r="B942" s="401" t="s">
        <v>3419</v>
      </c>
      <c r="C942" s="399" t="s">
        <v>3586</v>
      </c>
      <c r="D942" s="412" t="s">
        <v>3587</v>
      </c>
      <c r="E942" s="402" t="s">
        <v>1939</v>
      </c>
      <c r="F942" s="419" t="s">
        <v>1940</v>
      </c>
      <c r="G942" s="419" t="s">
        <v>1940</v>
      </c>
      <c r="H942" s="450"/>
      <c r="I942" s="420">
        <v>125</v>
      </c>
    </row>
    <row r="943" spans="1:9" x14ac:dyDescent="0.3">
      <c r="A943" s="448">
        <v>935</v>
      </c>
      <c r="B943" s="401" t="s">
        <v>3419</v>
      </c>
      <c r="C943" s="399" t="s">
        <v>3588</v>
      </c>
      <c r="D943" s="412" t="s">
        <v>3589</v>
      </c>
      <c r="E943" s="402" t="s">
        <v>1939</v>
      </c>
      <c r="F943" s="419" t="s">
        <v>1940</v>
      </c>
      <c r="G943" s="419" t="s">
        <v>1940</v>
      </c>
      <c r="H943" s="450"/>
      <c r="I943" s="420">
        <v>125</v>
      </c>
    </row>
    <row r="944" spans="1:9" x14ac:dyDescent="0.3">
      <c r="A944" s="448">
        <v>936</v>
      </c>
      <c r="B944" s="401">
        <v>41128</v>
      </c>
      <c r="C944" s="399" t="s">
        <v>3590</v>
      </c>
      <c r="D944" s="412" t="s">
        <v>3591</v>
      </c>
      <c r="E944" s="402" t="s">
        <v>1939</v>
      </c>
      <c r="F944" s="419" t="s">
        <v>1940</v>
      </c>
      <c r="G944" s="419" t="s">
        <v>1940</v>
      </c>
      <c r="H944" s="450"/>
      <c r="I944" s="420">
        <v>125</v>
      </c>
    </row>
    <row r="945" spans="1:9" x14ac:dyDescent="0.3">
      <c r="A945" s="448">
        <v>937</v>
      </c>
      <c r="B945" s="401" t="s">
        <v>3419</v>
      </c>
      <c r="C945" s="399" t="s">
        <v>3592</v>
      </c>
      <c r="D945" s="412" t="s">
        <v>3593</v>
      </c>
      <c r="E945" s="402" t="s">
        <v>1939</v>
      </c>
      <c r="F945" s="419" t="s">
        <v>1940</v>
      </c>
      <c r="G945" s="419" t="s">
        <v>1940</v>
      </c>
      <c r="H945" s="450"/>
      <c r="I945" s="420">
        <v>125</v>
      </c>
    </row>
    <row r="946" spans="1:9" x14ac:dyDescent="0.3">
      <c r="A946" s="448">
        <v>938</v>
      </c>
      <c r="B946" s="401" t="s">
        <v>3419</v>
      </c>
      <c r="C946" s="399" t="s">
        <v>3594</v>
      </c>
      <c r="D946" s="412" t="s">
        <v>3595</v>
      </c>
      <c r="E946" s="402" t="s">
        <v>1939</v>
      </c>
      <c r="F946" s="419" t="s">
        <v>1940</v>
      </c>
      <c r="G946" s="419" t="s">
        <v>1940</v>
      </c>
      <c r="H946" s="450"/>
      <c r="I946" s="420">
        <v>125</v>
      </c>
    </row>
    <row r="947" spans="1:9" x14ac:dyDescent="0.3">
      <c r="A947" s="448">
        <v>939</v>
      </c>
      <c r="B947" s="401" t="s">
        <v>3419</v>
      </c>
      <c r="C947" s="399" t="s">
        <v>3596</v>
      </c>
      <c r="D947" s="412" t="s">
        <v>3597</v>
      </c>
      <c r="E947" s="402" t="s">
        <v>1939</v>
      </c>
      <c r="F947" s="419" t="s">
        <v>1940</v>
      </c>
      <c r="G947" s="419" t="s">
        <v>1940</v>
      </c>
      <c r="H947" s="450"/>
      <c r="I947" s="420">
        <v>125</v>
      </c>
    </row>
    <row r="948" spans="1:9" x14ac:dyDescent="0.3">
      <c r="A948" s="448">
        <v>940</v>
      </c>
      <c r="B948" s="401" t="s">
        <v>3419</v>
      </c>
      <c r="C948" s="399" t="s">
        <v>3598</v>
      </c>
      <c r="D948" s="412" t="s">
        <v>3599</v>
      </c>
      <c r="E948" s="402" t="s">
        <v>1939</v>
      </c>
      <c r="F948" s="419" t="s">
        <v>1940</v>
      </c>
      <c r="G948" s="419" t="s">
        <v>1940</v>
      </c>
      <c r="H948" s="450"/>
      <c r="I948" s="420">
        <v>125</v>
      </c>
    </row>
    <row r="949" spans="1:9" x14ac:dyDescent="0.3">
      <c r="A949" s="448">
        <v>941</v>
      </c>
      <c r="B949" s="401" t="s">
        <v>1790</v>
      </c>
      <c r="C949" s="399" t="s">
        <v>3600</v>
      </c>
      <c r="D949" s="412" t="s">
        <v>3601</v>
      </c>
      <c r="E949" s="402" t="s">
        <v>1939</v>
      </c>
      <c r="F949" s="419" t="s">
        <v>1940</v>
      </c>
      <c r="G949" s="419" t="s">
        <v>1940</v>
      </c>
      <c r="H949" s="450"/>
      <c r="I949" s="420">
        <v>125</v>
      </c>
    </row>
    <row r="950" spans="1:9" x14ac:dyDescent="0.3">
      <c r="A950" s="448">
        <v>942</v>
      </c>
      <c r="B950" s="401">
        <v>41159</v>
      </c>
      <c r="C950" s="399" t="s">
        <v>3602</v>
      </c>
      <c r="D950" s="412" t="s">
        <v>3603</v>
      </c>
      <c r="E950" s="402" t="s">
        <v>1939</v>
      </c>
      <c r="F950" s="419" t="s">
        <v>1940</v>
      </c>
      <c r="G950" s="419" t="s">
        <v>1940</v>
      </c>
      <c r="H950" s="450"/>
      <c r="I950" s="420">
        <v>125</v>
      </c>
    </row>
    <row r="951" spans="1:9" x14ac:dyDescent="0.3">
      <c r="A951" s="448">
        <v>943</v>
      </c>
      <c r="B951" s="401">
        <v>41188</v>
      </c>
      <c r="C951" s="399" t="s">
        <v>3604</v>
      </c>
      <c r="D951" s="412" t="s">
        <v>3605</v>
      </c>
      <c r="E951" s="402" t="s">
        <v>1939</v>
      </c>
      <c r="F951" s="419" t="s">
        <v>1940</v>
      </c>
      <c r="G951" s="419" t="s">
        <v>1940</v>
      </c>
      <c r="H951" s="450"/>
      <c r="I951" s="420">
        <v>125</v>
      </c>
    </row>
    <row r="952" spans="1:9" x14ac:dyDescent="0.3">
      <c r="A952" s="448">
        <v>944</v>
      </c>
      <c r="B952" s="401" t="s">
        <v>3419</v>
      </c>
      <c r="C952" s="399" t="s">
        <v>3606</v>
      </c>
      <c r="D952" s="412" t="s">
        <v>3607</v>
      </c>
      <c r="E952" s="402" t="s">
        <v>1939</v>
      </c>
      <c r="F952" s="419" t="s">
        <v>1940</v>
      </c>
      <c r="G952" s="419" t="s">
        <v>1940</v>
      </c>
      <c r="H952" s="450"/>
      <c r="I952" s="420">
        <v>125</v>
      </c>
    </row>
    <row r="953" spans="1:9" x14ac:dyDescent="0.3">
      <c r="A953" s="448">
        <v>945</v>
      </c>
      <c r="B953" s="401" t="s">
        <v>3419</v>
      </c>
      <c r="C953" s="399" t="s">
        <v>3608</v>
      </c>
      <c r="D953" s="412" t="s">
        <v>3609</v>
      </c>
      <c r="E953" s="402" t="s">
        <v>1939</v>
      </c>
      <c r="F953" s="419" t="s">
        <v>1940</v>
      </c>
      <c r="G953" s="419" t="s">
        <v>1940</v>
      </c>
      <c r="H953" s="450"/>
      <c r="I953" s="420">
        <v>125</v>
      </c>
    </row>
    <row r="954" spans="1:9" x14ac:dyDescent="0.3">
      <c r="A954" s="448">
        <v>946</v>
      </c>
      <c r="B954" s="401" t="s">
        <v>1790</v>
      </c>
      <c r="C954" s="399" t="s">
        <v>3610</v>
      </c>
      <c r="D954" s="412" t="s">
        <v>3611</v>
      </c>
      <c r="E954" s="402" t="s">
        <v>1939</v>
      </c>
      <c r="F954" s="419" t="s">
        <v>1940</v>
      </c>
      <c r="G954" s="419" t="s">
        <v>1940</v>
      </c>
      <c r="H954" s="450"/>
      <c r="I954" s="420">
        <v>125</v>
      </c>
    </row>
    <row r="955" spans="1:9" x14ac:dyDescent="0.3">
      <c r="A955" s="448">
        <v>947</v>
      </c>
      <c r="B955" s="401" t="s">
        <v>1790</v>
      </c>
      <c r="C955" s="399" t="s">
        <v>3612</v>
      </c>
      <c r="D955" s="412" t="s">
        <v>3613</v>
      </c>
      <c r="E955" s="402" t="s">
        <v>1939</v>
      </c>
      <c r="F955" s="419" t="s">
        <v>1940</v>
      </c>
      <c r="G955" s="419" t="s">
        <v>1940</v>
      </c>
      <c r="H955" s="450"/>
      <c r="I955" s="420">
        <v>125</v>
      </c>
    </row>
    <row r="956" spans="1:9" x14ac:dyDescent="0.3">
      <c r="A956" s="448">
        <v>948</v>
      </c>
      <c r="B956" s="401" t="s">
        <v>3426</v>
      </c>
      <c r="C956" s="399" t="s">
        <v>3614</v>
      </c>
      <c r="D956" s="412" t="s">
        <v>3615</v>
      </c>
      <c r="E956" s="402" t="s">
        <v>1939</v>
      </c>
      <c r="F956" s="419" t="s">
        <v>1940</v>
      </c>
      <c r="G956" s="419" t="s">
        <v>1940</v>
      </c>
      <c r="H956" s="450"/>
      <c r="I956" s="420">
        <v>125</v>
      </c>
    </row>
    <row r="957" spans="1:9" x14ac:dyDescent="0.3">
      <c r="A957" s="448">
        <v>949</v>
      </c>
      <c r="B957" s="401" t="s">
        <v>1790</v>
      </c>
      <c r="C957" s="399" t="s">
        <v>3616</v>
      </c>
      <c r="D957" s="412" t="s">
        <v>3617</v>
      </c>
      <c r="E957" s="402" t="s">
        <v>1939</v>
      </c>
      <c r="F957" s="419" t="s">
        <v>1940</v>
      </c>
      <c r="G957" s="419" t="s">
        <v>1940</v>
      </c>
      <c r="H957" s="450"/>
      <c r="I957" s="420">
        <v>125</v>
      </c>
    </row>
    <row r="958" spans="1:9" x14ac:dyDescent="0.3">
      <c r="A958" s="448">
        <v>950</v>
      </c>
      <c r="B958" s="401" t="s">
        <v>1790</v>
      </c>
      <c r="C958" s="399" t="s">
        <v>3618</v>
      </c>
      <c r="D958" s="412" t="s">
        <v>3619</v>
      </c>
      <c r="E958" s="402" t="s">
        <v>1939</v>
      </c>
      <c r="F958" s="419" t="s">
        <v>1940</v>
      </c>
      <c r="G958" s="419" t="s">
        <v>1940</v>
      </c>
      <c r="H958" s="450"/>
      <c r="I958" s="420">
        <v>125</v>
      </c>
    </row>
    <row r="959" spans="1:9" x14ac:dyDescent="0.3">
      <c r="A959" s="448">
        <v>951</v>
      </c>
      <c r="B959" s="401">
        <v>41096</v>
      </c>
      <c r="C959" s="399" t="s">
        <v>3620</v>
      </c>
      <c r="D959" s="412" t="s">
        <v>3621</v>
      </c>
      <c r="E959" s="402" t="s">
        <v>1939</v>
      </c>
      <c r="F959" s="419" t="s">
        <v>1940</v>
      </c>
      <c r="G959" s="419" t="s">
        <v>1940</v>
      </c>
      <c r="H959" s="450"/>
      <c r="I959" s="420">
        <v>125</v>
      </c>
    </row>
    <row r="960" spans="1:9" x14ac:dyDescent="0.3">
      <c r="A960" s="448">
        <v>952</v>
      </c>
      <c r="B960" s="401" t="s">
        <v>3622</v>
      </c>
      <c r="C960" s="407" t="s">
        <v>3623</v>
      </c>
      <c r="D960" s="416">
        <v>61001039122</v>
      </c>
      <c r="E960" s="402" t="s">
        <v>1939</v>
      </c>
      <c r="F960" s="419" t="s">
        <v>1940</v>
      </c>
      <c r="G960" s="419" t="s">
        <v>1940</v>
      </c>
      <c r="H960" s="450"/>
      <c r="I960" s="420">
        <v>125</v>
      </c>
    </row>
    <row r="961" spans="1:9" s="403" customFormat="1" x14ac:dyDescent="0.3">
      <c r="A961" s="448">
        <v>953</v>
      </c>
      <c r="B961" s="401" t="s">
        <v>1886</v>
      </c>
      <c r="C961" s="399" t="s">
        <v>3624</v>
      </c>
      <c r="D961" s="412" t="s">
        <v>3625</v>
      </c>
      <c r="E961" s="402" t="s">
        <v>1939</v>
      </c>
      <c r="F961" s="422" t="s">
        <v>3260</v>
      </c>
      <c r="G961" s="422" t="s">
        <v>3260</v>
      </c>
      <c r="H961" s="450"/>
      <c r="I961" s="420">
        <v>162.5</v>
      </c>
    </row>
    <row r="962" spans="1:9" x14ac:dyDescent="0.3">
      <c r="A962" s="448">
        <v>954</v>
      </c>
      <c r="B962" s="401" t="s">
        <v>1886</v>
      </c>
      <c r="C962" s="399" t="s">
        <v>3626</v>
      </c>
      <c r="D962" s="412" t="s">
        <v>3627</v>
      </c>
      <c r="E962" s="402" t="s">
        <v>1939</v>
      </c>
      <c r="F962" s="422" t="s">
        <v>1940</v>
      </c>
      <c r="G962" s="422" t="s">
        <v>1940</v>
      </c>
      <c r="H962" s="450"/>
      <c r="I962" s="420">
        <v>125</v>
      </c>
    </row>
    <row r="963" spans="1:9" x14ac:dyDescent="0.3">
      <c r="A963" s="448">
        <v>955</v>
      </c>
      <c r="B963" s="401" t="s">
        <v>1886</v>
      </c>
      <c r="C963" s="399" t="s">
        <v>3628</v>
      </c>
      <c r="D963" s="412" t="s">
        <v>3629</v>
      </c>
      <c r="E963" s="402" t="s">
        <v>1939</v>
      </c>
      <c r="F963" s="422" t="s">
        <v>1940</v>
      </c>
      <c r="G963" s="422" t="s">
        <v>1940</v>
      </c>
      <c r="H963" s="450"/>
      <c r="I963" s="420">
        <v>125</v>
      </c>
    </row>
    <row r="964" spans="1:9" x14ac:dyDescent="0.3">
      <c r="A964" s="448">
        <v>956</v>
      </c>
      <c r="B964" s="401" t="s">
        <v>1886</v>
      </c>
      <c r="C964" s="399" t="s">
        <v>3630</v>
      </c>
      <c r="D964" s="412" t="s">
        <v>3631</v>
      </c>
      <c r="E964" s="402" t="s">
        <v>1939</v>
      </c>
      <c r="F964" s="422" t="s">
        <v>3260</v>
      </c>
      <c r="G964" s="422" t="s">
        <v>3260</v>
      </c>
      <c r="H964" s="450"/>
      <c r="I964" s="420">
        <v>162.5</v>
      </c>
    </row>
    <row r="965" spans="1:9" x14ac:dyDescent="0.3">
      <c r="A965" s="448">
        <v>957</v>
      </c>
      <c r="B965" s="401" t="s">
        <v>1886</v>
      </c>
      <c r="C965" s="399" t="s">
        <v>3632</v>
      </c>
      <c r="D965" s="412" t="s">
        <v>3633</v>
      </c>
      <c r="E965" s="402" t="s">
        <v>1939</v>
      </c>
      <c r="F965" s="422" t="s">
        <v>3260</v>
      </c>
      <c r="G965" s="422" t="s">
        <v>3260</v>
      </c>
      <c r="H965" s="450"/>
      <c r="I965" s="420">
        <v>162.5</v>
      </c>
    </row>
    <row r="966" spans="1:9" x14ac:dyDescent="0.3">
      <c r="A966" s="448">
        <v>958</v>
      </c>
      <c r="B966" s="401" t="s">
        <v>1886</v>
      </c>
      <c r="C966" s="399" t="s">
        <v>3634</v>
      </c>
      <c r="D966" s="412" t="s">
        <v>3635</v>
      </c>
      <c r="E966" s="402" t="s">
        <v>1939</v>
      </c>
      <c r="F966" s="422" t="s">
        <v>3260</v>
      </c>
      <c r="G966" s="422" t="s">
        <v>3260</v>
      </c>
      <c r="H966" s="450"/>
      <c r="I966" s="420">
        <v>162.5</v>
      </c>
    </row>
    <row r="967" spans="1:9" x14ac:dyDescent="0.3">
      <c r="A967" s="448">
        <v>959</v>
      </c>
      <c r="B967" s="401" t="s">
        <v>1886</v>
      </c>
      <c r="C967" s="399" t="s">
        <v>3636</v>
      </c>
      <c r="D967" s="412" t="s">
        <v>3637</v>
      </c>
      <c r="E967" s="402" t="s">
        <v>1939</v>
      </c>
      <c r="F967" s="422" t="s">
        <v>3260</v>
      </c>
      <c r="G967" s="422" t="s">
        <v>3260</v>
      </c>
      <c r="H967" s="450"/>
      <c r="I967" s="420">
        <v>162.5</v>
      </c>
    </row>
    <row r="968" spans="1:9" x14ac:dyDescent="0.3">
      <c r="A968" s="448">
        <v>960</v>
      </c>
      <c r="B968" s="401" t="s">
        <v>1886</v>
      </c>
      <c r="C968" s="399" t="s">
        <v>3638</v>
      </c>
      <c r="D968" s="412" t="s">
        <v>3639</v>
      </c>
      <c r="E968" s="402" t="s">
        <v>1939</v>
      </c>
      <c r="F968" s="422" t="s">
        <v>3260</v>
      </c>
      <c r="G968" s="422" t="s">
        <v>3260</v>
      </c>
      <c r="H968" s="450"/>
      <c r="I968" s="420">
        <v>162.5</v>
      </c>
    </row>
    <row r="969" spans="1:9" x14ac:dyDescent="0.3">
      <c r="A969" s="448">
        <v>961</v>
      </c>
      <c r="B969" s="401" t="s">
        <v>1886</v>
      </c>
      <c r="C969" s="399" t="s">
        <v>3640</v>
      </c>
      <c r="D969" s="412" t="s">
        <v>3641</v>
      </c>
      <c r="E969" s="402" t="s">
        <v>1939</v>
      </c>
      <c r="F969" s="422" t="s">
        <v>3260</v>
      </c>
      <c r="G969" s="422" t="s">
        <v>3260</v>
      </c>
      <c r="H969" s="450"/>
      <c r="I969" s="420">
        <v>162.5</v>
      </c>
    </row>
    <row r="970" spans="1:9" x14ac:dyDescent="0.3">
      <c r="A970" s="448">
        <v>962</v>
      </c>
      <c r="B970" s="401" t="s">
        <v>3642</v>
      </c>
      <c r="C970" s="399" t="s">
        <v>3643</v>
      </c>
      <c r="D970" s="412" t="s">
        <v>3644</v>
      </c>
      <c r="E970" s="402" t="s">
        <v>1939</v>
      </c>
      <c r="F970" s="422" t="s">
        <v>3260</v>
      </c>
      <c r="G970" s="422" t="s">
        <v>3260</v>
      </c>
      <c r="H970" s="450"/>
      <c r="I970" s="420">
        <v>162.5</v>
      </c>
    </row>
    <row r="971" spans="1:9" x14ac:dyDescent="0.3">
      <c r="A971" s="448">
        <v>963</v>
      </c>
      <c r="B971" s="401" t="s">
        <v>3642</v>
      </c>
      <c r="C971" s="399" t="s">
        <v>3645</v>
      </c>
      <c r="D971" s="412" t="s">
        <v>3646</v>
      </c>
      <c r="E971" s="402" t="s">
        <v>1939</v>
      </c>
      <c r="F971" s="422" t="s">
        <v>3260</v>
      </c>
      <c r="G971" s="422" t="s">
        <v>3260</v>
      </c>
      <c r="H971" s="450"/>
      <c r="I971" s="420">
        <v>162.5</v>
      </c>
    </row>
    <row r="972" spans="1:9" x14ac:dyDescent="0.3">
      <c r="A972" s="448">
        <v>964</v>
      </c>
      <c r="B972" s="401" t="s">
        <v>3642</v>
      </c>
      <c r="C972" s="399" t="s">
        <v>3647</v>
      </c>
      <c r="D972" s="412" t="s">
        <v>3648</v>
      </c>
      <c r="E972" s="402" t="s">
        <v>1939</v>
      </c>
      <c r="F972" s="422" t="s">
        <v>3260</v>
      </c>
      <c r="G972" s="422" t="s">
        <v>3260</v>
      </c>
      <c r="H972" s="450"/>
      <c r="I972" s="420">
        <v>162.5</v>
      </c>
    </row>
    <row r="973" spans="1:9" x14ac:dyDescent="0.3">
      <c r="A973" s="448">
        <v>965</v>
      </c>
      <c r="B973" s="401" t="s">
        <v>3642</v>
      </c>
      <c r="C973" s="399" t="s">
        <v>3649</v>
      </c>
      <c r="D973" s="412" t="s">
        <v>3650</v>
      </c>
      <c r="E973" s="402" t="s">
        <v>1939</v>
      </c>
      <c r="F973" s="422" t="s">
        <v>1940</v>
      </c>
      <c r="G973" s="422" t="s">
        <v>1940</v>
      </c>
      <c r="H973" s="450"/>
      <c r="I973" s="420">
        <v>125</v>
      </c>
    </row>
    <row r="974" spans="1:9" x14ac:dyDescent="0.3">
      <c r="A974" s="448">
        <v>966</v>
      </c>
      <c r="B974" s="401" t="s">
        <v>3642</v>
      </c>
      <c r="C974" s="399" t="s">
        <v>3651</v>
      </c>
      <c r="D974" s="412" t="s">
        <v>3652</v>
      </c>
      <c r="E974" s="402" t="s">
        <v>1939</v>
      </c>
      <c r="F974" s="422" t="s">
        <v>1940</v>
      </c>
      <c r="G974" s="422" t="s">
        <v>1940</v>
      </c>
      <c r="H974" s="450"/>
      <c r="I974" s="420">
        <v>125</v>
      </c>
    </row>
    <row r="975" spans="1:9" x14ac:dyDescent="0.3">
      <c r="A975" s="448">
        <v>967</v>
      </c>
      <c r="B975" s="401" t="s">
        <v>3642</v>
      </c>
      <c r="C975" s="399" t="s">
        <v>3653</v>
      </c>
      <c r="D975" s="412" t="s">
        <v>3654</v>
      </c>
      <c r="E975" s="402" t="s">
        <v>1939</v>
      </c>
      <c r="F975" s="422" t="s">
        <v>1940</v>
      </c>
      <c r="G975" s="422" t="s">
        <v>1940</v>
      </c>
      <c r="H975" s="450"/>
      <c r="I975" s="420">
        <v>125</v>
      </c>
    </row>
    <row r="976" spans="1:9" x14ac:dyDescent="0.3">
      <c r="A976" s="448">
        <v>968</v>
      </c>
      <c r="B976" s="401" t="s">
        <v>1886</v>
      </c>
      <c r="C976" s="399" t="s">
        <v>3655</v>
      </c>
      <c r="D976" s="412" t="s">
        <v>3656</v>
      </c>
      <c r="E976" s="402" t="s">
        <v>1939</v>
      </c>
      <c r="F976" s="422" t="s">
        <v>3260</v>
      </c>
      <c r="G976" s="422" t="s">
        <v>3260</v>
      </c>
      <c r="H976" s="450"/>
      <c r="I976" s="420">
        <v>162.5</v>
      </c>
    </row>
    <row r="977" spans="1:9" x14ac:dyDescent="0.3">
      <c r="A977" s="448">
        <v>969</v>
      </c>
      <c r="B977" s="401" t="s">
        <v>1886</v>
      </c>
      <c r="C977" s="399" t="s">
        <v>3657</v>
      </c>
      <c r="D977" s="412" t="s">
        <v>3658</v>
      </c>
      <c r="E977" s="402" t="s">
        <v>1939</v>
      </c>
      <c r="F977" s="422" t="s">
        <v>3260</v>
      </c>
      <c r="G977" s="422" t="s">
        <v>3260</v>
      </c>
      <c r="H977" s="450"/>
      <c r="I977" s="420">
        <v>162.5</v>
      </c>
    </row>
    <row r="978" spans="1:9" x14ac:dyDescent="0.3">
      <c r="A978" s="448">
        <v>970</v>
      </c>
      <c r="B978" s="401" t="s">
        <v>1886</v>
      </c>
      <c r="C978" s="399" t="s">
        <v>3659</v>
      </c>
      <c r="D978" s="412" t="s">
        <v>3660</v>
      </c>
      <c r="E978" s="402" t="s">
        <v>1939</v>
      </c>
      <c r="F978" s="422" t="s">
        <v>3255</v>
      </c>
      <c r="G978" s="422" t="s">
        <v>3255</v>
      </c>
      <c r="H978" s="450"/>
      <c r="I978" s="423">
        <v>100</v>
      </c>
    </row>
    <row r="979" spans="1:9" x14ac:dyDescent="0.3">
      <c r="A979" s="448">
        <v>971</v>
      </c>
      <c r="B979" s="401" t="s">
        <v>1886</v>
      </c>
      <c r="C979" s="399" t="s">
        <v>3661</v>
      </c>
      <c r="D979" s="412" t="s">
        <v>3662</v>
      </c>
      <c r="E979" s="402" t="s">
        <v>1939</v>
      </c>
      <c r="F979" s="422" t="s">
        <v>3255</v>
      </c>
      <c r="G979" s="422" t="s">
        <v>3255</v>
      </c>
      <c r="H979" s="450"/>
      <c r="I979" s="423">
        <v>100</v>
      </c>
    </row>
    <row r="980" spans="1:9" x14ac:dyDescent="0.3">
      <c r="A980" s="448">
        <v>972</v>
      </c>
      <c r="B980" s="401" t="s">
        <v>1886</v>
      </c>
      <c r="C980" s="399" t="s">
        <v>3663</v>
      </c>
      <c r="D980" s="412" t="s">
        <v>3664</v>
      </c>
      <c r="E980" s="402" t="s">
        <v>1939</v>
      </c>
      <c r="F980" s="422" t="s">
        <v>3260</v>
      </c>
      <c r="G980" s="422" t="s">
        <v>3260</v>
      </c>
      <c r="H980" s="450"/>
      <c r="I980" s="424">
        <v>162.5</v>
      </c>
    </row>
    <row r="981" spans="1:9" x14ac:dyDescent="0.3">
      <c r="A981" s="448">
        <v>973</v>
      </c>
      <c r="B981" s="401" t="s">
        <v>1886</v>
      </c>
      <c r="C981" s="399" t="s">
        <v>3665</v>
      </c>
      <c r="D981" s="412" t="s">
        <v>3666</v>
      </c>
      <c r="E981" s="402" t="s">
        <v>1939</v>
      </c>
      <c r="F981" s="422" t="s">
        <v>3260</v>
      </c>
      <c r="G981" s="422" t="s">
        <v>3260</v>
      </c>
      <c r="H981" s="450"/>
      <c r="I981" s="420">
        <v>162.5</v>
      </c>
    </row>
    <row r="982" spans="1:9" x14ac:dyDescent="0.3">
      <c r="A982" s="448">
        <v>974</v>
      </c>
      <c r="B982" s="401" t="s">
        <v>1796</v>
      </c>
      <c r="C982" s="399" t="s">
        <v>3667</v>
      </c>
      <c r="D982" s="412" t="s">
        <v>3668</v>
      </c>
      <c r="E982" s="402" t="s">
        <v>1939</v>
      </c>
      <c r="F982" s="422" t="s">
        <v>1940</v>
      </c>
      <c r="G982" s="422" t="s">
        <v>1940</v>
      </c>
      <c r="H982" s="450"/>
      <c r="I982" s="420">
        <v>125</v>
      </c>
    </row>
    <row r="983" spans="1:9" x14ac:dyDescent="0.3">
      <c r="A983" s="448">
        <v>975</v>
      </c>
      <c r="B983" s="401" t="s">
        <v>1970</v>
      </c>
      <c r="C983" s="399" t="s">
        <v>3669</v>
      </c>
      <c r="D983" s="412" t="s">
        <v>3670</v>
      </c>
      <c r="E983" s="402" t="s">
        <v>1939</v>
      </c>
      <c r="F983" s="422" t="s">
        <v>1940</v>
      </c>
      <c r="G983" s="422" t="s">
        <v>1940</v>
      </c>
      <c r="H983" s="450"/>
      <c r="I983" s="420">
        <v>125</v>
      </c>
    </row>
    <row r="984" spans="1:9" x14ac:dyDescent="0.3">
      <c r="A984" s="448">
        <v>976</v>
      </c>
      <c r="B984" s="401" t="s">
        <v>1970</v>
      </c>
      <c r="C984" s="399" t="s">
        <v>3671</v>
      </c>
      <c r="D984" s="412" t="s">
        <v>3672</v>
      </c>
      <c r="E984" s="402" t="s">
        <v>1939</v>
      </c>
      <c r="F984" s="422" t="s">
        <v>3260</v>
      </c>
      <c r="G984" s="422" t="s">
        <v>3260</v>
      </c>
      <c r="H984" s="450"/>
      <c r="I984" s="420">
        <v>162.5</v>
      </c>
    </row>
    <row r="985" spans="1:9" x14ac:dyDescent="0.3">
      <c r="A985" s="448">
        <v>977</v>
      </c>
      <c r="B985" s="401" t="s">
        <v>3642</v>
      </c>
      <c r="C985" s="399" t="s">
        <v>3673</v>
      </c>
      <c r="D985" s="412" t="s">
        <v>3674</v>
      </c>
      <c r="E985" s="402" t="s">
        <v>1939</v>
      </c>
      <c r="F985" s="422" t="s">
        <v>3260</v>
      </c>
      <c r="G985" s="422" t="s">
        <v>3260</v>
      </c>
      <c r="H985" s="450"/>
      <c r="I985" s="420">
        <v>162.5</v>
      </c>
    </row>
    <row r="986" spans="1:9" x14ac:dyDescent="0.3">
      <c r="A986" s="448">
        <v>978</v>
      </c>
      <c r="B986" s="401" t="s">
        <v>3642</v>
      </c>
      <c r="C986" s="399" t="s">
        <v>3675</v>
      </c>
      <c r="D986" s="412" t="s">
        <v>3676</v>
      </c>
      <c r="E986" s="402" t="s">
        <v>1939</v>
      </c>
      <c r="F986" s="422" t="s">
        <v>1940</v>
      </c>
      <c r="G986" s="422" t="s">
        <v>1940</v>
      </c>
      <c r="H986" s="450"/>
      <c r="I986" s="420">
        <v>125</v>
      </c>
    </row>
    <row r="987" spans="1:9" x14ac:dyDescent="0.3">
      <c r="A987" s="448">
        <v>979</v>
      </c>
      <c r="B987" s="401" t="s">
        <v>3642</v>
      </c>
      <c r="C987" s="399" t="s">
        <v>3677</v>
      </c>
      <c r="D987" s="412" t="s">
        <v>3678</v>
      </c>
      <c r="E987" s="402" t="s">
        <v>1939</v>
      </c>
      <c r="F987" s="422" t="s">
        <v>1940</v>
      </c>
      <c r="G987" s="422" t="s">
        <v>1940</v>
      </c>
      <c r="H987" s="450"/>
      <c r="I987" s="420">
        <v>125</v>
      </c>
    </row>
    <row r="988" spans="1:9" x14ac:dyDescent="0.3">
      <c r="A988" s="448">
        <v>980</v>
      </c>
      <c r="B988" s="401" t="s">
        <v>3642</v>
      </c>
      <c r="C988" s="399" t="s">
        <v>3679</v>
      </c>
      <c r="D988" s="412" t="s">
        <v>3680</v>
      </c>
      <c r="E988" s="402" t="s">
        <v>1939</v>
      </c>
      <c r="F988" s="422" t="s">
        <v>1940</v>
      </c>
      <c r="G988" s="422" t="s">
        <v>1940</v>
      </c>
      <c r="H988" s="450"/>
      <c r="I988" s="420">
        <v>125</v>
      </c>
    </row>
    <row r="989" spans="1:9" x14ac:dyDescent="0.3">
      <c r="A989" s="448">
        <v>981</v>
      </c>
      <c r="B989" s="401" t="s">
        <v>3642</v>
      </c>
      <c r="C989" s="399" t="s">
        <v>3681</v>
      </c>
      <c r="D989" s="412" t="s">
        <v>3682</v>
      </c>
      <c r="E989" s="402" t="s">
        <v>1939</v>
      </c>
      <c r="F989" s="422" t="s">
        <v>1940</v>
      </c>
      <c r="G989" s="422" t="s">
        <v>1940</v>
      </c>
      <c r="H989" s="450"/>
      <c r="I989" s="420">
        <v>125</v>
      </c>
    </row>
    <row r="990" spans="1:9" x14ac:dyDescent="0.3">
      <c r="A990" s="448">
        <v>982</v>
      </c>
      <c r="B990" s="401" t="s">
        <v>3642</v>
      </c>
      <c r="C990" s="399" t="s">
        <v>3683</v>
      </c>
      <c r="D990" s="412" t="s">
        <v>3684</v>
      </c>
      <c r="E990" s="402" t="s">
        <v>1939</v>
      </c>
      <c r="F990" s="422" t="s">
        <v>1940</v>
      </c>
      <c r="G990" s="422" t="s">
        <v>1940</v>
      </c>
      <c r="H990" s="450"/>
      <c r="I990" s="420">
        <v>125</v>
      </c>
    </row>
    <row r="991" spans="1:9" x14ac:dyDescent="0.3">
      <c r="A991" s="448">
        <v>983</v>
      </c>
      <c r="B991" s="401" t="s">
        <v>3642</v>
      </c>
      <c r="C991" s="399" t="s">
        <v>3685</v>
      </c>
      <c r="D991" s="412" t="s">
        <v>3686</v>
      </c>
      <c r="E991" s="402" t="s">
        <v>1939</v>
      </c>
      <c r="F991" s="422" t="s">
        <v>1940</v>
      </c>
      <c r="G991" s="422" t="s">
        <v>1940</v>
      </c>
      <c r="H991" s="450"/>
      <c r="I991" s="420">
        <v>125</v>
      </c>
    </row>
    <row r="992" spans="1:9" x14ac:dyDescent="0.3">
      <c r="A992" s="448">
        <v>984</v>
      </c>
      <c r="B992" s="401" t="s">
        <v>1970</v>
      </c>
      <c r="C992" s="399" t="s">
        <v>1929</v>
      </c>
      <c r="D992" s="412" t="s">
        <v>1615</v>
      </c>
      <c r="E992" s="402" t="s">
        <v>1939</v>
      </c>
      <c r="F992" s="422" t="s">
        <v>3260</v>
      </c>
      <c r="G992" s="422" t="s">
        <v>3260</v>
      </c>
      <c r="H992" s="450"/>
      <c r="I992" s="420">
        <v>162.5</v>
      </c>
    </row>
    <row r="993" spans="1:9" x14ac:dyDescent="0.3">
      <c r="A993" s="448">
        <v>985</v>
      </c>
      <c r="B993" s="401" t="s">
        <v>1970</v>
      </c>
      <c r="C993" s="399" t="s">
        <v>3687</v>
      </c>
      <c r="D993" s="412" t="s">
        <v>3688</v>
      </c>
      <c r="E993" s="402" t="s">
        <v>1939</v>
      </c>
      <c r="F993" s="422" t="s">
        <v>3260</v>
      </c>
      <c r="G993" s="422" t="s">
        <v>3260</v>
      </c>
      <c r="H993" s="450"/>
      <c r="I993" s="420">
        <v>162.5</v>
      </c>
    </row>
    <row r="994" spans="1:9" x14ac:dyDescent="0.3">
      <c r="A994" s="448">
        <v>986</v>
      </c>
      <c r="B994" s="401" t="s">
        <v>1970</v>
      </c>
      <c r="C994" s="399" t="s">
        <v>3689</v>
      </c>
      <c r="D994" s="412" t="s">
        <v>3690</v>
      </c>
      <c r="E994" s="402" t="s">
        <v>1939</v>
      </c>
      <c r="F994" s="422" t="s">
        <v>3260</v>
      </c>
      <c r="G994" s="422" t="s">
        <v>3260</v>
      </c>
      <c r="H994" s="450"/>
      <c r="I994" s="420">
        <v>162.5</v>
      </c>
    </row>
    <row r="995" spans="1:9" x14ac:dyDescent="0.3">
      <c r="A995" s="448">
        <v>987</v>
      </c>
      <c r="B995" s="401" t="s">
        <v>1970</v>
      </c>
      <c r="C995" s="399" t="s">
        <v>3691</v>
      </c>
      <c r="D995" s="412" t="s">
        <v>3692</v>
      </c>
      <c r="E995" s="402" t="s">
        <v>1939</v>
      </c>
      <c r="F995" s="422" t="s">
        <v>3260</v>
      </c>
      <c r="G995" s="422" t="s">
        <v>3260</v>
      </c>
      <c r="H995" s="450"/>
      <c r="I995" s="420">
        <v>162.5</v>
      </c>
    </row>
    <row r="996" spans="1:9" x14ac:dyDescent="0.3">
      <c r="A996" s="448">
        <v>988</v>
      </c>
      <c r="B996" s="401" t="s">
        <v>1796</v>
      </c>
      <c r="C996" s="399" t="s">
        <v>3693</v>
      </c>
      <c r="D996" s="412" t="s">
        <v>3694</v>
      </c>
      <c r="E996" s="402" t="s">
        <v>1939</v>
      </c>
      <c r="F996" s="422" t="s">
        <v>3260</v>
      </c>
      <c r="G996" s="422" t="s">
        <v>3260</v>
      </c>
      <c r="H996" s="450"/>
      <c r="I996" s="420">
        <v>162.5</v>
      </c>
    </row>
    <row r="997" spans="1:9" x14ac:dyDescent="0.3">
      <c r="A997" s="448">
        <v>989</v>
      </c>
      <c r="B997" s="401" t="s">
        <v>1917</v>
      </c>
      <c r="C997" s="399" t="s">
        <v>3695</v>
      </c>
      <c r="D997" s="412" t="s">
        <v>3696</v>
      </c>
      <c r="E997" s="402" t="s">
        <v>1939</v>
      </c>
      <c r="F997" s="422" t="s">
        <v>3255</v>
      </c>
      <c r="G997" s="422" t="s">
        <v>3255</v>
      </c>
      <c r="H997" s="450"/>
      <c r="I997" s="420">
        <v>100</v>
      </c>
    </row>
    <row r="998" spans="1:9" x14ac:dyDescent="0.3">
      <c r="A998" s="448">
        <v>990</v>
      </c>
      <c r="B998" s="401" t="s">
        <v>1796</v>
      </c>
      <c r="C998" s="399" t="s">
        <v>3697</v>
      </c>
      <c r="D998" s="412" t="s">
        <v>3698</v>
      </c>
      <c r="E998" s="402" t="s">
        <v>1939</v>
      </c>
      <c r="F998" s="422" t="s">
        <v>1940</v>
      </c>
      <c r="G998" s="422" t="s">
        <v>1940</v>
      </c>
      <c r="H998" s="450"/>
      <c r="I998" s="420">
        <v>125</v>
      </c>
    </row>
    <row r="999" spans="1:9" x14ac:dyDescent="0.3">
      <c r="A999" s="448">
        <v>991</v>
      </c>
      <c r="B999" s="401" t="s">
        <v>1917</v>
      </c>
      <c r="C999" s="399" t="s">
        <v>3699</v>
      </c>
      <c r="D999" s="412" t="s">
        <v>3700</v>
      </c>
      <c r="E999" s="402" t="s">
        <v>1939</v>
      </c>
      <c r="F999" s="422" t="s">
        <v>1940</v>
      </c>
      <c r="G999" s="422" t="s">
        <v>1940</v>
      </c>
      <c r="H999" s="450"/>
      <c r="I999" s="420">
        <v>125</v>
      </c>
    </row>
    <row r="1000" spans="1:9" x14ac:dyDescent="0.3">
      <c r="A1000" s="448">
        <v>992</v>
      </c>
      <c r="B1000" s="401" t="s">
        <v>1917</v>
      </c>
      <c r="C1000" s="399" t="s">
        <v>3701</v>
      </c>
      <c r="D1000" s="412" t="s">
        <v>3702</v>
      </c>
      <c r="E1000" s="402" t="s">
        <v>1939</v>
      </c>
      <c r="F1000" s="422" t="s">
        <v>3255</v>
      </c>
      <c r="G1000" s="422" t="s">
        <v>3255</v>
      </c>
      <c r="H1000" s="450"/>
      <c r="I1000" s="420">
        <v>100</v>
      </c>
    </row>
    <row r="1001" spans="1:9" x14ac:dyDescent="0.3">
      <c r="A1001" s="448">
        <v>993</v>
      </c>
      <c r="B1001" s="401" t="s">
        <v>1917</v>
      </c>
      <c r="C1001" s="399" t="s">
        <v>3703</v>
      </c>
      <c r="D1001" s="412" t="s">
        <v>3704</v>
      </c>
      <c r="E1001" s="402" t="s">
        <v>1939</v>
      </c>
      <c r="F1001" s="422" t="s">
        <v>1940</v>
      </c>
      <c r="G1001" s="422" t="s">
        <v>1940</v>
      </c>
      <c r="H1001" s="450"/>
      <c r="I1001" s="420">
        <v>125</v>
      </c>
    </row>
    <row r="1002" spans="1:9" x14ac:dyDescent="0.3">
      <c r="A1002" s="448">
        <v>994</v>
      </c>
      <c r="B1002" s="401" t="s">
        <v>1917</v>
      </c>
      <c r="C1002" s="399" t="s">
        <v>3705</v>
      </c>
      <c r="D1002" s="412" t="s">
        <v>3706</v>
      </c>
      <c r="E1002" s="402" t="s">
        <v>1939</v>
      </c>
      <c r="F1002" s="422" t="s">
        <v>1940</v>
      </c>
      <c r="G1002" s="422" t="s">
        <v>1940</v>
      </c>
      <c r="H1002" s="450"/>
      <c r="I1002" s="420">
        <v>125</v>
      </c>
    </row>
    <row r="1003" spans="1:9" x14ac:dyDescent="0.3">
      <c r="A1003" s="448">
        <v>995</v>
      </c>
      <c r="B1003" s="401" t="s">
        <v>1917</v>
      </c>
      <c r="C1003" s="399" t="s">
        <v>3707</v>
      </c>
      <c r="D1003" s="412" t="s">
        <v>3708</v>
      </c>
      <c r="E1003" s="402" t="s">
        <v>1939</v>
      </c>
      <c r="F1003" s="422" t="s">
        <v>3255</v>
      </c>
      <c r="G1003" s="422" t="s">
        <v>3255</v>
      </c>
      <c r="H1003" s="450"/>
      <c r="I1003" s="420">
        <v>100</v>
      </c>
    </row>
    <row r="1004" spans="1:9" x14ac:dyDescent="0.3">
      <c r="A1004" s="448">
        <v>996</v>
      </c>
      <c r="B1004" s="401" t="s">
        <v>1796</v>
      </c>
      <c r="C1004" s="399" t="s">
        <v>3709</v>
      </c>
      <c r="D1004" s="412" t="s">
        <v>3710</v>
      </c>
      <c r="E1004" s="402" t="s">
        <v>1939</v>
      </c>
      <c r="F1004" s="422" t="s">
        <v>1940</v>
      </c>
      <c r="G1004" s="422" t="s">
        <v>1940</v>
      </c>
      <c r="H1004" s="450"/>
      <c r="I1004" s="420">
        <v>125</v>
      </c>
    </row>
    <row r="1005" spans="1:9" x14ac:dyDescent="0.3">
      <c r="A1005" s="448">
        <v>997</v>
      </c>
      <c r="B1005" s="401" t="s">
        <v>1796</v>
      </c>
      <c r="C1005" s="399" t="s">
        <v>3711</v>
      </c>
      <c r="D1005" s="412" t="s">
        <v>3712</v>
      </c>
      <c r="E1005" s="402" t="s">
        <v>1939</v>
      </c>
      <c r="F1005" s="422" t="s">
        <v>1940</v>
      </c>
      <c r="G1005" s="422" t="s">
        <v>1940</v>
      </c>
      <c r="H1005" s="450"/>
      <c r="I1005" s="420">
        <v>125</v>
      </c>
    </row>
    <row r="1006" spans="1:9" x14ac:dyDescent="0.3">
      <c r="A1006" s="448">
        <v>998</v>
      </c>
      <c r="B1006" s="401" t="s">
        <v>1889</v>
      </c>
      <c r="C1006" s="399" t="s">
        <v>3713</v>
      </c>
      <c r="D1006" s="412" t="s">
        <v>3714</v>
      </c>
      <c r="E1006" s="402" t="s">
        <v>1939</v>
      </c>
      <c r="F1006" s="422" t="s">
        <v>3260</v>
      </c>
      <c r="G1006" s="422" t="s">
        <v>3260</v>
      </c>
      <c r="H1006" s="450"/>
      <c r="I1006" s="420">
        <v>162.5</v>
      </c>
    </row>
    <row r="1007" spans="1:9" x14ac:dyDescent="0.3">
      <c r="A1007" s="448">
        <v>999</v>
      </c>
      <c r="B1007" s="401" t="s">
        <v>1889</v>
      </c>
      <c r="C1007" s="399" t="s">
        <v>3715</v>
      </c>
      <c r="D1007" s="412" t="s">
        <v>3716</v>
      </c>
      <c r="E1007" s="402" t="s">
        <v>1939</v>
      </c>
      <c r="F1007" s="422" t="s">
        <v>3255</v>
      </c>
      <c r="G1007" s="422" t="s">
        <v>3255</v>
      </c>
      <c r="H1007" s="450"/>
      <c r="I1007" s="420">
        <v>100</v>
      </c>
    </row>
    <row r="1008" spans="1:9" x14ac:dyDescent="0.3">
      <c r="A1008" s="448">
        <v>1000</v>
      </c>
      <c r="B1008" s="401" t="s">
        <v>1889</v>
      </c>
      <c r="C1008" s="399" t="s">
        <v>3717</v>
      </c>
      <c r="D1008" s="412" t="s">
        <v>3718</v>
      </c>
      <c r="E1008" s="402" t="s">
        <v>1939</v>
      </c>
      <c r="F1008" s="422" t="s">
        <v>3255</v>
      </c>
      <c r="G1008" s="422" t="s">
        <v>3255</v>
      </c>
      <c r="H1008" s="450"/>
      <c r="I1008" s="420">
        <v>100</v>
      </c>
    </row>
    <row r="1009" spans="1:9" x14ac:dyDescent="0.3">
      <c r="A1009" s="448">
        <v>1001</v>
      </c>
      <c r="B1009" s="401" t="s">
        <v>1889</v>
      </c>
      <c r="C1009" s="399" t="s">
        <v>3719</v>
      </c>
      <c r="D1009" s="412" t="s">
        <v>3720</v>
      </c>
      <c r="E1009" s="402" t="s">
        <v>1939</v>
      </c>
      <c r="F1009" s="422" t="s">
        <v>3260</v>
      </c>
      <c r="G1009" s="422" t="s">
        <v>3260</v>
      </c>
      <c r="H1009" s="450"/>
      <c r="I1009" s="420">
        <v>162.5</v>
      </c>
    </row>
    <row r="1010" spans="1:9" x14ac:dyDescent="0.3">
      <c r="A1010" s="448">
        <v>1002</v>
      </c>
      <c r="B1010" s="401" t="s">
        <v>1796</v>
      </c>
      <c r="C1010" s="399" t="s">
        <v>3721</v>
      </c>
      <c r="D1010" s="412" t="s">
        <v>3722</v>
      </c>
      <c r="E1010" s="402" t="s">
        <v>1939</v>
      </c>
      <c r="F1010" s="422" t="s">
        <v>3260</v>
      </c>
      <c r="G1010" s="422" t="s">
        <v>3260</v>
      </c>
      <c r="H1010" s="450"/>
      <c r="I1010" s="420">
        <v>162.5</v>
      </c>
    </row>
    <row r="1011" spans="1:9" x14ac:dyDescent="0.3">
      <c r="A1011" s="448">
        <v>1003</v>
      </c>
      <c r="B1011" s="401" t="s">
        <v>1796</v>
      </c>
      <c r="C1011" s="399" t="s">
        <v>3723</v>
      </c>
      <c r="D1011" s="412" t="s">
        <v>3724</v>
      </c>
      <c r="E1011" s="402" t="s">
        <v>1939</v>
      </c>
      <c r="F1011" s="422" t="s">
        <v>3260</v>
      </c>
      <c r="G1011" s="422" t="s">
        <v>3260</v>
      </c>
      <c r="H1011" s="450"/>
      <c r="I1011" s="420">
        <v>162.5</v>
      </c>
    </row>
    <row r="1012" spans="1:9" x14ac:dyDescent="0.3">
      <c r="A1012" s="448">
        <v>1004</v>
      </c>
      <c r="B1012" s="401" t="s">
        <v>1796</v>
      </c>
      <c r="C1012" s="399" t="s">
        <v>3725</v>
      </c>
      <c r="D1012" s="412" t="s">
        <v>3726</v>
      </c>
      <c r="E1012" s="402" t="s">
        <v>1939</v>
      </c>
      <c r="F1012" s="422" t="s">
        <v>3260</v>
      </c>
      <c r="G1012" s="422" t="s">
        <v>3260</v>
      </c>
      <c r="H1012" s="450"/>
      <c r="I1012" s="420">
        <v>162.5</v>
      </c>
    </row>
    <row r="1013" spans="1:9" x14ac:dyDescent="0.3">
      <c r="A1013" s="448">
        <v>1005</v>
      </c>
      <c r="B1013" s="401" t="s">
        <v>1796</v>
      </c>
      <c r="C1013" s="399" t="s">
        <v>3727</v>
      </c>
      <c r="D1013" s="412" t="s">
        <v>3728</v>
      </c>
      <c r="E1013" s="402" t="s">
        <v>1939</v>
      </c>
      <c r="F1013" s="422" t="s">
        <v>3260</v>
      </c>
      <c r="G1013" s="422" t="s">
        <v>3260</v>
      </c>
      <c r="H1013" s="450"/>
      <c r="I1013" s="420">
        <v>162.5</v>
      </c>
    </row>
    <row r="1014" spans="1:9" x14ac:dyDescent="0.3">
      <c r="A1014" s="448">
        <v>1006</v>
      </c>
      <c r="B1014" s="401" t="s">
        <v>1796</v>
      </c>
      <c r="C1014" s="399" t="s">
        <v>3729</v>
      </c>
      <c r="D1014" s="412" t="s">
        <v>3730</v>
      </c>
      <c r="E1014" s="402" t="s">
        <v>1939</v>
      </c>
      <c r="F1014" s="422" t="s">
        <v>3260</v>
      </c>
      <c r="G1014" s="422" t="s">
        <v>3260</v>
      </c>
      <c r="H1014" s="450"/>
      <c r="I1014" s="420">
        <v>162.5</v>
      </c>
    </row>
    <row r="1015" spans="1:9" x14ac:dyDescent="0.3">
      <c r="A1015" s="448">
        <v>1007</v>
      </c>
      <c r="B1015" s="401" t="s">
        <v>1889</v>
      </c>
      <c r="C1015" s="399" t="s">
        <v>3731</v>
      </c>
      <c r="D1015" s="412" t="s">
        <v>3732</v>
      </c>
      <c r="E1015" s="402" t="s">
        <v>1939</v>
      </c>
      <c r="F1015" s="422" t="s">
        <v>3260</v>
      </c>
      <c r="G1015" s="422" t="s">
        <v>3260</v>
      </c>
      <c r="H1015" s="450"/>
      <c r="I1015" s="420">
        <v>162.5</v>
      </c>
    </row>
    <row r="1016" spans="1:9" x14ac:dyDescent="0.3">
      <c r="A1016" s="448">
        <v>1008</v>
      </c>
      <c r="B1016" s="401" t="s">
        <v>1796</v>
      </c>
      <c r="C1016" s="399" t="s">
        <v>3733</v>
      </c>
      <c r="D1016" s="412" t="s">
        <v>3734</v>
      </c>
      <c r="E1016" s="402" t="s">
        <v>1939</v>
      </c>
      <c r="F1016" s="422" t="s">
        <v>3260</v>
      </c>
      <c r="G1016" s="422" t="s">
        <v>3260</v>
      </c>
      <c r="H1016" s="450"/>
      <c r="I1016" s="420">
        <v>162.5</v>
      </c>
    </row>
    <row r="1017" spans="1:9" x14ac:dyDescent="0.3">
      <c r="A1017" s="448">
        <v>1009</v>
      </c>
      <c r="B1017" s="401" t="s">
        <v>1796</v>
      </c>
      <c r="C1017" s="399" t="s">
        <v>3735</v>
      </c>
      <c r="D1017" s="412" t="s">
        <v>3736</v>
      </c>
      <c r="E1017" s="402" t="s">
        <v>1939</v>
      </c>
      <c r="F1017" s="422" t="s">
        <v>3260</v>
      </c>
      <c r="G1017" s="422" t="s">
        <v>3260</v>
      </c>
      <c r="H1017" s="450"/>
      <c r="I1017" s="420">
        <v>162.5</v>
      </c>
    </row>
    <row r="1018" spans="1:9" x14ac:dyDescent="0.3">
      <c r="A1018" s="448">
        <v>1010</v>
      </c>
      <c r="B1018" s="401" t="s">
        <v>1889</v>
      </c>
      <c r="C1018" s="399" t="s">
        <v>3737</v>
      </c>
      <c r="D1018" s="412" t="s">
        <v>3738</v>
      </c>
      <c r="E1018" s="402" t="s">
        <v>1939</v>
      </c>
      <c r="F1018" s="422" t="s">
        <v>3260</v>
      </c>
      <c r="G1018" s="422" t="s">
        <v>3260</v>
      </c>
      <c r="H1018" s="450"/>
      <c r="I1018" s="420">
        <v>162.5</v>
      </c>
    </row>
    <row r="1019" spans="1:9" x14ac:dyDescent="0.3">
      <c r="A1019" s="448">
        <v>1011</v>
      </c>
      <c r="B1019" s="401" t="s">
        <v>1889</v>
      </c>
      <c r="C1019" s="399" t="s">
        <v>3739</v>
      </c>
      <c r="D1019" s="412" t="s">
        <v>3740</v>
      </c>
      <c r="E1019" s="402" t="s">
        <v>1939</v>
      </c>
      <c r="F1019" s="422" t="s">
        <v>1940</v>
      </c>
      <c r="G1019" s="422" t="s">
        <v>1940</v>
      </c>
      <c r="H1019" s="450"/>
      <c r="I1019" s="420">
        <v>125</v>
      </c>
    </row>
    <row r="1020" spans="1:9" x14ac:dyDescent="0.3">
      <c r="A1020" s="448">
        <v>1012</v>
      </c>
      <c r="B1020" s="401" t="s">
        <v>1889</v>
      </c>
      <c r="C1020" s="399" t="s">
        <v>3741</v>
      </c>
      <c r="D1020" s="412" t="s">
        <v>3742</v>
      </c>
      <c r="E1020" s="402" t="s">
        <v>1939</v>
      </c>
      <c r="F1020" s="422" t="s">
        <v>1940</v>
      </c>
      <c r="G1020" s="422" t="s">
        <v>1940</v>
      </c>
      <c r="H1020" s="450"/>
      <c r="I1020" s="420">
        <v>125</v>
      </c>
    </row>
    <row r="1021" spans="1:9" x14ac:dyDescent="0.3">
      <c r="A1021" s="448">
        <v>1013</v>
      </c>
      <c r="B1021" s="401" t="s">
        <v>1889</v>
      </c>
      <c r="C1021" s="399" t="s">
        <v>3743</v>
      </c>
      <c r="D1021" s="412" t="s">
        <v>3744</v>
      </c>
      <c r="E1021" s="402" t="s">
        <v>1939</v>
      </c>
      <c r="F1021" s="422" t="s">
        <v>3260</v>
      </c>
      <c r="G1021" s="422" t="s">
        <v>3260</v>
      </c>
      <c r="H1021" s="450"/>
      <c r="I1021" s="420">
        <v>162.5</v>
      </c>
    </row>
    <row r="1022" spans="1:9" x14ac:dyDescent="0.3">
      <c r="A1022" s="448">
        <v>1014</v>
      </c>
      <c r="B1022" s="401" t="s">
        <v>1889</v>
      </c>
      <c r="C1022" s="399" t="s">
        <v>3745</v>
      </c>
      <c r="D1022" s="412" t="s">
        <v>3746</v>
      </c>
      <c r="E1022" s="402" t="s">
        <v>1939</v>
      </c>
      <c r="F1022" s="422" t="s">
        <v>3260</v>
      </c>
      <c r="G1022" s="422" t="s">
        <v>3260</v>
      </c>
      <c r="H1022" s="450"/>
      <c r="I1022" s="420">
        <v>162.5</v>
      </c>
    </row>
    <row r="1023" spans="1:9" x14ac:dyDescent="0.3">
      <c r="A1023" s="448">
        <v>1015</v>
      </c>
      <c r="B1023" s="401" t="s">
        <v>1889</v>
      </c>
      <c r="C1023" s="399" t="s">
        <v>3747</v>
      </c>
      <c r="D1023" s="412" t="s">
        <v>3748</v>
      </c>
      <c r="E1023" s="402" t="s">
        <v>1939</v>
      </c>
      <c r="F1023" s="422" t="s">
        <v>3260</v>
      </c>
      <c r="G1023" s="422" t="s">
        <v>3260</v>
      </c>
      <c r="H1023" s="450"/>
      <c r="I1023" s="420">
        <v>162.5</v>
      </c>
    </row>
    <row r="1024" spans="1:9" s="83" customFormat="1" x14ac:dyDescent="0.3">
      <c r="A1024" s="448">
        <v>1016</v>
      </c>
      <c r="B1024" s="401" t="s">
        <v>1889</v>
      </c>
      <c r="C1024" s="399" t="s">
        <v>3749</v>
      </c>
      <c r="D1024" s="412" t="s">
        <v>3750</v>
      </c>
      <c r="E1024" s="402" t="s">
        <v>1939</v>
      </c>
      <c r="F1024" s="422" t="s">
        <v>3260</v>
      </c>
      <c r="G1024" s="422" t="s">
        <v>3260</v>
      </c>
      <c r="H1024" s="450"/>
      <c r="I1024" s="420">
        <v>162.5</v>
      </c>
    </row>
    <row r="1025" spans="1:9" s="403" customFormat="1" x14ac:dyDescent="0.3">
      <c r="A1025" s="448">
        <v>1017</v>
      </c>
      <c r="B1025" s="401" t="s">
        <v>1967</v>
      </c>
      <c r="C1025" s="399" t="s">
        <v>3751</v>
      </c>
      <c r="D1025" s="412" t="s">
        <v>3752</v>
      </c>
      <c r="E1025" s="402" t="s">
        <v>1939</v>
      </c>
      <c r="F1025" s="422" t="s">
        <v>3260</v>
      </c>
      <c r="G1025" s="422" t="s">
        <v>3260</v>
      </c>
      <c r="H1025" s="450"/>
      <c r="I1025" s="420">
        <v>162.5</v>
      </c>
    </row>
    <row r="1026" spans="1:9" x14ac:dyDescent="0.3">
      <c r="A1026" s="448">
        <v>1018</v>
      </c>
      <c r="B1026" s="401">
        <v>41189</v>
      </c>
      <c r="C1026" s="399" t="s">
        <v>3753</v>
      </c>
      <c r="D1026" s="412" t="s">
        <v>3754</v>
      </c>
      <c r="E1026" s="402" t="s">
        <v>1939</v>
      </c>
      <c r="F1026" s="422" t="s">
        <v>3755</v>
      </c>
      <c r="G1026" s="422" t="s">
        <v>3755</v>
      </c>
      <c r="H1026" s="450"/>
      <c r="I1026" s="452">
        <v>150</v>
      </c>
    </row>
    <row r="1027" spans="1:9" x14ac:dyDescent="0.3">
      <c r="A1027" s="448">
        <v>1019</v>
      </c>
      <c r="B1027" s="401">
        <v>41189</v>
      </c>
      <c r="C1027" s="399" t="s">
        <v>3756</v>
      </c>
      <c r="D1027" s="412" t="s">
        <v>3757</v>
      </c>
      <c r="E1027" s="402" t="s">
        <v>1939</v>
      </c>
      <c r="F1027" s="422" t="s">
        <v>3755</v>
      </c>
      <c r="G1027" s="422" t="s">
        <v>3755</v>
      </c>
      <c r="H1027" s="450"/>
      <c r="I1027" s="452">
        <v>150</v>
      </c>
    </row>
    <row r="1028" spans="1:9" x14ac:dyDescent="0.3">
      <c r="A1028" s="448">
        <v>1020</v>
      </c>
      <c r="B1028" s="401" t="s">
        <v>2036</v>
      </c>
      <c r="C1028" s="399" t="s">
        <v>3758</v>
      </c>
      <c r="D1028" s="412" t="s">
        <v>3759</v>
      </c>
      <c r="E1028" s="402" t="s">
        <v>1939</v>
      </c>
      <c r="F1028" s="422" t="s">
        <v>3260</v>
      </c>
      <c r="G1028" s="422" t="s">
        <v>3260</v>
      </c>
      <c r="H1028" s="450"/>
      <c r="I1028" s="420">
        <v>162.5</v>
      </c>
    </row>
    <row r="1029" spans="1:9" x14ac:dyDescent="0.3">
      <c r="A1029" s="448">
        <v>1021</v>
      </c>
      <c r="B1029" s="401" t="s">
        <v>1967</v>
      </c>
      <c r="C1029" s="399" t="s">
        <v>3760</v>
      </c>
      <c r="D1029" s="412" t="s">
        <v>3761</v>
      </c>
      <c r="E1029" s="402" t="s">
        <v>1939</v>
      </c>
      <c r="F1029" s="422" t="s">
        <v>3260</v>
      </c>
      <c r="G1029" s="422" t="s">
        <v>3260</v>
      </c>
      <c r="H1029" s="450"/>
      <c r="I1029" s="420">
        <v>162.5</v>
      </c>
    </row>
    <row r="1030" spans="1:9" x14ac:dyDescent="0.3">
      <c r="A1030" s="448">
        <v>1022</v>
      </c>
      <c r="B1030" s="401" t="s">
        <v>1967</v>
      </c>
      <c r="C1030" s="399" t="s">
        <v>3762</v>
      </c>
      <c r="D1030" s="412" t="s">
        <v>3763</v>
      </c>
      <c r="E1030" s="402" t="s">
        <v>1939</v>
      </c>
      <c r="F1030" s="422" t="s">
        <v>3260</v>
      </c>
      <c r="G1030" s="422" t="s">
        <v>3260</v>
      </c>
      <c r="H1030" s="450"/>
      <c r="I1030" s="420">
        <v>162.5</v>
      </c>
    </row>
    <row r="1031" spans="1:9" x14ac:dyDescent="0.3">
      <c r="A1031" s="448">
        <v>1023</v>
      </c>
      <c r="B1031" s="401" t="s">
        <v>1967</v>
      </c>
      <c r="C1031" s="399" t="s">
        <v>3764</v>
      </c>
      <c r="D1031" s="412" t="s">
        <v>3765</v>
      </c>
      <c r="E1031" s="402" t="s">
        <v>1939</v>
      </c>
      <c r="F1031" s="422" t="s">
        <v>3260</v>
      </c>
      <c r="G1031" s="422" t="s">
        <v>3260</v>
      </c>
      <c r="H1031" s="450"/>
      <c r="I1031" s="420">
        <v>162.5</v>
      </c>
    </row>
    <row r="1032" spans="1:9" x14ac:dyDescent="0.3">
      <c r="A1032" s="448">
        <v>1024</v>
      </c>
      <c r="B1032" s="401" t="s">
        <v>2036</v>
      </c>
      <c r="C1032" s="399" t="s">
        <v>3766</v>
      </c>
      <c r="D1032" s="412" t="s">
        <v>3767</v>
      </c>
      <c r="E1032" s="402" t="s">
        <v>1939</v>
      </c>
      <c r="F1032" s="422" t="s">
        <v>3255</v>
      </c>
      <c r="G1032" s="422" t="s">
        <v>3255</v>
      </c>
      <c r="H1032" s="450"/>
      <c r="I1032" s="420">
        <v>100</v>
      </c>
    </row>
    <row r="1033" spans="1:9" x14ac:dyDescent="0.3">
      <c r="A1033" s="448">
        <v>1025</v>
      </c>
      <c r="B1033" s="401" t="s">
        <v>2036</v>
      </c>
      <c r="C1033" s="399" t="s">
        <v>3768</v>
      </c>
      <c r="D1033" s="412" t="s">
        <v>3769</v>
      </c>
      <c r="E1033" s="402" t="s">
        <v>1939</v>
      </c>
      <c r="F1033" s="422" t="s">
        <v>3260</v>
      </c>
      <c r="G1033" s="422" t="s">
        <v>3260</v>
      </c>
      <c r="H1033" s="450"/>
      <c r="I1033" s="420">
        <v>162.5</v>
      </c>
    </row>
    <row r="1034" spans="1:9" x14ac:dyDescent="0.3">
      <c r="A1034" s="448">
        <v>1026</v>
      </c>
      <c r="B1034" s="401" t="s">
        <v>1967</v>
      </c>
      <c r="C1034" s="399" t="s">
        <v>3770</v>
      </c>
      <c r="D1034" s="412" t="s">
        <v>3771</v>
      </c>
      <c r="E1034" s="402" t="s">
        <v>1939</v>
      </c>
      <c r="F1034" s="422" t="s">
        <v>3260</v>
      </c>
      <c r="G1034" s="422" t="s">
        <v>3260</v>
      </c>
      <c r="H1034" s="450"/>
      <c r="I1034" s="420">
        <v>162.5</v>
      </c>
    </row>
    <row r="1035" spans="1:9" x14ac:dyDescent="0.3">
      <c r="A1035" s="448">
        <v>1027</v>
      </c>
      <c r="B1035" s="401" t="s">
        <v>1967</v>
      </c>
      <c r="C1035" s="399" t="s">
        <v>3772</v>
      </c>
      <c r="D1035" s="412" t="s">
        <v>3773</v>
      </c>
      <c r="E1035" s="402" t="s">
        <v>1939</v>
      </c>
      <c r="F1035" s="422" t="s">
        <v>3260</v>
      </c>
      <c r="G1035" s="422" t="s">
        <v>3260</v>
      </c>
      <c r="H1035" s="450"/>
      <c r="I1035" s="420">
        <v>162.5</v>
      </c>
    </row>
    <row r="1036" spans="1:9" x14ac:dyDescent="0.3">
      <c r="A1036" s="448">
        <v>1028</v>
      </c>
      <c r="B1036" s="401" t="s">
        <v>1967</v>
      </c>
      <c r="C1036" s="399" t="s">
        <v>3774</v>
      </c>
      <c r="D1036" s="412" t="s">
        <v>3775</v>
      </c>
      <c r="E1036" s="402" t="s">
        <v>1939</v>
      </c>
      <c r="F1036" s="422" t="s">
        <v>3260</v>
      </c>
      <c r="G1036" s="422" t="s">
        <v>3260</v>
      </c>
      <c r="H1036" s="450"/>
      <c r="I1036" s="420">
        <v>162.5</v>
      </c>
    </row>
    <row r="1037" spans="1:9" x14ac:dyDescent="0.3">
      <c r="A1037" s="448">
        <v>1029</v>
      </c>
      <c r="B1037" s="401" t="s">
        <v>1967</v>
      </c>
      <c r="C1037" s="399" t="s">
        <v>3776</v>
      </c>
      <c r="D1037" s="412" t="s">
        <v>3777</v>
      </c>
      <c r="E1037" s="402" t="s">
        <v>1939</v>
      </c>
      <c r="F1037" s="422" t="s">
        <v>1940</v>
      </c>
      <c r="G1037" s="422" t="s">
        <v>1940</v>
      </c>
      <c r="H1037" s="450"/>
      <c r="I1037" s="420">
        <v>125</v>
      </c>
    </row>
    <row r="1038" spans="1:9" x14ac:dyDescent="0.3">
      <c r="A1038" s="448">
        <v>1030</v>
      </c>
      <c r="B1038" s="401" t="s">
        <v>1967</v>
      </c>
      <c r="C1038" s="399" t="s">
        <v>3778</v>
      </c>
      <c r="D1038" s="412" t="s">
        <v>3779</v>
      </c>
      <c r="E1038" s="402" t="s">
        <v>1939</v>
      </c>
      <c r="F1038" s="422" t="s">
        <v>3260</v>
      </c>
      <c r="G1038" s="422" t="s">
        <v>3260</v>
      </c>
      <c r="H1038" s="450"/>
      <c r="I1038" s="420">
        <v>162.5</v>
      </c>
    </row>
    <row r="1039" spans="1:9" x14ac:dyDescent="0.3">
      <c r="A1039" s="448">
        <v>1031</v>
      </c>
      <c r="B1039" s="401" t="s">
        <v>1967</v>
      </c>
      <c r="C1039" s="399" t="s">
        <v>3780</v>
      </c>
      <c r="D1039" s="412" t="s">
        <v>3781</v>
      </c>
      <c r="E1039" s="402" t="s">
        <v>1939</v>
      </c>
      <c r="F1039" s="422" t="s">
        <v>1940</v>
      </c>
      <c r="G1039" s="422" t="s">
        <v>1940</v>
      </c>
      <c r="H1039" s="450"/>
      <c r="I1039" s="420">
        <v>125</v>
      </c>
    </row>
    <row r="1040" spans="1:9" x14ac:dyDescent="0.3">
      <c r="A1040" s="448">
        <v>1032</v>
      </c>
      <c r="B1040" s="401" t="s">
        <v>2036</v>
      </c>
      <c r="C1040" s="399" t="s">
        <v>3782</v>
      </c>
      <c r="D1040" s="412" t="s">
        <v>3783</v>
      </c>
      <c r="E1040" s="402" t="s">
        <v>1939</v>
      </c>
      <c r="F1040" s="422" t="s">
        <v>3260</v>
      </c>
      <c r="G1040" s="422" t="s">
        <v>3260</v>
      </c>
      <c r="H1040" s="450"/>
      <c r="I1040" s="420">
        <v>162.5</v>
      </c>
    </row>
    <row r="1041" spans="1:9" x14ac:dyDescent="0.3">
      <c r="A1041" s="448">
        <v>1033</v>
      </c>
      <c r="B1041" s="401" t="s">
        <v>1967</v>
      </c>
      <c r="C1041" s="399" t="s">
        <v>3784</v>
      </c>
      <c r="D1041" s="412" t="s">
        <v>3785</v>
      </c>
      <c r="E1041" s="402" t="s">
        <v>1939</v>
      </c>
      <c r="F1041" s="422" t="s">
        <v>1940</v>
      </c>
      <c r="G1041" s="422" t="s">
        <v>1940</v>
      </c>
      <c r="H1041" s="450"/>
      <c r="I1041" s="420">
        <v>125</v>
      </c>
    </row>
    <row r="1042" spans="1:9" x14ac:dyDescent="0.3">
      <c r="A1042" s="448">
        <v>1034</v>
      </c>
      <c r="B1042" s="401" t="s">
        <v>1967</v>
      </c>
      <c r="C1042" s="399" t="s">
        <v>3786</v>
      </c>
      <c r="D1042" s="412" t="s">
        <v>3787</v>
      </c>
      <c r="E1042" s="402" t="s">
        <v>1939</v>
      </c>
      <c r="F1042" s="422" t="s">
        <v>3255</v>
      </c>
      <c r="G1042" s="422" t="s">
        <v>3255</v>
      </c>
      <c r="H1042" s="450"/>
      <c r="I1042" s="420">
        <v>100</v>
      </c>
    </row>
    <row r="1043" spans="1:9" x14ac:dyDescent="0.3">
      <c r="A1043" s="448">
        <v>1035</v>
      </c>
      <c r="B1043" s="401" t="s">
        <v>3788</v>
      </c>
      <c r="C1043" s="399" t="s">
        <v>3789</v>
      </c>
      <c r="D1043" s="412" t="s">
        <v>3790</v>
      </c>
      <c r="E1043" s="402" t="s">
        <v>1939</v>
      </c>
      <c r="F1043" s="422" t="s">
        <v>3255</v>
      </c>
      <c r="G1043" s="422" t="s">
        <v>3255</v>
      </c>
      <c r="H1043" s="450"/>
      <c r="I1043" s="420">
        <v>100</v>
      </c>
    </row>
    <row r="1044" spans="1:9" x14ac:dyDescent="0.3">
      <c r="A1044" s="448">
        <v>1036</v>
      </c>
      <c r="B1044" s="401" t="s">
        <v>1967</v>
      </c>
      <c r="C1044" s="399" t="s">
        <v>3791</v>
      </c>
      <c r="D1044" s="412" t="s">
        <v>3792</v>
      </c>
      <c r="E1044" s="402" t="s">
        <v>1939</v>
      </c>
      <c r="F1044" s="422" t="s">
        <v>3260</v>
      </c>
      <c r="G1044" s="422" t="s">
        <v>3260</v>
      </c>
      <c r="H1044" s="450"/>
      <c r="I1044" s="420">
        <v>162.5</v>
      </c>
    </row>
    <row r="1045" spans="1:9" x14ac:dyDescent="0.3">
      <c r="A1045" s="448">
        <v>1037</v>
      </c>
      <c r="B1045" s="401" t="s">
        <v>2036</v>
      </c>
      <c r="C1045" s="399" t="s">
        <v>3793</v>
      </c>
      <c r="D1045" s="412" t="s">
        <v>3794</v>
      </c>
      <c r="E1045" s="402" t="s">
        <v>1939</v>
      </c>
      <c r="F1045" s="422" t="s">
        <v>3260</v>
      </c>
      <c r="G1045" s="422" t="s">
        <v>3260</v>
      </c>
      <c r="H1045" s="450"/>
      <c r="I1045" s="420">
        <v>162.5</v>
      </c>
    </row>
    <row r="1046" spans="1:9" x14ac:dyDescent="0.3">
      <c r="A1046" s="448">
        <v>1038</v>
      </c>
      <c r="B1046" s="401" t="s">
        <v>1915</v>
      </c>
      <c r="C1046" s="399" t="s">
        <v>3795</v>
      </c>
      <c r="D1046" s="412" t="s">
        <v>3796</v>
      </c>
      <c r="E1046" s="402" t="s">
        <v>1939</v>
      </c>
      <c r="F1046" s="422" t="s">
        <v>3260</v>
      </c>
      <c r="G1046" s="422" t="s">
        <v>3260</v>
      </c>
      <c r="H1046" s="450"/>
      <c r="I1046" s="420">
        <v>162.5</v>
      </c>
    </row>
    <row r="1047" spans="1:9" x14ac:dyDescent="0.3">
      <c r="A1047" s="448">
        <v>1039</v>
      </c>
      <c r="B1047" s="401" t="s">
        <v>1967</v>
      </c>
      <c r="C1047" s="399" t="s">
        <v>3797</v>
      </c>
      <c r="D1047" s="412" t="s">
        <v>3798</v>
      </c>
      <c r="E1047" s="402" t="s">
        <v>1939</v>
      </c>
      <c r="F1047" s="422" t="s">
        <v>1940</v>
      </c>
      <c r="G1047" s="422" t="s">
        <v>1940</v>
      </c>
      <c r="H1047" s="450"/>
      <c r="I1047" s="420">
        <v>125</v>
      </c>
    </row>
    <row r="1048" spans="1:9" x14ac:dyDescent="0.3">
      <c r="A1048" s="448">
        <v>1040</v>
      </c>
      <c r="B1048" s="401" t="s">
        <v>2036</v>
      </c>
      <c r="C1048" s="399" t="s">
        <v>3799</v>
      </c>
      <c r="D1048" s="412" t="s">
        <v>3800</v>
      </c>
      <c r="E1048" s="402" t="s">
        <v>1939</v>
      </c>
      <c r="F1048" s="422" t="s">
        <v>3255</v>
      </c>
      <c r="G1048" s="422" t="s">
        <v>3255</v>
      </c>
      <c r="H1048" s="450"/>
      <c r="I1048" s="420">
        <v>100</v>
      </c>
    </row>
    <row r="1049" spans="1:9" x14ac:dyDescent="0.3">
      <c r="A1049" s="448">
        <v>1041</v>
      </c>
      <c r="B1049" s="401" t="s">
        <v>1967</v>
      </c>
      <c r="C1049" s="399" t="s">
        <v>3801</v>
      </c>
      <c r="D1049" s="412" t="s">
        <v>3802</v>
      </c>
      <c r="E1049" s="402" t="s">
        <v>1939</v>
      </c>
      <c r="F1049" s="422" t="s">
        <v>3260</v>
      </c>
      <c r="G1049" s="422" t="s">
        <v>3260</v>
      </c>
      <c r="H1049" s="450"/>
      <c r="I1049" s="420">
        <v>162.5</v>
      </c>
    </row>
    <row r="1050" spans="1:9" x14ac:dyDescent="0.3">
      <c r="A1050" s="448">
        <v>1042</v>
      </c>
      <c r="B1050" s="401" t="s">
        <v>1967</v>
      </c>
      <c r="C1050" s="399" t="s">
        <v>3803</v>
      </c>
      <c r="D1050" s="412" t="s">
        <v>3804</v>
      </c>
      <c r="E1050" s="402" t="s">
        <v>1939</v>
      </c>
      <c r="F1050" s="422" t="s">
        <v>1940</v>
      </c>
      <c r="G1050" s="422" t="s">
        <v>1940</v>
      </c>
      <c r="H1050" s="450"/>
      <c r="I1050" s="420">
        <v>125</v>
      </c>
    </row>
    <row r="1051" spans="1:9" x14ac:dyDescent="0.3">
      <c r="A1051" s="448">
        <v>1043</v>
      </c>
      <c r="B1051" s="401" t="s">
        <v>1967</v>
      </c>
      <c r="C1051" s="399" t="s">
        <v>3805</v>
      </c>
      <c r="D1051" s="412" t="s">
        <v>3806</v>
      </c>
      <c r="E1051" s="402" t="s">
        <v>1939</v>
      </c>
      <c r="F1051" s="422" t="s">
        <v>3260</v>
      </c>
      <c r="G1051" s="422" t="s">
        <v>3260</v>
      </c>
      <c r="H1051" s="450"/>
      <c r="I1051" s="420">
        <v>162.5</v>
      </c>
    </row>
    <row r="1052" spans="1:9" x14ac:dyDescent="0.3">
      <c r="A1052" s="448">
        <v>1044</v>
      </c>
      <c r="B1052" s="401" t="s">
        <v>1796</v>
      </c>
      <c r="C1052" s="408" t="s">
        <v>3807</v>
      </c>
      <c r="D1052" s="417" t="s">
        <v>3808</v>
      </c>
      <c r="E1052" s="402" t="s">
        <v>1939</v>
      </c>
      <c r="F1052" s="422" t="s">
        <v>1940</v>
      </c>
      <c r="G1052" s="422" t="s">
        <v>1940</v>
      </c>
      <c r="H1052" s="450"/>
      <c r="I1052" s="420">
        <v>125</v>
      </c>
    </row>
    <row r="1053" spans="1:9" s="409" customFormat="1" x14ac:dyDescent="0.3">
      <c r="A1053" s="448">
        <v>1045</v>
      </c>
      <c r="B1053" s="401" t="s">
        <v>1967</v>
      </c>
      <c r="C1053" s="399" t="s">
        <v>3809</v>
      </c>
      <c r="D1053" s="412" t="s">
        <v>3810</v>
      </c>
      <c r="E1053" s="402" t="s">
        <v>1939</v>
      </c>
      <c r="F1053" s="425">
        <v>125</v>
      </c>
      <c r="G1053" s="425">
        <v>125</v>
      </c>
      <c r="H1053" s="450"/>
      <c r="I1053" s="420">
        <v>125</v>
      </c>
    </row>
    <row r="1054" spans="1:9" x14ac:dyDescent="0.3">
      <c r="A1054" s="448">
        <v>1046</v>
      </c>
      <c r="B1054" s="401" t="s">
        <v>1967</v>
      </c>
      <c r="C1054" s="399" t="s">
        <v>3811</v>
      </c>
      <c r="D1054" s="412" t="s">
        <v>3812</v>
      </c>
      <c r="E1054" s="402" t="s">
        <v>1939</v>
      </c>
      <c r="F1054" s="425">
        <v>125</v>
      </c>
      <c r="G1054" s="425">
        <v>125</v>
      </c>
      <c r="H1054" s="450"/>
      <c r="I1054" s="420">
        <v>125</v>
      </c>
    </row>
    <row r="1055" spans="1:9" x14ac:dyDescent="0.3">
      <c r="A1055" s="448">
        <v>1047</v>
      </c>
      <c r="B1055" s="401" t="s">
        <v>1967</v>
      </c>
      <c r="C1055" s="399" t="s">
        <v>3813</v>
      </c>
      <c r="D1055" s="412" t="s">
        <v>3814</v>
      </c>
      <c r="E1055" s="402" t="s">
        <v>1939</v>
      </c>
      <c r="F1055" s="425">
        <v>125</v>
      </c>
      <c r="G1055" s="425">
        <v>125</v>
      </c>
      <c r="H1055" s="450"/>
      <c r="I1055" s="420">
        <v>125</v>
      </c>
    </row>
    <row r="1056" spans="1:9" x14ac:dyDescent="0.3">
      <c r="A1056" s="448">
        <v>1048</v>
      </c>
      <c r="B1056" s="401" t="s">
        <v>1967</v>
      </c>
      <c r="C1056" s="399" t="s">
        <v>3815</v>
      </c>
      <c r="D1056" s="412" t="s">
        <v>3816</v>
      </c>
      <c r="E1056" s="402" t="s">
        <v>1939</v>
      </c>
      <c r="F1056" s="425">
        <v>125</v>
      </c>
      <c r="G1056" s="425">
        <v>125</v>
      </c>
      <c r="H1056" s="450"/>
      <c r="I1056" s="420">
        <v>125</v>
      </c>
    </row>
    <row r="1057" spans="1:9" x14ac:dyDescent="0.3">
      <c r="A1057" s="448">
        <v>1049</v>
      </c>
      <c r="B1057" s="401" t="s">
        <v>1967</v>
      </c>
      <c r="C1057" s="399" t="s">
        <v>3817</v>
      </c>
      <c r="D1057" s="412" t="s">
        <v>3818</v>
      </c>
      <c r="E1057" s="402" t="s">
        <v>1939</v>
      </c>
      <c r="F1057" s="425">
        <v>162.5</v>
      </c>
      <c r="G1057" s="425">
        <v>162.5</v>
      </c>
      <c r="H1057" s="450"/>
      <c r="I1057" s="420">
        <v>162.5</v>
      </c>
    </row>
    <row r="1058" spans="1:9" x14ac:dyDescent="0.3">
      <c r="A1058" s="448">
        <v>1050</v>
      </c>
      <c r="B1058" s="401" t="s">
        <v>1967</v>
      </c>
      <c r="C1058" s="399" t="s">
        <v>3819</v>
      </c>
      <c r="D1058" s="412" t="s">
        <v>3820</v>
      </c>
      <c r="E1058" s="402" t="s">
        <v>1939</v>
      </c>
      <c r="F1058" s="425">
        <v>125</v>
      </c>
      <c r="G1058" s="425">
        <v>125</v>
      </c>
      <c r="H1058" s="450"/>
      <c r="I1058" s="420">
        <v>125</v>
      </c>
    </row>
    <row r="1059" spans="1:9" x14ac:dyDescent="0.3">
      <c r="A1059" s="448">
        <v>1051</v>
      </c>
      <c r="B1059" s="401" t="s">
        <v>1967</v>
      </c>
      <c r="C1059" s="399" t="s">
        <v>3821</v>
      </c>
      <c r="D1059" s="412" t="s">
        <v>3822</v>
      </c>
      <c r="E1059" s="402" t="s">
        <v>1939</v>
      </c>
      <c r="F1059" s="425">
        <v>125</v>
      </c>
      <c r="G1059" s="425">
        <v>125</v>
      </c>
      <c r="H1059" s="450"/>
      <c r="I1059" s="420">
        <v>125</v>
      </c>
    </row>
    <row r="1060" spans="1:9" x14ac:dyDescent="0.3">
      <c r="A1060" s="448">
        <v>1052</v>
      </c>
      <c r="B1060" s="401" t="s">
        <v>1796</v>
      </c>
      <c r="C1060" s="399" t="s">
        <v>3823</v>
      </c>
      <c r="D1060" s="412" t="s">
        <v>3824</v>
      </c>
      <c r="E1060" s="402" t="s">
        <v>1939</v>
      </c>
      <c r="F1060" s="425">
        <v>125</v>
      </c>
      <c r="G1060" s="425">
        <v>125</v>
      </c>
      <c r="H1060" s="450"/>
      <c r="I1060" s="420">
        <v>125</v>
      </c>
    </row>
    <row r="1061" spans="1:9" x14ac:dyDescent="0.3">
      <c r="A1061" s="448">
        <v>1053</v>
      </c>
      <c r="B1061" s="401" t="s">
        <v>1967</v>
      </c>
      <c r="C1061" s="399" t="s">
        <v>3825</v>
      </c>
      <c r="D1061" s="412" t="s">
        <v>3826</v>
      </c>
      <c r="E1061" s="402" t="s">
        <v>1939</v>
      </c>
      <c r="F1061" s="425">
        <v>125</v>
      </c>
      <c r="G1061" s="425">
        <v>125</v>
      </c>
      <c r="H1061" s="450"/>
      <c r="I1061" s="420">
        <v>125</v>
      </c>
    </row>
    <row r="1062" spans="1:9" x14ac:dyDescent="0.3">
      <c r="A1062" s="448">
        <v>1054</v>
      </c>
      <c r="B1062" s="401" t="s">
        <v>1967</v>
      </c>
      <c r="C1062" s="399" t="s">
        <v>3827</v>
      </c>
      <c r="D1062" s="412" t="s">
        <v>3828</v>
      </c>
      <c r="E1062" s="402" t="s">
        <v>1939</v>
      </c>
      <c r="F1062" s="425">
        <v>125</v>
      </c>
      <c r="G1062" s="425">
        <v>125</v>
      </c>
      <c r="H1062" s="450"/>
      <c r="I1062" s="420">
        <v>125</v>
      </c>
    </row>
    <row r="1063" spans="1:9" x14ac:dyDescent="0.3">
      <c r="A1063" s="448">
        <v>1055</v>
      </c>
      <c r="B1063" s="401" t="s">
        <v>1967</v>
      </c>
      <c r="C1063" s="399" t="s">
        <v>3829</v>
      </c>
      <c r="D1063" s="412" t="s">
        <v>3830</v>
      </c>
      <c r="E1063" s="402" t="s">
        <v>1939</v>
      </c>
      <c r="F1063" s="425">
        <v>125</v>
      </c>
      <c r="G1063" s="425">
        <v>125</v>
      </c>
      <c r="H1063" s="450"/>
      <c r="I1063" s="420">
        <v>125</v>
      </c>
    </row>
    <row r="1064" spans="1:9" x14ac:dyDescent="0.3">
      <c r="A1064" s="448">
        <v>1056</v>
      </c>
      <c r="B1064" s="401" t="s">
        <v>1967</v>
      </c>
      <c r="C1064" s="399" t="s">
        <v>3831</v>
      </c>
      <c r="D1064" s="412" t="s">
        <v>3832</v>
      </c>
      <c r="E1064" s="402" t="s">
        <v>1939</v>
      </c>
      <c r="F1064" s="425">
        <v>162.5</v>
      </c>
      <c r="G1064" s="425">
        <v>162.5</v>
      </c>
      <c r="H1064" s="450"/>
      <c r="I1064" s="420">
        <v>162.5</v>
      </c>
    </row>
    <row r="1065" spans="1:9" x14ac:dyDescent="0.3">
      <c r="A1065" s="448">
        <v>1057</v>
      </c>
      <c r="B1065" s="401" t="s">
        <v>1967</v>
      </c>
      <c r="C1065" s="399" t="s">
        <v>3833</v>
      </c>
      <c r="D1065" s="412" t="s">
        <v>3834</v>
      </c>
      <c r="E1065" s="402" t="s">
        <v>1939</v>
      </c>
      <c r="F1065" s="425">
        <v>125</v>
      </c>
      <c r="G1065" s="425">
        <v>125</v>
      </c>
      <c r="H1065" s="450"/>
      <c r="I1065" s="420">
        <v>125</v>
      </c>
    </row>
    <row r="1066" spans="1:9" x14ac:dyDescent="0.3">
      <c r="A1066" s="448">
        <v>1058</v>
      </c>
      <c r="B1066" s="401" t="s">
        <v>1967</v>
      </c>
      <c r="C1066" s="399" t="s">
        <v>3512</v>
      </c>
      <c r="D1066" s="412" t="s">
        <v>3835</v>
      </c>
      <c r="E1066" s="402" t="s">
        <v>1939</v>
      </c>
      <c r="F1066" s="425">
        <v>125</v>
      </c>
      <c r="G1066" s="425">
        <v>125</v>
      </c>
      <c r="H1066" s="450"/>
      <c r="I1066" s="420">
        <v>125</v>
      </c>
    </row>
    <row r="1067" spans="1:9" x14ac:dyDescent="0.3">
      <c r="A1067" s="448">
        <v>1059</v>
      </c>
      <c r="B1067" s="401" t="s">
        <v>1967</v>
      </c>
      <c r="C1067" s="399" t="s">
        <v>3836</v>
      </c>
      <c r="D1067" s="412" t="s">
        <v>3837</v>
      </c>
      <c r="E1067" s="402" t="s">
        <v>1939</v>
      </c>
      <c r="F1067" s="425">
        <v>162.5</v>
      </c>
      <c r="G1067" s="425">
        <v>162.5</v>
      </c>
      <c r="H1067" s="450"/>
      <c r="I1067" s="420">
        <v>162.5</v>
      </c>
    </row>
    <row r="1068" spans="1:9" x14ac:dyDescent="0.3">
      <c r="A1068" s="448">
        <v>1060</v>
      </c>
      <c r="B1068" s="401" t="s">
        <v>1967</v>
      </c>
      <c r="C1068" s="399" t="s">
        <v>3838</v>
      </c>
      <c r="D1068" s="412" t="s">
        <v>3839</v>
      </c>
      <c r="E1068" s="402" t="s">
        <v>1939</v>
      </c>
      <c r="F1068" s="425">
        <v>162.5</v>
      </c>
      <c r="G1068" s="425">
        <v>162.5</v>
      </c>
      <c r="H1068" s="450"/>
      <c r="I1068" s="420">
        <v>162.5</v>
      </c>
    </row>
    <row r="1069" spans="1:9" x14ac:dyDescent="0.3">
      <c r="A1069" s="448">
        <v>1061</v>
      </c>
      <c r="B1069" s="401" t="s">
        <v>1790</v>
      </c>
      <c r="C1069" s="399" t="s">
        <v>3840</v>
      </c>
      <c r="D1069" s="412" t="s">
        <v>3841</v>
      </c>
      <c r="E1069" s="402" t="s">
        <v>1939</v>
      </c>
      <c r="F1069" s="425">
        <v>162.5</v>
      </c>
      <c r="G1069" s="425">
        <v>162.5</v>
      </c>
      <c r="H1069" s="450"/>
      <c r="I1069" s="420">
        <v>162.5</v>
      </c>
    </row>
    <row r="1070" spans="1:9" x14ac:dyDescent="0.3">
      <c r="A1070" s="448">
        <v>1062</v>
      </c>
      <c r="B1070" s="401" t="s">
        <v>1967</v>
      </c>
      <c r="C1070" s="399" t="s">
        <v>3842</v>
      </c>
      <c r="D1070" s="412" t="s">
        <v>3843</v>
      </c>
      <c r="E1070" s="402" t="s">
        <v>1939</v>
      </c>
      <c r="F1070" s="425">
        <v>125</v>
      </c>
      <c r="G1070" s="425">
        <v>125</v>
      </c>
      <c r="H1070" s="450"/>
      <c r="I1070" s="420">
        <v>125</v>
      </c>
    </row>
    <row r="1071" spans="1:9" x14ac:dyDescent="0.3">
      <c r="A1071" s="448">
        <v>1063</v>
      </c>
      <c r="B1071" s="401" t="s">
        <v>1790</v>
      </c>
      <c r="C1071" s="399" t="s">
        <v>3844</v>
      </c>
      <c r="D1071" s="412" t="s">
        <v>3845</v>
      </c>
      <c r="E1071" s="402" t="s">
        <v>1939</v>
      </c>
      <c r="F1071" s="425">
        <v>125</v>
      </c>
      <c r="G1071" s="425">
        <v>125</v>
      </c>
      <c r="H1071" s="450"/>
      <c r="I1071" s="420">
        <v>125</v>
      </c>
    </row>
    <row r="1072" spans="1:9" x14ac:dyDescent="0.3">
      <c r="A1072" s="448">
        <v>1064</v>
      </c>
      <c r="B1072" s="401" t="s">
        <v>1967</v>
      </c>
      <c r="C1072" s="399" t="s">
        <v>3846</v>
      </c>
      <c r="D1072" s="412" t="s">
        <v>3847</v>
      </c>
      <c r="E1072" s="402" t="s">
        <v>1939</v>
      </c>
      <c r="F1072" s="425">
        <v>100</v>
      </c>
      <c r="G1072" s="425">
        <v>100</v>
      </c>
      <c r="H1072" s="450"/>
      <c r="I1072" s="420">
        <v>100</v>
      </c>
    </row>
    <row r="1073" spans="1:9" x14ac:dyDescent="0.3">
      <c r="A1073" s="448">
        <v>1065</v>
      </c>
      <c r="B1073" s="401" t="s">
        <v>1967</v>
      </c>
      <c r="C1073" s="399" t="s">
        <v>3848</v>
      </c>
      <c r="D1073" s="412" t="s">
        <v>3849</v>
      </c>
      <c r="E1073" s="402" t="s">
        <v>1939</v>
      </c>
      <c r="F1073" s="425">
        <v>162.5</v>
      </c>
      <c r="G1073" s="425">
        <v>162.5</v>
      </c>
      <c r="H1073" s="450"/>
      <c r="I1073" s="420">
        <v>162.5</v>
      </c>
    </row>
    <row r="1074" spans="1:9" x14ac:dyDescent="0.3">
      <c r="A1074" s="448">
        <v>1066</v>
      </c>
      <c r="B1074" s="401" t="s">
        <v>1967</v>
      </c>
      <c r="C1074" s="399" t="s">
        <v>3850</v>
      </c>
      <c r="D1074" s="412" t="s">
        <v>3851</v>
      </c>
      <c r="E1074" s="402" t="s">
        <v>1939</v>
      </c>
      <c r="F1074" s="425">
        <v>162.5</v>
      </c>
      <c r="G1074" s="425">
        <v>162.5</v>
      </c>
      <c r="H1074" s="450"/>
      <c r="I1074" s="420">
        <v>162.5</v>
      </c>
    </row>
    <row r="1075" spans="1:9" x14ac:dyDescent="0.3">
      <c r="A1075" s="448">
        <v>1067</v>
      </c>
      <c r="B1075" s="401" t="s">
        <v>1967</v>
      </c>
      <c r="C1075" s="399" t="s">
        <v>3852</v>
      </c>
      <c r="D1075" s="412" t="s">
        <v>3853</v>
      </c>
      <c r="E1075" s="402" t="s">
        <v>1939</v>
      </c>
      <c r="F1075" s="425">
        <v>162.5</v>
      </c>
      <c r="G1075" s="425">
        <v>162.5</v>
      </c>
      <c r="H1075" s="450"/>
      <c r="I1075" s="420">
        <v>162.5</v>
      </c>
    </row>
    <row r="1076" spans="1:9" x14ac:dyDescent="0.3">
      <c r="A1076" s="448">
        <v>1068</v>
      </c>
      <c r="B1076" s="401" t="s">
        <v>1967</v>
      </c>
      <c r="C1076" s="399" t="s">
        <v>3854</v>
      </c>
      <c r="D1076" s="412" t="s">
        <v>3855</v>
      </c>
      <c r="E1076" s="402" t="s">
        <v>1939</v>
      </c>
      <c r="F1076" s="425">
        <v>162.5</v>
      </c>
      <c r="G1076" s="425">
        <v>162.5</v>
      </c>
      <c r="H1076" s="450"/>
      <c r="I1076" s="420">
        <v>162.5</v>
      </c>
    </row>
    <row r="1077" spans="1:9" x14ac:dyDescent="0.3">
      <c r="A1077" s="448">
        <v>1069</v>
      </c>
      <c r="B1077" s="401" t="s">
        <v>1967</v>
      </c>
      <c r="C1077" s="399" t="s">
        <v>3856</v>
      </c>
      <c r="D1077" s="412" t="s">
        <v>3857</v>
      </c>
      <c r="E1077" s="402" t="s">
        <v>1939</v>
      </c>
      <c r="F1077" s="425">
        <v>162.5</v>
      </c>
      <c r="G1077" s="425">
        <v>162.5</v>
      </c>
      <c r="H1077" s="450"/>
      <c r="I1077" s="420">
        <v>162.5</v>
      </c>
    </row>
    <row r="1078" spans="1:9" x14ac:dyDescent="0.3">
      <c r="A1078" s="448">
        <v>1070</v>
      </c>
      <c r="B1078" s="401" t="s">
        <v>1967</v>
      </c>
      <c r="C1078" s="399" t="s">
        <v>3858</v>
      </c>
      <c r="D1078" s="412" t="s">
        <v>3859</v>
      </c>
      <c r="E1078" s="402" t="s">
        <v>1939</v>
      </c>
      <c r="F1078" s="425">
        <v>162.5</v>
      </c>
      <c r="G1078" s="425">
        <v>162.5</v>
      </c>
      <c r="H1078" s="450"/>
      <c r="I1078" s="420">
        <v>162.5</v>
      </c>
    </row>
    <row r="1079" spans="1:9" x14ac:dyDescent="0.3">
      <c r="A1079" s="448">
        <v>1071</v>
      </c>
      <c r="B1079" s="401" t="s">
        <v>1967</v>
      </c>
      <c r="C1079" s="399" t="s">
        <v>3860</v>
      </c>
      <c r="D1079" s="412" t="s">
        <v>3861</v>
      </c>
      <c r="E1079" s="402" t="s">
        <v>1939</v>
      </c>
      <c r="F1079" s="425">
        <v>125</v>
      </c>
      <c r="G1079" s="425">
        <v>125</v>
      </c>
      <c r="H1079" s="450"/>
      <c r="I1079" s="420">
        <v>125</v>
      </c>
    </row>
    <row r="1080" spans="1:9" x14ac:dyDescent="0.3">
      <c r="A1080" s="448">
        <v>1072</v>
      </c>
      <c r="B1080" s="401" t="s">
        <v>1915</v>
      </c>
      <c r="C1080" s="399" t="s">
        <v>3862</v>
      </c>
      <c r="D1080" s="412" t="s">
        <v>3863</v>
      </c>
      <c r="E1080" s="402" t="s">
        <v>1939</v>
      </c>
      <c r="F1080" s="425">
        <v>125</v>
      </c>
      <c r="G1080" s="425">
        <v>125</v>
      </c>
      <c r="H1080" s="450"/>
      <c r="I1080" s="420">
        <v>125</v>
      </c>
    </row>
    <row r="1081" spans="1:9" x14ac:dyDescent="0.3">
      <c r="A1081" s="448">
        <v>1073</v>
      </c>
      <c r="B1081" s="401" t="s">
        <v>1967</v>
      </c>
      <c r="C1081" s="399" t="s">
        <v>3864</v>
      </c>
      <c r="D1081" s="412" t="s">
        <v>3865</v>
      </c>
      <c r="E1081" s="402" t="s">
        <v>1939</v>
      </c>
      <c r="F1081" s="425">
        <v>162.5</v>
      </c>
      <c r="G1081" s="425">
        <v>162.5</v>
      </c>
      <c r="H1081" s="450"/>
      <c r="I1081" s="420">
        <v>162.5</v>
      </c>
    </row>
    <row r="1082" spans="1:9" x14ac:dyDescent="0.3">
      <c r="A1082" s="448">
        <v>1074</v>
      </c>
      <c r="B1082" s="401" t="s">
        <v>1967</v>
      </c>
      <c r="C1082" s="399" t="s">
        <v>3866</v>
      </c>
      <c r="D1082" s="412" t="s">
        <v>3867</v>
      </c>
      <c r="E1082" s="402" t="s">
        <v>1939</v>
      </c>
      <c r="F1082" s="425">
        <v>100</v>
      </c>
      <c r="G1082" s="425">
        <v>100</v>
      </c>
      <c r="H1082" s="450"/>
      <c r="I1082" s="420">
        <v>100</v>
      </c>
    </row>
    <row r="1083" spans="1:9" x14ac:dyDescent="0.3">
      <c r="A1083" s="448">
        <v>1075</v>
      </c>
      <c r="B1083" s="401" t="s">
        <v>1790</v>
      </c>
      <c r="C1083" s="399" t="s">
        <v>3868</v>
      </c>
      <c r="D1083" s="412" t="s">
        <v>3869</v>
      </c>
      <c r="E1083" s="402" t="s">
        <v>1939</v>
      </c>
      <c r="F1083" s="425">
        <v>100</v>
      </c>
      <c r="G1083" s="425">
        <v>100</v>
      </c>
      <c r="H1083" s="450"/>
      <c r="I1083" s="420">
        <v>100</v>
      </c>
    </row>
    <row r="1084" spans="1:9" x14ac:dyDescent="0.3">
      <c r="A1084" s="448">
        <v>1076</v>
      </c>
      <c r="B1084" s="401" t="s">
        <v>1967</v>
      </c>
      <c r="C1084" s="399" t="s">
        <v>3870</v>
      </c>
      <c r="D1084" s="412" t="s">
        <v>3871</v>
      </c>
      <c r="E1084" s="402" t="s">
        <v>1939</v>
      </c>
      <c r="F1084" s="425">
        <v>125</v>
      </c>
      <c r="G1084" s="425">
        <v>125</v>
      </c>
      <c r="H1084" s="450"/>
      <c r="I1084" s="420">
        <v>125</v>
      </c>
    </row>
    <row r="1085" spans="1:9" x14ac:dyDescent="0.3">
      <c r="A1085" s="448">
        <v>1077</v>
      </c>
      <c r="B1085" s="401" t="s">
        <v>1967</v>
      </c>
      <c r="C1085" s="399" t="s">
        <v>3872</v>
      </c>
      <c r="D1085" s="412" t="s">
        <v>3873</v>
      </c>
      <c r="E1085" s="402" t="s">
        <v>1939</v>
      </c>
      <c r="F1085" s="425">
        <v>162.5</v>
      </c>
      <c r="G1085" s="425">
        <v>162.5</v>
      </c>
      <c r="H1085" s="450"/>
      <c r="I1085" s="420">
        <v>162.5</v>
      </c>
    </row>
    <row r="1086" spans="1:9" x14ac:dyDescent="0.3">
      <c r="A1086" s="448">
        <v>1078</v>
      </c>
      <c r="B1086" s="401" t="s">
        <v>1967</v>
      </c>
      <c r="C1086" s="399" t="s">
        <v>3874</v>
      </c>
      <c r="D1086" s="412" t="s">
        <v>3875</v>
      </c>
      <c r="E1086" s="402" t="s">
        <v>1939</v>
      </c>
      <c r="F1086" s="425">
        <v>162.5</v>
      </c>
      <c r="G1086" s="425">
        <v>162.5</v>
      </c>
      <c r="H1086" s="450"/>
      <c r="I1086" s="420">
        <v>162.5</v>
      </c>
    </row>
    <row r="1087" spans="1:9" x14ac:dyDescent="0.3">
      <c r="A1087" s="448">
        <v>1079</v>
      </c>
      <c r="B1087" s="401" t="s">
        <v>1967</v>
      </c>
      <c r="C1087" s="399" t="s">
        <v>3876</v>
      </c>
      <c r="D1087" s="412" t="s">
        <v>3877</v>
      </c>
      <c r="E1087" s="402" t="s">
        <v>1939</v>
      </c>
      <c r="F1087" s="425">
        <v>162.5</v>
      </c>
      <c r="G1087" s="425">
        <v>162.5</v>
      </c>
      <c r="H1087" s="450"/>
      <c r="I1087" s="420">
        <v>162.5</v>
      </c>
    </row>
    <row r="1088" spans="1:9" x14ac:dyDescent="0.3">
      <c r="A1088" s="448">
        <v>1080</v>
      </c>
      <c r="B1088" s="401" t="s">
        <v>1967</v>
      </c>
      <c r="C1088" s="399" t="s">
        <v>3878</v>
      </c>
      <c r="D1088" s="412" t="s">
        <v>3879</v>
      </c>
      <c r="E1088" s="402" t="s">
        <v>1939</v>
      </c>
      <c r="F1088" s="425">
        <v>125</v>
      </c>
      <c r="G1088" s="425">
        <v>125</v>
      </c>
      <c r="H1088" s="450"/>
      <c r="I1088" s="420">
        <v>125</v>
      </c>
    </row>
    <row r="1089" spans="1:9" x14ac:dyDescent="0.3">
      <c r="A1089" s="448">
        <v>1081</v>
      </c>
      <c r="B1089" s="401" t="s">
        <v>1967</v>
      </c>
      <c r="C1089" s="399" t="s">
        <v>3880</v>
      </c>
      <c r="D1089" s="412" t="s">
        <v>3881</v>
      </c>
      <c r="E1089" s="402" t="s">
        <v>1939</v>
      </c>
      <c r="F1089" s="425">
        <v>162.5</v>
      </c>
      <c r="G1089" s="425">
        <v>162.5</v>
      </c>
      <c r="H1089" s="450"/>
      <c r="I1089" s="420">
        <v>162.5</v>
      </c>
    </row>
    <row r="1090" spans="1:9" x14ac:dyDescent="0.3">
      <c r="A1090" s="448">
        <v>1082</v>
      </c>
      <c r="B1090" s="401" t="s">
        <v>1915</v>
      </c>
      <c r="C1090" s="399" t="s">
        <v>3882</v>
      </c>
      <c r="D1090" s="412" t="s">
        <v>3883</v>
      </c>
      <c r="E1090" s="402" t="s">
        <v>1939</v>
      </c>
      <c r="F1090" s="425">
        <v>125</v>
      </c>
      <c r="G1090" s="425">
        <v>125</v>
      </c>
      <c r="H1090" s="450"/>
      <c r="I1090" s="420">
        <v>125</v>
      </c>
    </row>
    <row r="1091" spans="1:9" x14ac:dyDescent="0.3">
      <c r="A1091" s="448">
        <v>1083</v>
      </c>
      <c r="B1091" s="401" t="s">
        <v>1967</v>
      </c>
      <c r="C1091" s="399" t="s">
        <v>3884</v>
      </c>
      <c r="D1091" s="412" t="s">
        <v>3885</v>
      </c>
      <c r="E1091" s="402" t="s">
        <v>1939</v>
      </c>
      <c r="F1091" s="425">
        <v>162.5</v>
      </c>
      <c r="G1091" s="425">
        <v>162.5</v>
      </c>
      <c r="H1091" s="450"/>
      <c r="I1091" s="420">
        <v>162.5</v>
      </c>
    </row>
    <row r="1092" spans="1:9" x14ac:dyDescent="0.3">
      <c r="A1092" s="448">
        <v>1084</v>
      </c>
      <c r="B1092" s="401" t="s">
        <v>1967</v>
      </c>
      <c r="C1092" s="399" t="s">
        <v>3886</v>
      </c>
      <c r="D1092" s="412" t="s">
        <v>3887</v>
      </c>
      <c r="E1092" s="402" t="s">
        <v>1939</v>
      </c>
      <c r="F1092" s="425">
        <v>100</v>
      </c>
      <c r="G1092" s="425">
        <v>100</v>
      </c>
      <c r="H1092" s="450"/>
      <c r="I1092" s="420">
        <v>100</v>
      </c>
    </row>
    <row r="1093" spans="1:9" x14ac:dyDescent="0.3">
      <c r="A1093" s="448">
        <v>1085</v>
      </c>
      <c r="B1093" s="401" t="s">
        <v>1967</v>
      </c>
      <c r="C1093" s="399" t="s">
        <v>3888</v>
      </c>
      <c r="D1093" s="412" t="s">
        <v>3889</v>
      </c>
      <c r="E1093" s="402" t="s">
        <v>1939</v>
      </c>
      <c r="F1093" s="425">
        <v>100</v>
      </c>
      <c r="G1093" s="425">
        <v>100</v>
      </c>
      <c r="H1093" s="450"/>
      <c r="I1093" s="420">
        <v>100</v>
      </c>
    </row>
    <row r="1094" spans="1:9" x14ac:dyDescent="0.3">
      <c r="A1094" s="448">
        <v>1086</v>
      </c>
      <c r="B1094" s="401" t="s">
        <v>1967</v>
      </c>
      <c r="C1094" s="399" t="s">
        <v>3890</v>
      </c>
      <c r="D1094" s="412" t="s">
        <v>3891</v>
      </c>
      <c r="E1094" s="402" t="s">
        <v>1939</v>
      </c>
      <c r="F1094" s="425">
        <v>162.5</v>
      </c>
      <c r="G1094" s="425">
        <v>162.5</v>
      </c>
      <c r="H1094" s="450"/>
      <c r="I1094" s="420">
        <v>162.5</v>
      </c>
    </row>
    <row r="1095" spans="1:9" x14ac:dyDescent="0.3">
      <c r="A1095" s="448">
        <v>1087</v>
      </c>
      <c r="B1095" s="401" t="s">
        <v>1967</v>
      </c>
      <c r="C1095" s="399" t="s">
        <v>3892</v>
      </c>
      <c r="D1095" s="412" t="s">
        <v>3893</v>
      </c>
      <c r="E1095" s="402" t="s">
        <v>1939</v>
      </c>
      <c r="F1095" s="425">
        <v>162.5</v>
      </c>
      <c r="G1095" s="425">
        <v>162.5</v>
      </c>
      <c r="H1095" s="450"/>
      <c r="I1095" s="420">
        <v>162.5</v>
      </c>
    </row>
    <row r="1096" spans="1:9" x14ac:dyDescent="0.3">
      <c r="A1096" s="448">
        <v>1088</v>
      </c>
      <c r="B1096" s="401" t="s">
        <v>1967</v>
      </c>
      <c r="C1096" s="399" t="s">
        <v>3894</v>
      </c>
      <c r="D1096" s="412" t="s">
        <v>3895</v>
      </c>
      <c r="E1096" s="402" t="s">
        <v>1939</v>
      </c>
      <c r="F1096" s="425">
        <v>162.5</v>
      </c>
      <c r="G1096" s="425">
        <v>162.5</v>
      </c>
      <c r="H1096" s="450"/>
      <c r="I1096" s="420">
        <v>162.5</v>
      </c>
    </row>
    <row r="1097" spans="1:9" x14ac:dyDescent="0.3">
      <c r="A1097" s="448">
        <v>1089</v>
      </c>
      <c r="B1097" s="401" t="s">
        <v>1967</v>
      </c>
      <c r="C1097" s="399" t="s">
        <v>3896</v>
      </c>
      <c r="D1097" s="412" t="s">
        <v>3897</v>
      </c>
      <c r="E1097" s="402" t="s">
        <v>1939</v>
      </c>
      <c r="F1097" s="425">
        <v>162.5</v>
      </c>
      <c r="G1097" s="425">
        <v>162.5</v>
      </c>
      <c r="H1097" s="450"/>
      <c r="I1097" s="420">
        <v>162.5</v>
      </c>
    </row>
    <row r="1098" spans="1:9" x14ac:dyDescent="0.3">
      <c r="A1098" s="448">
        <v>1090</v>
      </c>
      <c r="B1098" s="401" t="s">
        <v>1967</v>
      </c>
      <c r="C1098" s="399" t="s">
        <v>3898</v>
      </c>
      <c r="D1098" s="412" t="s">
        <v>3899</v>
      </c>
      <c r="E1098" s="402" t="s">
        <v>1939</v>
      </c>
      <c r="F1098" s="425">
        <v>162.5</v>
      </c>
      <c r="G1098" s="425">
        <v>162.5</v>
      </c>
      <c r="H1098" s="450"/>
      <c r="I1098" s="420">
        <v>162.5</v>
      </c>
    </row>
    <row r="1099" spans="1:9" x14ac:dyDescent="0.3">
      <c r="A1099" s="448">
        <v>1091</v>
      </c>
      <c r="B1099" s="401" t="s">
        <v>1967</v>
      </c>
      <c r="C1099" s="399" t="s">
        <v>3900</v>
      </c>
      <c r="D1099" s="412" t="s">
        <v>3901</v>
      </c>
      <c r="E1099" s="402" t="s">
        <v>1939</v>
      </c>
      <c r="F1099" s="425">
        <v>162.5</v>
      </c>
      <c r="G1099" s="425">
        <v>162.5</v>
      </c>
      <c r="H1099" s="450"/>
      <c r="I1099" s="420">
        <v>162.5</v>
      </c>
    </row>
    <row r="1100" spans="1:9" x14ac:dyDescent="0.3">
      <c r="A1100" s="448">
        <v>1092</v>
      </c>
      <c r="B1100" s="401" t="s">
        <v>1967</v>
      </c>
      <c r="C1100" s="399" t="s">
        <v>3902</v>
      </c>
      <c r="D1100" s="412" t="s">
        <v>3903</v>
      </c>
      <c r="E1100" s="402" t="s">
        <v>1939</v>
      </c>
      <c r="F1100" s="425">
        <v>162.5</v>
      </c>
      <c r="G1100" s="425">
        <v>162.5</v>
      </c>
      <c r="H1100" s="450"/>
      <c r="I1100" s="420">
        <v>162.5</v>
      </c>
    </row>
    <row r="1101" spans="1:9" x14ac:dyDescent="0.3">
      <c r="A1101" s="448">
        <v>1093</v>
      </c>
      <c r="B1101" s="401" t="s">
        <v>1967</v>
      </c>
      <c r="C1101" s="399" t="s">
        <v>3904</v>
      </c>
      <c r="D1101" s="412" t="s">
        <v>3905</v>
      </c>
      <c r="E1101" s="402" t="s">
        <v>1939</v>
      </c>
      <c r="F1101" s="425">
        <v>125</v>
      </c>
      <c r="G1101" s="425">
        <v>125</v>
      </c>
      <c r="H1101" s="450"/>
      <c r="I1101" s="420">
        <v>125</v>
      </c>
    </row>
    <row r="1102" spans="1:9" x14ac:dyDescent="0.3">
      <c r="A1102" s="448">
        <v>1094</v>
      </c>
      <c r="B1102" s="401" t="s">
        <v>1967</v>
      </c>
      <c r="C1102" s="399" t="s">
        <v>3906</v>
      </c>
      <c r="D1102" s="412" t="s">
        <v>3907</v>
      </c>
      <c r="E1102" s="402" t="s">
        <v>1939</v>
      </c>
      <c r="F1102" s="425">
        <v>162.5</v>
      </c>
      <c r="G1102" s="425">
        <v>162.5</v>
      </c>
      <c r="H1102" s="450"/>
      <c r="I1102" s="420">
        <v>162.5</v>
      </c>
    </row>
    <row r="1103" spans="1:9" x14ac:dyDescent="0.3">
      <c r="A1103" s="448">
        <v>1095</v>
      </c>
      <c r="B1103" s="401" t="s">
        <v>1967</v>
      </c>
      <c r="C1103" s="399" t="s">
        <v>3908</v>
      </c>
      <c r="D1103" s="412" t="s">
        <v>3909</v>
      </c>
      <c r="E1103" s="402" t="s">
        <v>1939</v>
      </c>
      <c r="F1103" s="425">
        <v>125</v>
      </c>
      <c r="G1103" s="425">
        <v>125</v>
      </c>
      <c r="H1103" s="450"/>
      <c r="I1103" s="420">
        <v>125</v>
      </c>
    </row>
    <row r="1104" spans="1:9" x14ac:dyDescent="0.3">
      <c r="A1104" s="448">
        <v>1096</v>
      </c>
      <c r="B1104" s="401" t="s">
        <v>2036</v>
      </c>
      <c r="C1104" s="399" t="s">
        <v>3910</v>
      </c>
      <c r="D1104" s="412" t="s">
        <v>3911</v>
      </c>
      <c r="E1104" s="402" t="s">
        <v>1939</v>
      </c>
      <c r="F1104" s="425">
        <v>125</v>
      </c>
      <c r="G1104" s="425">
        <v>125</v>
      </c>
      <c r="H1104" s="450"/>
      <c r="I1104" s="420">
        <v>125</v>
      </c>
    </row>
    <row r="1105" spans="1:9" x14ac:dyDescent="0.3">
      <c r="A1105" s="448">
        <v>1097</v>
      </c>
      <c r="B1105" s="401" t="s">
        <v>1790</v>
      </c>
      <c r="C1105" s="399" t="s">
        <v>3912</v>
      </c>
      <c r="D1105" s="412" t="s">
        <v>3913</v>
      </c>
      <c r="E1105" s="402" t="s">
        <v>1939</v>
      </c>
      <c r="F1105" s="425">
        <v>125</v>
      </c>
      <c r="G1105" s="425">
        <v>125</v>
      </c>
      <c r="H1105" s="450"/>
      <c r="I1105" s="420">
        <v>125</v>
      </c>
    </row>
    <row r="1106" spans="1:9" x14ac:dyDescent="0.3">
      <c r="A1106" s="448">
        <v>1098</v>
      </c>
      <c r="B1106" s="401" t="s">
        <v>1967</v>
      </c>
      <c r="C1106" s="399" t="s">
        <v>3914</v>
      </c>
      <c r="D1106" s="412" t="s">
        <v>3915</v>
      </c>
      <c r="E1106" s="402" t="s">
        <v>1939</v>
      </c>
      <c r="F1106" s="425">
        <v>125</v>
      </c>
      <c r="G1106" s="425">
        <v>125</v>
      </c>
      <c r="H1106" s="450"/>
      <c r="I1106" s="420">
        <v>125</v>
      </c>
    </row>
    <row r="1107" spans="1:9" x14ac:dyDescent="0.3">
      <c r="A1107" s="448">
        <v>1099</v>
      </c>
      <c r="B1107" s="401" t="s">
        <v>1967</v>
      </c>
      <c r="C1107" s="399" t="s">
        <v>3916</v>
      </c>
      <c r="D1107" s="412" t="s">
        <v>3917</v>
      </c>
      <c r="E1107" s="402" t="s">
        <v>1939</v>
      </c>
      <c r="F1107" s="425">
        <v>125</v>
      </c>
      <c r="G1107" s="425">
        <v>125</v>
      </c>
      <c r="H1107" s="450"/>
      <c r="I1107" s="420">
        <v>125</v>
      </c>
    </row>
    <row r="1108" spans="1:9" x14ac:dyDescent="0.3">
      <c r="A1108" s="448">
        <v>1100</v>
      </c>
      <c r="B1108" s="401" t="s">
        <v>1967</v>
      </c>
      <c r="C1108" s="399" t="s">
        <v>3918</v>
      </c>
      <c r="D1108" s="412" t="s">
        <v>3919</v>
      </c>
      <c r="E1108" s="402" t="s">
        <v>1939</v>
      </c>
      <c r="F1108" s="425">
        <v>162.5</v>
      </c>
      <c r="G1108" s="425">
        <v>162.5</v>
      </c>
      <c r="H1108" s="450"/>
      <c r="I1108" s="420">
        <v>162.5</v>
      </c>
    </row>
    <row r="1109" spans="1:9" x14ac:dyDescent="0.3">
      <c r="A1109" s="448">
        <v>1101</v>
      </c>
      <c r="B1109" s="401" t="s">
        <v>1967</v>
      </c>
      <c r="C1109" s="399" t="s">
        <v>3920</v>
      </c>
      <c r="D1109" s="412" t="s">
        <v>3921</v>
      </c>
      <c r="E1109" s="402" t="s">
        <v>1939</v>
      </c>
      <c r="F1109" s="425">
        <v>162.5</v>
      </c>
      <c r="G1109" s="425">
        <v>162.5</v>
      </c>
      <c r="H1109" s="450"/>
      <c r="I1109" s="420">
        <v>162.5</v>
      </c>
    </row>
    <row r="1110" spans="1:9" x14ac:dyDescent="0.3">
      <c r="A1110" s="448">
        <v>1102</v>
      </c>
      <c r="B1110" s="401" t="s">
        <v>1967</v>
      </c>
      <c r="C1110" s="399" t="s">
        <v>3922</v>
      </c>
      <c r="D1110" s="412" t="s">
        <v>3923</v>
      </c>
      <c r="E1110" s="402" t="s">
        <v>1939</v>
      </c>
      <c r="F1110" s="425">
        <v>125</v>
      </c>
      <c r="G1110" s="425">
        <v>125</v>
      </c>
      <c r="H1110" s="450"/>
      <c r="I1110" s="420">
        <v>125</v>
      </c>
    </row>
    <row r="1111" spans="1:9" x14ac:dyDescent="0.3">
      <c r="A1111" s="448">
        <v>1103</v>
      </c>
      <c r="B1111" s="401" t="s">
        <v>1967</v>
      </c>
      <c r="C1111" s="399" t="s">
        <v>3924</v>
      </c>
      <c r="D1111" s="412" t="s">
        <v>3925</v>
      </c>
      <c r="E1111" s="402" t="s">
        <v>1939</v>
      </c>
      <c r="F1111" s="425">
        <v>162.5</v>
      </c>
      <c r="G1111" s="425">
        <v>162.5</v>
      </c>
      <c r="H1111" s="450"/>
      <c r="I1111" s="420">
        <v>162.5</v>
      </c>
    </row>
    <row r="1112" spans="1:9" x14ac:dyDescent="0.3">
      <c r="A1112" s="448">
        <v>1104</v>
      </c>
      <c r="B1112" s="401" t="s">
        <v>1796</v>
      </c>
      <c r="C1112" s="399" t="s">
        <v>3926</v>
      </c>
      <c r="D1112" s="412" t="s">
        <v>3927</v>
      </c>
      <c r="E1112" s="402" t="s">
        <v>1939</v>
      </c>
      <c r="F1112" s="425">
        <v>162.5</v>
      </c>
      <c r="G1112" s="425">
        <v>162.5</v>
      </c>
      <c r="H1112" s="450"/>
      <c r="I1112" s="420">
        <v>162.5</v>
      </c>
    </row>
    <row r="1113" spans="1:9" x14ac:dyDescent="0.3">
      <c r="A1113" s="448">
        <v>1105</v>
      </c>
      <c r="B1113" s="401" t="s">
        <v>1796</v>
      </c>
      <c r="C1113" s="399" t="s">
        <v>3928</v>
      </c>
      <c r="D1113" s="412" t="s">
        <v>3929</v>
      </c>
      <c r="E1113" s="402" t="s">
        <v>1939</v>
      </c>
      <c r="F1113" s="425">
        <v>162.5</v>
      </c>
      <c r="G1113" s="425">
        <v>162.5</v>
      </c>
      <c r="H1113" s="450"/>
      <c r="I1113" s="420">
        <v>162.5</v>
      </c>
    </row>
    <row r="1114" spans="1:9" x14ac:dyDescent="0.3">
      <c r="A1114" s="448">
        <v>1106</v>
      </c>
      <c r="B1114" s="401" t="s">
        <v>1967</v>
      </c>
      <c r="C1114" s="399" t="s">
        <v>3930</v>
      </c>
      <c r="D1114" s="412" t="s">
        <v>3931</v>
      </c>
      <c r="E1114" s="402" t="s">
        <v>1939</v>
      </c>
      <c r="F1114" s="425">
        <v>162.5</v>
      </c>
      <c r="G1114" s="425">
        <v>162.5</v>
      </c>
      <c r="H1114" s="450"/>
      <c r="I1114" s="420">
        <v>162.5</v>
      </c>
    </row>
    <row r="1115" spans="1:9" x14ac:dyDescent="0.3">
      <c r="A1115" s="448">
        <v>1107</v>
      </c>
      <c r="B1115" s="401" t="s">
        <v>1967</v>
      </c>
      <c r="C1115" s="399" t="s">
        <v>3932</v>
      </c>
      <c r="D1115" s="412" t="s">
        <v>3933</v>
      </c>
      <c r="E1115" s="402" t="s">
        <v>1939</v>
      </c>
      <c r="F1115" s="425">
        <v>162.5</v>
      </c>
      <c r="G1115" s="425">
        <v>162.5</v>
      </c>
      <c r="H1115" s="450"/>
      <c r="I1115" s="420">
        <v>162.5</v>
      </c>
    </row>
    <row r="1116" spans="1:9" x14ac:dyDescent="0.3">
      <c r="A1116" s="448">
        <v>1108</v>
      </c>
      <c r="B1116" s="401" t="s">
        <v>1796</v>
      </c>
      <c r="C1116" s="399" t="s">
        <v>3934</v>
      </c>
      <c r="D1116" s="412" t="s">
        <v>3935</v>
      </c>
      <c r="E1116" s="402" t="s">
        <v>1939</v>
      </c>
      <c r="F1116" s="425">
        <v>162.5</v>
      </c>
      <c r="G1116" s="425">
        <v>162.5</v>
      </c>
      <c r="H1116" s="450"/>
      <c r="I1116" s="420">
        <v>162.5</v>
      </c>
    </row>
    <row r="1117" spans="1:9" x14ac:dyDescent="0.3">
      <c r="A1117" s="448">
        <v>1109</v>
      </c>
      <c r="B1117" s="401" t="s">
        <v>1967</v>
      </c>
      <c r="C1117" s="399" t="s">
        <v>3936</v>
      </c>
      <c r="D1117" s="412" t="s">
        <v>3937</v>
      </c>
      <c r="E1117" s="402" t="s">
        <v>1939</v>
      </c>
      <c r="F1117" s="425">
        <v>125</v>
      </c>
      <c r="G1117" s="425">
        <v>125</v>
      </c>
      <c r="H1117" s="450"/>
      <c r="I1117" s="420">
        <v>125</v>
      </c>
    </row>
    <row r="1118" spans="1:9" x14ac:dyDescent="0.3">
      <c r="A1118" s="448">
        <v>1110</v>
      </c>
      <c r="B1118" s="401" t="s">
        <v>1796</v>
      </c>
      <c r="C1118" s="399" t="s">
        <v>3938</v>
      </c>
      <c r="D1118" s="412" t="s">
        <v>3939</v>
      </c>
      <c r="E1118" s="402" t="s">
        <v>1939</v>
      </c>
      <c r="F1118" s="425">
        <v>100</v>
      </c>
      <c r="G1118" s="425">
        <v>100</v>
      </c>
      <c r="H1118" s="450"/>
      <c r="I1118" s="420">
        <v>100</v>
      </c>
    </row>
    <row r="1119" spans="1:9" x14ac:dyDescent="0.3">
      <c r="A1119" s="448">
        <v>1111</v>
      </c>
      <c r="B1119" s="401" t="s">
        <v>1796</v>
      </c>
      <c r="C1119" s="399" t="s">
        <v>3940</v>
      </c>
      <c r="D1119" s="412" t="s">
        <v>3941</v>
      </c>
      <c r="E1119" s="402" t="s">
        <v>1939</v>
      </c>
      <c r="F1119" s="425">
        <v>100</v>
      </c>
      <c r="G1119" s="425">
        <v>100</v>
      </c>
      <c r="H1119" s="450"/>
      <c r="I1119" s="420">
        <v>100</v>
      </c>
    </row>
    <row r="1120" spans="1:9" x14ac:dyDescent="0.3">
      <c r="A1120" s="448">
        <v>1112</v>
      </c>
      <c r="B1120" s="401" t="s">
        <v>1967</v>
      </c>
      <c r="C1120" s="399" t="s">
        <v>3942</v>
      </c>
      <c r="D1120" s="412" t="s">
        <v>3943</v>
      </c>
      <c r="E1120" s="402" t="s">
        <v>1939</v>
      </c>
      <c r="F1120" s="425">
        <v>162.5</v>
      </c>
      <c r="G1120" s="425">
        <v>162.5</v>
      </c>
      <c r="H1120" s="450"/>
      <c r="I1120" s="420">
        <v>162.5</v>
      </c>
    </row>
    <row r="1121" spans="1:9" x14ac:dyDescent="0.3">
      <c r="A1121" s="448">
        <v>1113</v>
      </c>
      <c r="B1121" s="401" t="s">
        <v>1967</v>
      </c>
      <c r="C1121" s="399" t="s">
        <v>3938</v>
      </c>
      <c r="D1121" s="412" t="s">
        <v>3944</v>
      </c>
      <c r="E1121" s="402" t="s">
        <v>1939</v>
      </c>
      <c r="F1121" s="425">
        <v>162.5</v>
      </c>
      <c r="G1121" s="425">
        <v>162.5</v>
      </c>
      <c r="H1121" s="450"/>
      <c r="I1121" s="420">
        <v>162.5</v>
      </c>
    </row>
    <row r="1122" spans="1:9" x14ac:dyDescent="0.3">
      <c r="A1122" s="448">
        <v>1114</v>
      </c>
      <c r="B1122" s="401" t="s">
        <v>1796</v>
      </c>
      <c r="C1122" s="399" t="s">
        <v>3945</v>
      </c>
      <c r="D1122" s="412" t="s">
        <v>3946</v>
      </c>
      <c r="E1122" s="402" t="s">
        <v>1939</v>
      </c>
      <c r="F1122" s="425">
        <v>162.5</v>
      </c>
      <c r="G1122" s="425">
        <v>162.5</v>
      </c>
      <c r="H1122" s="450"/>
      <c r="I1122" s="420">
        <v>162.5</v>
      </c>
    </row>
    <row r="1123" spans="1:9" x14ac:dyDescent="0.3">
      <c r="A1123" s="448">
        <v>1115</v>
      </c>
      <c r="B1123" s="401" t="s">
        <v>1967</v>
      </c>
      <c r="C1123" s="399" t="s">
        <v>3947</v>
      </c>
      <c r="D1123" s="412" t="s">
        <v>3948</v>
      </c>
      <c r="E1123" s="402" t="s">
        <v>1939</v>
      </c>
      <c r="F1123" s="425">
        <v>162.5</v>
      </c>
      <c r="G1123" s="425">
        <v>162.5</v>
      </c>
      <c r="H1123" s="450"/>
      <c r="I1123" s="420">
        <v>162.5</v>
      </c>
    </row>
    <row r="1124" spans="1:9" x14ac:dyDescent="0.3">
      <c r="A1124" s="448">
        <v>1116</v>
      </c>
      <c r="B1124" s="401" t="s">
        <v>1967</v>
      </c>
      <c r="C1124" s="399" t="s">
        <v>3949</v>
      </c>
      <c r="D1124" s="412" t="s">
        <v>3950</v>
      </c>
      <c r="E1124" s="402" t="s">
        <v>1939</v>
      </c>
      <c r="F1124" s="425">
        <v>162.5</v>
      </c>
      <c r="G1124" s="425">
        <v>162.5</v>
      </c>
      <c r="H1124" s="450"/>
      <c r="I1124" s="420">
        <v>162.5</v>
      </c>
    </row>
    <row r="1125" spans="1:9" x14ac:dyDescent="0.3">
      <c r="A1125" s="448">
        <v>1117</v>
      </c>
      <c r="B1125" s="401" t="s">
        <v>1790</v>
      </c>
      <c r="C1125" s="399" t="s">
        <v>3951</v>
      </c>
      <c r="D1125" s="412" t="s">
        <v>3952</v>
      </c>
      <c r="E1125" s="402" t="s">
        <v>1939</v>
      </c>
      <c r="F1125" s="425">
        <v>125</v>
      </c>
      <c r="G1125" s="425">
        <v>125</v>
      </c>
      <c r="H1125" s="450"/>
      <c r="I1125" s="420">
        <v>125</v>
      </c>
    </row>
    <row r="1126" spans="1:9" x14ac:dyDescent="0.3">
      <c r="A1126" s="448">
        <v>1118</v>
      </c>
      <c r="B1126" s="401" t="s">
        <v>2036</v>
      </c>
      <c r="C1126" s="399" t="s">
        <v>3953</v>
      </c>
      <c r="D1126" s="412" t="s">
        <v>3954</v>
      </c>
      <c r="E1126" s="402" t="s">
        <v>1939</v>
      </c>
      <c r="F1126" s="425">
        <v>125</v>
      </c>
      <c r="G1126" s="425">
        <v>125</v>
      </c>
      <c r="H1126" s="450"/>
      <c r="I1126" s="420">
        <v>125</v>
      </c>
    </row>
    <row r="1127" spans="1:9" x14ac:dyDescent="0.3">
      <c r="A1127" s="448">
        <v>1119</v>
      </c>
      <c r="B1127" s="401" t="s">
        <v>2036</v>
      </c>
      <c r="C1127" s="399" t="s">
        <v>3955</v>
      </c>
      <c r="D1127" s="412" t="s">
        <v>3956</v>
      </c>
      <c r="E1127" s="402" t="s">
        <v>1939</v>
      </c>
      <c r="F1127" s="425">
        <v>125</v>
      </c>
      <c r="G1127" s="425">
        <v>125</v>
      </c>
      <c r="H1127" s="450"/>
      <c r="I1127" s="420">
        <v>125</v>
      </c>
    </row>
    <row r="1128" spans="1:9" x14ac:dyDescent="0.3">
      <c r="A1128" s="448">
        <v>1120</v>
      </c>
      <c r="B1128" s="401" t="s">
        <v>1967</v>
      </c>
      <c r="C1128" s="399" t="s">
        <v>3957</v>
      </c>
      <c r="D1128" s="412" t="s">
        <v>3958</v>
      </c>
      <c r="E1128" s="402" t="s">
        <v>1939</v>
      </c>
      <c r="F1128" s="425">
        <v>162.5</v>
      </c>
      <c r="G1128" s="425">
        <v>162.5</v>
      </c>
      <c r="H1128" s="450"/>
      <c r="I1128" s="420">
        <v>162.5</v>
      </c>
    </row>
    <row r="1129" spans="1:9" x14ac:dyDescent="0.3">
      <c r="A1129" s="448">
        <v>1121</v>
      </c>
      <c r="B1129" s="401" t="s">
        <v>1790</v>
      </c>
      <c r="C1129" s="399" t="s">
        <v>3959</v>
      </c>
      <c r="D1129" s="412" t="s">
        <v>3960</v>
      </c>
      <c r="E1129" s="402" t="s">
        <v>1939</v>
      </c>
      <c r="F1129" s="425">
        <v>162.5</v>
      </c>
      <c r="G1129" s="425">
        <v>162.5</v>
      </c>
      <c r="H1129" s="450"/>
      <c r="I1129" s="420">
        <v>162.5</v>
      </c>
    </row>
    <row r="1130" spans="1:9" x14ac:dyDescent="0.3">
      <c r="A1130" s="448">
        <v>1122</v>
      </c>
      <c r="B1130" s="401" t="s">
        <v>1967</v>
      </c>
      <c r="C1130" s="399" t="s">
        <v>3961</v>
      </c>
      <c r="D1130" s="412" t="s">
        <v>3962</v>
      </c>
      <c r="E1130" s="402" t="s">
        <v>1939</v>
      </c>
      <c r="F1130" s="425">
        <v>162.5</v>
      </c>
      <c r="G1130" s="425">
        <v>162.5</v>
      </c>
      <c r="H1130" s="450"/>
      <c r="I1130" s="420">
        <v>162.5</v>
      </c>
    </row>
    <row r="1131" spans="1:9" x14ac:dyDescent="0.3">
      <c r="A1131" s="448">
        <v>1123</v>
      </c>
      <c r="B1131" s="401" t="s">
        <v>1967</v>
      </c>
      <c r="C1131" s="399" t="s">
        <v>3963</v>
      </c>
      <c r="D1131" s="412" t="s">
        <v>3964</v>
      </c>
      <c r="E1131" s="402" t="s">
        <v>1939</v>
      </c>
      <c r="F1131" s="425">
        <v>162.5</v>
      </c>
      <c r="G1131" s="425">
        <v>162.5</v>
      </c>
      <c r="H1131" s="450"/>
      <c r="I1131" s="420">
        <v>162.5</v>
      </c>
    </row>
    <row r="1132" spans="1:9" x14ac:dyDescent="0.3">
      <c r="A1132" s="448">
        <v>1124</v>
      </c>
      <c r="B1132" s="401" t="s">
        <v>1967</v>
      </c>
      <c r="C1132" s="399" t="s">
        <v>3965</v>
      </c>
      <c r="D1132" s="412" t="s">
        <v>3966</v>
      </c>
      <c r="E1132" s="402" t="s">
        <v>1939</v>
      </c>
      <c r="F1132" s="425">
        <v>162.5</v>
      </c>
      <c r="G1132" s="425">
        <v>162.5</v>
      </c>
      <c r="H1132" s="450"/>
      <c r="I1132" s="420">
        <v>162.5</v>
      </c>
    </row>
    <row r="1133" spans="1:9" x14ac:dyDescent="0.3">
      <c r="A1133" s="448">
        <v>1125</v>
      </c>
      <c r="B1133" s="401" t="s">
        <v>1967</v>
      </c>
      <c r="C1133" s="399" t="s">
        <v>3967</v>
      </c>
      <c r="D1133" s="412" t="s">
        <v>3968</v>
      </c>
      <c r="E1133" s="402" t="s">
        <v>1939</v>
      </c>
      <c r="F1133" s="425">
        <v>162.5</v>
      </c>
      <c r="G1133" s="425">
        <v>162.5</v>
      </c>
      <c r="H1133" s="450"/>
      <c r="I1133" s="420">
        <v>162.5</v>
      </c>
    </row>
    <row r="1134" spans="1:9" x14ac:dyDescent="0.3">
      <c r="A1134" s="448">
        <v>1126</v>
      </c>
      <c r="B1134" s="401" t="s">
        <v>1967</v>
      </c>
      <c r="C1134" s="399" t="s">
        <v>3969</v>
      </c>
      <c r="D1134" s="412" t="s">
        <v>3970</v>
      </c>
      <c r="E1134" s="402" t="s">
        <v>1939</v>
      </c>
      <c r="F1134" s="425">
        <v>162.5</v>
      </c>
      <c r="G1134" s="425">
        <v>162.5</v>
      </c>
      <c r="H1134" s="450"/>
      <c r="I1134" s="420">
        <v>162.5</v>
      </c>
    </row>
    <row r="1135" spans="1:9" x14ac:dyDescent="0.3">
      <c r="A1135" s="448">
        <v>1127</v>
      </c>
      <c r="B1135" s="401" t="s">
        <v>1967</v>
      </c>
      <c r="C1135" s="399" t="s">
        <v>3803</v>
      </c>
      <c r="D1135" s="412" t="s">
        <v>3971</v>
      </c>
      <c r="E1135" s="402" t="s">
        <v>1939</v>
      </c>
      <c r="F1135" s="425">
        <v>162.5</v>
      </c>
      <c r="G1135" s="425">
        <v>162.5</v>
      </c>
      <c r="H1135" s="450"/>
      <c r="I1135" s="420">
        <v>162.5</v>
      </c>
    </row>
    <row r="1136" spans="1:9" x14ac:dyDescent="0.3">
      <c r="A1136" s="448">
        <v>1128</v>
      </c>
      <c r="B1136" s="401" t="s">
        <v>1967</v>
      </c>
      <c r="C1136" s="399" t="s">
        <v>3972</v>
      </c>
      <c r="D1136" s="412" t="s">
        <v>3973</v>
      </c>
      <c r="E1136" s="402" t="s">
        <v>1939</v>
      </c>
      <c r="F1136" s="425">
        <v>162.5</v>
      </c>
      <c r="G1136" s="425">
        <v>162.5</v>
      </c>
      <c r="H1136" s="450"/>
      <c r="I1136" s="420">
        <v>162.5</v>
      </c>
    </row>
    <row r="1137" spans="1:9" x14ac:dyDescent="0.3">
      <c r="A1137" s="448">
        <v>1129</v>
      </c>
      <c r="B1137" s="401" t="s">
        <v>1967</v>
      </c>
      <c r="C1137" s="399" t="s">
        <v>3974</v>
      </c>
      <c r="D1137" s="412" t="s">
        <v>3975</v>
      </c>
      <c r="E1137" s="402" t="s">
        <v>1939</v>
      </c>
      <c r="F1137" s="425">
        <v>162.5</v>
      </c>
      <c r="G1137" s="425">
        <v>162.5</v>
      </c>
      <c r="H1137" s="450"/>
      <c r="I1137" s="420">
        <v>162.5</v>
      </c>
    </row>
    <row r="1138" spans="1:9" x14ac:dyDescent="0.3">
      <c r="A1138" s="448">
        <v>1130</v>
      </c>
      <c r="B1138" s="401" t="s">
        <v>1967</v>
      </c>
      <c r="C1138" s="399" t="s">
        <v>3976</v>
      </c>
      <c r="D1138" s="412" t="s">
        <v>3977</v>
      </c>
      <c r="E1138" s="402" t="s">
        <v>1939</v>
      </c>
      <c r="F1138" s="425">
        <v>162.5</v>
      </c>
      <c r="G1138" s="425">
        <v>162.5</v>
      </c>
      <c r="H1138" s="450"/>
      <c r="I1138" s="420">
        <v>162.5</v>
      </c>
    </row>
    <row r="1139" spans="1:9" x14ac:dyDescent="0.3">
      <c r="A1139" s="448">
        <v>1131</v>
      </c>
      <c r="B1139" s="401" t="s">
        <v>1967</v>
      </c>
      <c r="C1139" s="399" t="s">
        <v>3978</v>
      </c>
      <c r="D1139" s="412" t="s">
        <v>3979</v>
      </c>
      <c r="E1139" s="402" t="s">
        <v>1939</v>
      </c>
      <c r="F1139" s="425">
        <v>162.5</v>
      </c>
      <c r="G1139" s="425">
        <v>162.5</v>
      </c>
      <c r="H1139" s="450"/>
      <c r="I1139" s="420">
        <v>162.5</v>
      </c>
    </row>
    <row r="1140" spans="1:9" x14ac:dyDescent="0.3">
      <c r="A1140" s="448">
        <v>1132</v>
      </c>
      <c r="B1140" s="401" t="s">
        <v>1967</v>
      </c>
      <c r="C1140" s="399" t="s">
        <v>3980</v>
      </c>
      <c r="D1140" s="412" t="s">
        <v>3981</v>
      </c>
      <c r="E1140" s="402" t="s">
        <v>1939</v>
      </c>
      <c r="F1140" s="425">
        <v>125</v>
      </c>
      <c r="G1140" s="425">
        <v>125</v>
      </c>
      <c r="H1140" s="450"/>
      <c r="I1140" s="420">
        <v>125</v>
      </c>
    </row>
    <row r="1141" spans="1:9" x14ac:dyDescent="0.3">
      <c r="A1141" s="448">
        <v>1133</v>
      </c>
      <c r="B1141" s="401" t="s">
        <v>1967</v>
      </c>
      <c r="C1141" s="399" t="s">
        <v>3982</v>
      </c>
      <c r="D1141" s="412" t="s">
        <v>3983</v>
      </c>
      <c r="E1141" s="402" t="s">
        <v>1939</v>
      </c>
      <c r="F1141" s="425">
        <v>162.5</v>
      </c>
      <c r="G1141" s="425">
        <v>162.5</v>
      </c>
      <c r="H1141" s="450"/>
      <c r="I1141" s="420">
        <v>162.5</v>
      </c>
    </row>
    <row r="1142" spans="1:9" x14ac:dyDescent="0.3">
      <c r="A1142" s="448">
        <v>1134</v>
      </c>
      <c r="B1142" s="401" t="s">
        <v>2036</v>
      </c>
      <c r="C1142" s="399" t="s">
        <v>3984</v>
      </c>
      <c r="D1142" s="412" t="s">
        <v>3985</v>
      </c>
      <c r="E1142" s="402" t="s">
        <v>1939</v>
      </c>
      <c r="F1142" s="425">
        <v>162.5</v>
      </c>
      <c r="G1142" s="425">
        <v>162.5</v>
      </c>
      <c r="H1142" s="450"/>
      <c r="I1142" s="420">
        <v>162.5</v>
      </c>
    </row>
    <row r="1143" spans="1:9" x14ac:dyDescent="0.3">
      <c r="A1143" s="448">
        <v>1135</v>
      </c>
      <c r="B1143" s="401" t="s">
        <v>1967</v>
      </c>
      <c r="C1143" s="399" t="s">
        <v>3986</v>
      </c>
      <c r="D1143" s="412" t="s">
        <v>3987</v>
      </c>
      <c r="E1143" s="402" t="s">
        <v>1939</v>
      </c>
      <c r="F1143" s="425">
        <v>162.5</v>
      </c>
      <c r="G1143" s="425">
        <v>162.5</v>
      </c>
      <c r="H1143" s="450"/>
      <c r="I1143" s="420">
        <v>162.5</v>
      </c>
    </row>
    <row r="1144" spans="1:9" x14ac:dyDescent="0.3">
      <c r="A1144" s="448">
        <v>1136</v>
      </c>
      <c r="B1144" s="401" t="s">
        <v>1967</v>
      </c>
      <c r="C1144" s="399" t="s">
        <v>3988</v>
      </c>
      <c r="D1144" s="412" t="s">
        <v>3989</v>
      </c>
      <c r="E1144" s="402" t="s">
        <v>1939</v>
      </c>
      <c r="F1144" s="425">
        <v>162.5</v>
      </c>
      <c r="G1144" s="425">
        <v>162.5</v>
      </c>
      <c r="H1144" s="450"/>
      <c r="I1144" s="420">
        <v>162.5</v>
      </c>
    </row>
    <row r="1145" spans="1:9" x14ac:dyDescent="0.3">
      <c r="A1145" s="448">
        <v>1137</v>
      </c>
      <c r="B1145" s="401" t="s">
        <v>2514</v>
      </c>
      <c r="C1145" s="399" t="s">
        <v>3990</v>
      </c>
      <c r="D1145" s="412" t="s">
        <v>3991</v>
      </c>
      <c r="E1145" s="402" t="s">
        <v>1939</v>
      </c>
      <c r="F1145" s="425">
        <v>162.5</v>
      </c>
      <c r="G1145" s="425">
        <v>162.5</v>
      </c>
      <c r="H1145" s="450"/>
      <c r="I1145" s="420">
        <v>162.5</v>
      </c>
    </row>
    <row r="1146" spans="1:9" x14ac:dyDescent="0.3">
      <c r="A1146" s="448">
        <v>1138</v>
      </c>
      <c r="B1146" s="401" t="s">
        <v>1967</v>
      </c>
      <c r="C1146" s="399" t="s">
        <v>3992</v>
      </c>
      <c r="D1146" s="412" t="s">
        <v>3993</v>
      </c>
      <c r="E1146" s="402" t="s">
        <v>1939</v>
      </c>
      <c r="F1146" s="425">
        <v>162.5</v>
      </c>
      <c r="G1146" s="425">
        <v>162.5</v>
      </c>
      <c r="H1146" s="450"/>
      <c r="I1146" s="420">
        <v>162.5</v>
      </c>
    </row>
    <row r="1147" spans="1:9" x14ac:dyDescent="0.3">
      <c r="A1147" s="448">
        <v>1139</v>
      </c>
      <c r="B1147" s="401" t="s">
        <v>1967</v>
      </c>
      <c r="C1147" s="399" t="s">
        <v>3994</v>
      </c>
      <c r="D1147" s="412" t="s">
        <v>3995</v>
      </c>
      <c r="E1147" s="402" t="s">
        <v>1939</v>
      </c>
      <c r="F1147" s="425">
        <v>162.5</v>
      </c>
      <c r="G1147" s="425">
        <v>162.5</v>
      </c>
      <c r="H1147" s="450"/>
      <c r="I1147" s="420">
        <v>162.5</v>
      </c>
    </row>
    <row r="1148" spans="1:9" x14ac:dyDescent="0.3">
      <c r="A1148" s="448">
        <v>1140</v>
      </c>
      <c r="B1148" s="401" t="s">
        <v>1967</v>
      </c>
      <c r="C1148" s="399" t="s">
        <v>3996</v>
      </c>
      <c r="D1148" s="412" t="s">
        <v>3997</v>
      </c>
      <c r="E1148" s="402" t="s">
        <v>1939</v>
      </c>
      <c r="F1148" s="425">
        <v>162.5</v>
      </c>
      <c r="G1148" s="425">
        <v>162.5</v>
      </c>
      <c r="H1148" s="450"/>
      <c r="I1148" s="420">
        <v>162.5</v>
      </c>
    </row>
    <row r="1149" spans="1:9" x14ac:dyDescent="0.3">
      <c r="A1149" s="448">
        <v>1141</v>
      </c>
      <c r="B1149" s="401" t="s">
        <v>1967</v>
      </c>
      <c r="C1149" s="399" t="s">
        <v>3998</v>
      </c>
      <c r="D1149" s="412" t="s">
        <v>3999</v>
      </c>
      <c r="E1149" s="402" t="s">
        <v>1939</v>
      </c>
      <c r="F1149" s="425">
        <v>162.5</v>
      </c>
      <c r="G1149" s="425">
        <v>162.5</v>
      </c>
      <c r="H1149" s="450"/>
      <c r="I1149" s="420">
        <v>162.5</v>
      </c>
    </row>
    <row r="1150" spans="1:9" x14ac:dyDescent="0.3">
      <c r="A1150" s="448">
        <v>1142</v>
      </c>
      <c r="B1150" s="401" t="s">
        <v>1967</v>
      </c>
      <c r="C1150" s="399" t="s">
        <v>4000</v>
      </c>
      <c r="D1150" s="412" t="s">
        <v>4001</v>
      </c>
      <c r="E1150" s="402" t="s">
        <v>1939</v>
      </c>
      <c r="F1150" s="425">
        <v>162.5</v>
      </c>
      <c r="G1150" s="425">
        <v>162.5</v>
      </c>
      <c r="H1150" s="450"/>
      <c r="I1150" s="420">
        <v>162.5</v>
      </c>
    </row>
    <row r="1151" spans="1:9" x14ac:dyDescent="0.3">
      <c r="A1151" s="448">
        <v>1143</v>
      </c>
      <c r="B1151" s="401" t="s">
        <v>1967</v>
      </c>
      <c r="C1151" s="399" t="s">
        <v>4002</v>
      </c>
      <c r="D1151" s="412" t="s">
        <v>4003</v>
      </c>
      <c r="E1151" s="402" t="s">
        <v>1939</v>
      </c>
      <c r="F1151" s="425">
        <v>162.5</v>
      </c>
      <c r="G1151" s="425">
        <v>162.5</v>
      </c>
      <c r="H1151" s="450"/>
      <c r="I1151" s="420">
        <v>162.5</v>
      </c>
    </row>
    <row r="1152" spans="1:9" x14ac:dyDescent="0.3">
      <c r="A1152" s="448">
        <v>1144</v>
      </c>
      <c r="B1152" s="401" t="s">
        <v>1967</v>
      </c>
      <c r="C1152" s="399" t="s">
        <v>4004</v>
      </c>
      <c r="D1152" s="412" t="s">
        <v>4005</v>
      </c>
      <c r="E1152" s="402" t="s">
        <v>1939</v>
      </c>
      <c r="F1152" s="425">
        <v>162.5</v>
      </c>
      <c r="G1152" s="425">
        <v>162.5</v>
      </c>
      <c r="H1152" s="450"/>
      <c r="I1152" s="420">
        <v>162.5</v>
      </c>
    </row>
    <row r="1153" spans="1:9" x14ac:dyDescent="0.3">
      <c r="A1153" s="448">
        <v>1145</v>
      </c>
      <c r="B1153" s="401" t="s">
        <v>1967</v>
      </c>
      <c r="C1153" s="399" t="s">
        <v>4006</v>
      </c>
      <c r="D1153" s="412" t="s">
        <v>4007</v>
      </c>
      <c r="E1153" s="402" t="s">
        <v>1939</v>
      </c>
      <c r="F1153" s="425">
        <v>162.5</v>
      </c>
      <c r="G1153" s="425">
        <v>162.5</v>
      </c>
      <c r="H1153" s="450"/>
      <c r="I1153" s="420">
        <v>162.5</v>
      </c>
    </row>
    <row r="1154" spans="1:9" x14ac:dyDescent="0.3">
      <c r="A1154" s="448">
        <v>1146</v>
      </c>
      <c r="B1154" s="401" t="s">
        <v>1967</v>
      </c>
      <c r="C1154" s="399" t="s">
        <v>4008</v>
      </c>
      <c r="D1154" s="412" t="s">
        <v>4009</v>
      </c>
      <c r="E1154" s="402" t="s">
        <v>1939</v>
      </c>
      <c r="F1154" s="425">
        <v>162.5</v>
      </c>
      <c r="G1154" s="425">
        <v>162.5</v>
      </c>
      <c r="H1154" s="450"/>
      <c r="I1154" s="420">
        <v>162.5</v>
      </c>
    </row>
    <row r="1155" spans="1:9" x14ac:dyDescent="0.3">
      <c r="A1155" s="448">
        <v>1147</v>
      </c>
      <c r="B1155" s="401" t="s">
        <v>1967</v>
      </c>
      <c r="C1155" s="399" t="s">
        <v>4010</v>
      </c>
      <c r="D1155" s="412" t="s">
        <v>4011</v>
      </c>
      <c r="E1155" s="402" t="s">
        <v>1939</v>
      </c>
      <c r="F1155" s="425">
        <v>162.5</v>
      </c>
      <c r="G1155" s="425">
        <v>162.5</v>
      </c>
      <c r="H1155" s="450"/>
      <c r="I1155" s="420">
        <v>162.5</v>
      </c>
    </row>
    <row r="1156" spans="1:9" x14ac:dyDescent="0.3">
      <c r="A1156" s="448">
        <v>1148</v>
      </c>
      <c r="B1156" s="401" t="s">
        <v>1967</v>
      </c>
      <c r="C1156" s="399" t="s">
        <v>4012</v>
      </c>
      <c r="D1156" s="412" t="s">
        <v>4013</v>
      </c>
      <c r="E1156" s="402" t="s">
        <v>1939</v>
      </c>
      <c r="F1156" s="425">
        <v>162.5</v>
      </c>
      <c r="G1156" s="425">
        <v>162.5</v>
      </c>
      <c r="H1156" s="450"/>
      <c r="I1156" s="420">
        <v>162.5</v>
      </c>
    </row>
    <row r="1157" spans="1:9" x14ac:dyDescent="0.3">
      <c r="A1157" s="448">
        <v>1149</v>
      </c>
      <c r="B1157" s="401" t="s">
        <v>1967</v>
      </c>
      <c r="C1157" s="399" t="s">
        <v>4014</v>
      </c>
      <c r="D1157" s="412" t="s">
        <v>4015</v>
      </c>
      <c r="E1157" s="402" t="s">
        <v>1939</v>
      </c>
      <c r="F1157" s="425">
        <v>162.5</v>
      </c>
      <c r="G1157" s="425">
        <v>162.5</v>
      </c>
      <c r="H1157" s="450"/>
      <c r="I1157" s="420">
        <v>162.5</v>
      </c>
    </row>
    <row r="1158" spans="1:9" x14ac:dyDescent="0.3">
      <c r="A1158" s="448">
        <v>1150</v>
      </c>
      <c r="B1158" s="401" t="s">
        <v>1967</v>
      </c>
      <c r="C1158" s="399" t="s">
        <v>4016</v>
      </c>
      <c r="D1158" s="412" t="s">
        <v>4017</v>
      </c>
      <c r="E1158" s="402" t="s">
        <v>1939</v>
      </c>
      <c r="F1158" s="425">
        <v>162.5</v>
      </c>
      <c r="G1158" s="425">
        <v>162.5</v>
      </c>
      <c r="H1158" s="450"/>
      <c r="I1158" s="420">
        <v>162.5</v>
      </c>
    </row>
    <row r="1159" spans="1:9" x14ac:dyDescent="0.3">
      <c r="A1159" s="448">
        <v>1151</v>
      </c>
      <c r="B1159" s="401" t="s">
        <v>1967</v>
      </c>
      <c r="C1159" s="399" t="s">
        <v>4018</v>
      </c>
      <c r="D1159" s="412" t="s">
        <v>4019</v>
      </c>
      <c r="E1159" s="402" t="s">
        <v>1939</v>
      </c>
      <c r="F1159" s="425">
        <v>125</v>
      </c>
      <c r="G1159" s="425">
        <v>125</v>
      </c>
      <c r="H1159" s="450"/>
      <c r="I1159" s="420">
        <v>125</v>
      </c>
    </row>
    <row r="1160" spans="1:9" x14ac:dyDescent="0.3">
      <c r="A1160" s="448">
        <v>1152</v>
      </c>
      <c r="B1160" s="401" t="s">
        <v>1967</v>
      </c>
      <c r="C1160" s="399" t="s">
        <v>4020</v>
      </c>
      <c r="D1160" s="412" t="s">
        <v>4021</v>
      </c>
      <c r="E1160" s="402" t="s">
        <v>1939</v>
      </c>
      <c r="F1160" s="425">
        <v>125</v>
      </c>
      <c r="G1160" s="425">
        <v>125</v>
      </c>
      <c r="H1160" s="450"/>
      <c r="I1160" s="420">
        <v>125</v>
      </c>
    </row>
    <row r="1161" spans="1:9" x14ac:dyDescent="0.3">
      <c r="A1161" s="448">
        <v>1153</v>
      </c>
      <c r="B1161" s="401" t="s">
        <v>1967</v>
      </c>
      <c r="C1161" s="399" t="s">
        <v>4022</v>
      </c>
      <c r="D1161" s="412" t="s">
        <v>4023</v>
      </c>
      <c r="E1161" s="402" t="s">
        <v>1939</v>
      </c>
      <c r="F1161" s="425">
        <v>162.5</v>
      </c>
      <c r="G1161" s="425">
        <v>162.5</v>
      </c>
      <c r="H1161" s="450"/>
      <c r="I1161" s="420">
        <v>162.5</v>
      </c>
    </row>
    <row r="1162" spans="1:9" x14ac:dyDescent="0.3">
      <c r="A1162" s="448">
        <v>1154</v>
      </c>
      <c r="B1162" s="401" t="s">
        <v>1967</v>
      </c>
      <c r="C1162" s="399" t="s">
        <v>4024</v>
      </c>
      <c r="D1162" s="412" t="s">
        <v>4025</v>
      </c>
      <c r="E1162" s="402" t="s">
        <v>1939</v>
      </c>
      <c r="F1162" s="425">
        <v>162.5</v>
      </c>
      <c r="G1162" s="425">
        <v>162.5</v>
      </c>
      <c r="H1162" s="450"/>
      <c r="I1162" s="420">
        <v>162.5</v>
      </c>
    </row>
    <row r="1163" spans="1:9" x14ac:dyDescent="0.3">
      <c r="A1163" s="448">
        <v>1155</v>
      </c>
      <c r="B1163" s="401" t="s">
        <v>1790</v>
      </c>
      <c r="C1163" s="399" t="s">
        <v>4026</v>
      </c>
      <c r="D1163" s="412" t="s">
        <v>4027</v>
      </c>
      <c r="E1163" s="402" t="s">
        <v>1939</v>
      </c>
      <c r="F1163" s="425">
        <v>125</v>
      </c>
      <c r="G1163" s="425">
        <v>125</v>
      </c>
      <c r="H1163" s="450"/>
      <c r="I1163" s="420">
        <v>125</v>
      </c>
    </row>
    <row r="1164" spans="1:9" x14ac:dyDescent="0.3">
      <c r="A1164" s="448">
        <v>1156</v>
      </c>
      <c r="B1164" s="401" t="s">
        <v>1967</v>
      </c>
      <c r="C1164" s="399" t="s">
        <v>4028</v>
      </c>
      <c r="D1164" s="412" t="s">
        <v>4029</v>
      </c>
      <c r="E1164" s="402" t="s">
        <v>1939</v>
      </c>
      <c r="F1164" s="425">
        <v>162.5</v>
      </c>
      <c r="G1164" s="425">
        <v>162.5</v>
      </c>
      <c r="H1164" s="450"/>
      <c r="I1164" s="420">
        <v>162.5</v>
      </c>
    </row>
    <row r="1165" spans="1:9" x14ac:dyDescent="0.3">
      <c r="A1165" s="448">
        <v>1157</v>
      </c>
      <c r="B1165" s="401" t="s">
        <v>1790</v>
      </c>
      <c r="C1165" s="399" t="s">
        <v>4030</v>
      </c>
      <c r="D1165" s="412" t="s">
        <v>4031</v>
      </c>
      <c r="E1165" s="402" t="s">
        <v>1939</v>
      </c>
      <c r="F1165" s="425">
        <v>162.5</v>
      </c>
      <c r="G1165" s="425">
        <v>162.5</v>
      </c>
      <c r="H1165" s="450"/>
      <c r="I1165" s="420">
        <v>162.5</v>
      </c>
    </row>
    <row r="1166" spans="1:9" x14ac:dyDescent="0.3">
      <c r="A1166" s="448">
        <v>1158</v>
      </c>
      <c r="B1166" s="401" t="s">
        <v>1967</v>
      </c>
      <c r="C1166" s="399" t="s">
        <v>4032</v>
      </c>
      <c r="D1166" s="412" t="s">
        <v>4033</v>
      </c>
      <c r="E1166" s="402" t="s">
        <v>1939</v>
      </c>
      <c r="F1166" s="425">
        <v>125</v>
      </c>
      <c r="G1166" s="425">
        <v>125</v>
      </c>
      <c r="H1166" s="450"/>
      <c r="I1166" s="420">
        <v>125</v>
      </c>
    </row>
    <row r="1167" spans="1:9" x14ac:dyDescent="0.3">
      <c r="A1167" s="448">
        <v>1159</v>
      </c>
      <c r="B1167" s="401" t="s">
        <v>1790</v>
      </c>
      <c r="C1167" s="399" t="s">
        <v>4032</v>
      </c>
      <c r="D1167" s="412" t="s">
        <v>4033</v>
      </c>
      <c r="E1167" s="402" t="s">
        <v>1939</v>
      </c>
      <c r="F1167" s="425">
        <v>162.5</v>
      </c>
      <c r="G1167" s="425">
        <v>162.5</v>
      </c>
      <c r="H1167" s="450"/>
      <c r="I1167" s="420">
        <v>162.5</v>
      </c>
    </row>
    <row r="1168" spans="1:9" x14ac:dyDescent="0.3">
      <c r="A1168" s="448">
        <v>1160</v>
      </c>
      <c r="B1168" s="401" t="s">
        <v>1967</v>
      </c>
      <c r="C1168" s="399" t="s">
        <v>4034</v>
      </c>
      <c r="D1168" s="412" t="s">
        <v>4035</v>
      </c>
      <c r="E1168" s="402" t="s">
        <v>1939</v>
      </c>
      <c r="F1168" s="425">
        <v>125</v>
      </c>
      <c r="G1168" s="425">
        <v>125</v>
      </c>
      <c r="H1168" s="450"/>
      <c r="I1168" s="420">
        <v>125</v>
      </c>
    </row>
    <row r="1169" spans="1:9" x14ac:dyDescent="0.3">
      <c r="A1169" s="448">
        <v>1161</v>
      </c>
      <c r="B1169" s="401" t="s">
        <v>1790</v>
      </c>
      <c r="C1169" s="399" t="s">
        <v>4036</v>
      </c>
      <c r="D1169" s="412" t="s">
        <v>4037</v>
      </c>
      <c r="E1169" s="402" t="s">
        <v>1939</v>
      </c>
      <c r="F1169" s="425">
        <v>100</v>
      </c>
      <c r="G1169" s="425">
        <v>100</v>
      </c>
      <c r="H1169" s="450"/>
      <c r="I1169" s="420">
        <v>100</v>
      </c>
    </row>
    <row r="1170" spans="1:9" x14ac:dyDescent="0.3">
      <c r="A1170" s="448">
        <v>1162</v>
      </c>
      <c r="B1170" s="401" t="s">
        <v>1967</v>
      </c>
      <c r="C1170" s="399" t="s">
        <v>4038</v>
      </c>
      <c r="D1170" s="412" t="s">
        <v>4039</v>
      </c>
      <c r="E1170" s="402" t="s">
        <v>1939</v>
      </c>
      <c r="F1170" s="425">
        <v>162.5</v>
      </c>
      <c r="G1170" s="425">
        <v>162.5</v>
      </c>
      <c r="H1170" s="450"/>
      <c r="I1170" s="420">
        <v>162.5</v>
      </c>
    </row>
    <row r="1171" spans="1:9" x14ac:dyDescent="0.3">
      <c r="A1171" s="448">
        <v>1163</v>
      </c>
      <c r="B1171" s="401" t="s">
        <v>2036</v>
      </c>
      <c r="C1171" s="399" t="s">
        <v>4040</v>
      </c>
      <c r="D1171" s="412" t="s">
        <v>4041</v>
      </c>
      <c r="E1171" s="402" t="s">
        <v>1939</v>
      </c>
      <c r="F1171" s="425">
        <v>162.5</v>
      </c>
      <c r="G1171" s="425">
        <v>162.5</v>
      </c>
      <c r="H1171" s="450"/>
      <c r="I1171" s="420">
        <v>162.5</v>
      </c>
    </row>
    <row r="1172" spans="1:9" x14ac:dyDescent="0.3">
      <c r="A1172" s="448">
        <v>1164</v>
      </c>
      <c r="B1172" s="401" t="s">
        <v>1967</v>
      </c>
      <c r="C1172" s="399" t="s">
        <v>4042</v>
      </c>
      <c r="D1172" s="412" t="s">
        <v>4043</v>
      </c>
      <c r="E1172" s="402" t="s">
        <v>1939</v>
      </c>
      <c r="F1172" s="425">
        <v>125</v>
      </c>
      <c r="G1172" s="425">
        <v>125</v>
      </c>
      <c r="H1172" s="450"/>
      <c r="I1172" s="420">
        <v>125</v>
      </c>
    </row>
    <row r="1173" spans="1:9" x14ac:dyDescent="0.3">
      <c r="A1173" s="448">
        <v>1165</v>
      </c>
      <c r="B1173" s="401" t="s">
        <v>1967</v>
      </c>
      <c r="C1173" s="399" t="s">
        <v>4044</v>
      </c>
      <c r="D1173" s="412" t="s">
        <v>4045</v>
      </c>
      <c r="E1173" s="402" t="s">
        <v>1939</v>
      </c>
      <c r="F1173" s="425">
        <v>125</v>
      </c>
      <c r="G1173" s="425">
        <v>125</v>
      </c>
      <c r="H1173" s="450"/>
      <c r="I1173" s="420">
        <v>125</v>
      </c>
    </row>
    <row r="1174" spans="1:9" x14ac:dyDescent="0.3">
      <c r="A1174" s="448">
        <v>1166</v>
      </c>
      <c r="B1174" s="401" t="s">
        <v>2036</v>
      </c>
      <c r="C1174" s="399" t="s">
        <v>4046</v>
      </c>
      <c r="D1174" s="412" t="s">
        <v>4047</v>
      </c>
      <c r="E1174" s="402" t="s">
        <v>1939</v>
      </c>
      <c r="F1174" s="425">
        <v>125</v>
      </c>
      <c r="G1174" s="425">
        <v>125</v>
      </c>
      <c r="H1174" s="450"/>
      <c r="I1174" s="425">
        <v>125</v>
      </c>
    </row>
    <row r="1175" spans="1:9" x14ac:dyDescent="0.3">
      <c r="A1175" s="448">
        <v>1167</v>
      </c>
      <c r="B1175" s="401" t="s">
        <v>1796</v>
      </c>
      <c r="C1175" s="399" t="s">
        <v>4048</v>
      </c>
      <c r="D1175" s="412" t="s">
        <v>4049</v>
      </c>
      <c r="E1175" s="402" t="s">
        <v>1939</v>
      </c>
      <c r="F1175" s="425">
        <v>162.5</v>
      </c>
      <c r="G1175" s="425">
        <v>162.5</v>
      </c>
      <c r="H1175" s="450"/>
      <c r="I1175" s="420">
        <v>162.5</v>
      </c>
    </row>
    <row r="1176" spans="1:9" x14ac:dyDescent="0.3">
      <c r="A1176" s="448">
        <v>1168</v>
      </c>
      <c r="B1176" s="401" t="s">
        <v>1790</v>
      </c>
      <c r="C1176" s="399" t="s">
        <v>4050</v>
      </c>
      <c r="D1176" s="412" t="s">
        <v>4051</v>
      </c>
      <c r="E1176" s="402" t="s">
        <v>1939</v>
      </c>
      <c r="F1176" s="425">
        <v>125</v>
      </c>
      <c r="G1176" s="425">
        <v>125</v>
      </c>
      <c r="H1176" s="450"/>
      <c r="I1176" s="420">
        <v>125</v>
      </c>
    </row>
    <row r="1177" spans="1:9" x14ac:dyDescent="0.3">
      <c r="A1177" s="448">
        <v>1169</v>
      </c>
      <c r="B1177" s="401" t="s">
        <v>1967</v>
      </c>
      <c r="C1177" s="399" t="s">
        <v>4052</v>
      </c>
      <c r="D1177" s="412" t="s">
        <v>4053</v>
      </c>
      <c r="E1177" s="402" t="s">
        <v>1939</v>
      </c>
      <c r="F1177" s="425">
        <v>162.5</v>
      </c>
      <c r="G1177" s="425">
        <v>162.5</v>
      </c>
      <c r="H1177" s="450"/>
      <c r="I1177" s="420">
        <v>162.5</v>
      </c>
    </row>
    <row r="1178" spans="1:9" x14ac:dyDescent="0.3">
      <c r="A1178" s="448">
        <v>1170</v>
      </c>
      <c r="B1178" s="401" t="s">
        <v>1967</v>
      </c>
      <c r="C1178" s="399" t="s">
        <v>4054</v>
      </c>
      <c r="D1178" s="412" t="s">
        <v>4055</v>
      </c>
      <c r="E1178" s="402" t="s">
        <v>1939</v>
      </c>
      <c r="F1178" s="425">
        <v>100</v>
      </c>
      <c r="G1178" s="425">
        <v>100</v>
      </c>
      <c r="H1178" s="450"/>
      <c r="I1178" s="420">
        <v>100</v>
      </c>
    </row>
    <row r="1179" spans="1:9" x14ac:dyDescent="0.3">
      <c r="A1179" s="448">
        <v>1171</v>
      </c>
      <c r="B1179" s="401" t="s">
        <v>1796</v>
      </c>
      <c r="C1179" s="406" t="s">
        <v>4056</v>
      </c>
      <c r="D1179" s="415" t="s">
        <v>4057</v>
      </c>
      <c r="E1179" s="402" t="s">
        <v>1939</v>
      </c>
      <c r="F1179" s="426">
        <v>162.5</v>
      </c>
      <c r="G1179" s="426">
        <v>162.5</v>
      </c>
      <c r="H1179" s="450"/>
      <c r="I1179" s="420">
        <v>162.5</v>
      </c>
    </row>
    <row r="1180" spans="1:9" x14ac:dyDescent="0.3">
      <c r="A1180" s="448">
        <v>1172</v>
      </c>
      <c r="B1180" s="401" t="s">
        <v>1967</v>
      </c>
      <c r="C1180" s="399" t="s">
        <v>4058</v>
      </c>
      <c r="D1180" s="412" t="s">
        <v>4059</v>
      </c>
      <c r="E1180" s="402" t="s">
        <v>1939</v>
      </c>
      <c r="F1180" s="425">
        <v>125</v>
      </c>
      <c r="G1180" s="425">
        <v>125</v>
      </c>
      <c r="H1180" s="450"/>
      <c r="I1180" s="420">
        <v>125</v>
      </c>
    </row>
    <row r="1181" spans="1:9" x14ac:dyDescent="0.3">
      <c r="A1181" s="448">
        <v>1173</v>
      </c>
      <c r="B1181" s="401" t="s">
        <v>1796</v>
      </c>
      <c r="C1181" s="399" t="s">
        <v>4060</v>
      </c>
      <c r="D1181" s="412" t="s">
        <v>4061</v>
      </c>
      <c r="E1181" s="402" t="s">
        <v>1939</v>
      </c>
      <c r="F1181" s="425">
        <v>125</v>
      </c>
      <c r="G1181" s="425">
        <v>125</v>
      </c>
      <c r="H1181" s="450"/>
      <c r="I1181" s="420">
        <v>125</v>
      </c>
    </row>
    <row r="1182" spans="1:9" x14ac:dyDescent="0.3">
      <c r="A1182" s="448">
        <v>1174</v>
      </c>
      <c r="B1182" s="401" t="s">
        <v>1790</v>
      </c>
      <c r="C1182" s="399" t="s">
        <v>4062</v>
      </c>
      <c r="D1182" s="412" t="s">
        <v>4063</v>
      </c>
      <c r="E1182" s="402" t="s">
        <v>1939</v>
      </c>
      <c r="F1182" s="425">
        <v>125</v>
      </c>
      <c r="G1182" s="425">
        <v>125</v>
      </c>
      <c r="H1182" s="450"/>
      <c r="I1182" s="420">
        <v>125</v>
      </c>
    </row>
    <row r="1183" spans="1:9" x14ac:dyDescent="0.3">
      <c r="A1183" s="448">
        <v>1175</v>
      </c>
      <c r="B1183" s="401" t="s">
        <v>1790</v>
      </c>
      <c r="C1183" s="399" t="s">
        <v>4064</v>
      </c>
      <c r="D1183" s="412" t="s">
        <v>4065</v>
      </c>
      <c r="E1183" s="402" t="s">
        <v>1939</v>
      </c>
      <c r="F1183" s="425">
        <v>162.5</v>
      </c>
      <c r="G1183" s="425">
        <v>162.5</v>
      </c>
      <c r="H1183" s="450"/>
      <c r="I1183" s="420">
        <v>162.5</v>
      </c>
    </row>
    <row r="1184" spans="1:9" x14ac:dyDescent="0.3">
      <c r="A1184" s="448">
        <v>1176</v>
      </c>
      <c r="B1184" s="401" t="s">
        <v>1967</v>
      </c>
      <c r="C1184" s="399" t="s">
        <v>4066</v>
      </c>
      <c r="D1184" s="412" t="s">
        <v>4067</v>
      </c>
      <c r="E1184" s="402" t="s">
        <v>1939</v>
      </c>
      <c r="F1184" s="425">
        <v>100</v>
      </c>
      <c r="G1184" s="425">
        <v>100</v>
      </c>
      <c r="H1184" s="450"/>
      <c r="I1184" s="420">
        <v>100</v>
      </c>
    </row>
    <row r="1185" spans="1:9" x14ac:dyDescent="0.3">
      <c r="A1185" s="448">
        <v>1177</v>
      </c>
      <c r="B1185" s="401" t="s">
        <v>1967</v>
      </c>
      <c r="C1185" s="399" t="s">
        <v>4068</v>
      </c>
      <c r="D1185" s="412" t="s">
        <v>4069</v>
      </c>
      <c r="E1185" s="402" t="s">
        <v>1939</v>
      </c>
      <c r="F1185" s="425">
        <v>162.5</v>
      </c>
      <c r="G1185" s="425">
        <v>162.5</v>
      </c>
      <c r="H1185" s="450"/>
      <c r="I1185" s="420">
        <v>162.5</v>
      </c>
    </row>
    <row r="1186" spans="1:9" x14ac:dyDescent="0.3">
      <c r="A1186" s="448">
        <v>1178</v>
      </c>
      <c r="B1186" s="401" t="s">
        <v>1967</v>
      </c>
      <c r="C1186" s="399" t="s">
        <v>4070</v>
      </c>
      <c r="D1186" s="412" t="s">
        <v>4071</v>
      </c>
      <c r="E1186" s="402" t="s">
        <v>1939</v>
      </c>
      <c r="F1186" s="425">
        <v>162.5</v>
      </c>
      <c r="G1186" s="425">
        <v>162.5</v>
      </c>
      <c r="H1186" s="450"/>
      <c r="I1186" s="420">
        <v>162.5</v>
      </c>
    </row>
    <row r="1187" spans="1:9" x14ac:dyDescent="0.3">
      <c r="A1187" s="448">
        <v>1179</v>
      </c>
      <c r="B1187" s="401" t="s">
        <v>1967</v>
      </c>
      <c r="C1187" s="399" t="s">
        <v>4072</v>
      </c>
      <c r="D1187" s="412" t="s">
        <v>4073</v>
      </c>
      <c r="E1187" s="402" t="s">
        <v>1939</v>
      </c>
      <c r="F1187" s="425">
        <v>162.5</v>
      </c>
      <c r="G1187" s="425">
        <v>162.5</v>
      </c>
      <c r="H1187" s="450"/>
      <c r="I1187" s="420">
        <v>162.5</v>
      </c>
    </row>
    <row r="1188" spans="1:9" x14ac:dyDescent="0.3">
      <c r="A1188" s="448">
        <v>1180</v>
      </c>
      <c r="B1188" s="401" t="s">
        <v>1790</v>
      </c>
      <c r="C1188" s="399" t="s">
        <v>4074</v>
      </c>
      <c r="D1188" s="412" t="s">
        <v>4075</v>
      </c>
      <c r="E1188" s="402" t="s">
        <v>1939</v>
      </c>
      <c r="F1188" s="425">
        <v>162.5</v>
      </c>
      <c r="G1188" s="425">
        <v>162.5</v>
      </c>
      <c r="H1188" s="450"/>
      <c r="I1188" s="420">
        <v>162.5</v>
      </c>
    </row>
    <row r="1189" spans="1:9" x14ac:dyDescent="0.3">
      <c r="A1189" s="448">
        <v>1181</v>
      </c>
      <c r="B1189" s="401" t="s">
        <v>1796</v>
      </c>
      <c r="C1189" s="399" t="s">
        <v>4076</v>
      </c>
      <c r="D1189" s="412" t="s">
        <v>4077</v>
      </c>
      <c r="E1189" s="402" t="s">
        <v>1939</v>
      </c>
      <c r="F1189" s="425">
        <v>162.5</v>
      </c>
      <c r="G1189" s="425">
        <v>162.5</v>
      </c>
      <c r="H1189" s="450"/>
      <c r="I1189" s="420">
        <v>162.5</v>
      </c>
    </row>
    <row r="1190" spans="1:9" x14ac:dyDescent="0.3">
      <c r="A1190" s="448">
        <v>1182</v>
      </c>
      <c r="B1190" s="401" t="s">
        <v>1967</v>
      </c>
      <c r="C1190" s="399" t="s">
        <v>4078</v>
      </c>
      <c r="D1190" s="412" t="s">
        <v>4079</v>
      </c>
      <c r="E1190" s="402" t="s">
        <v>1939</v>
      </c>
      <c r="F1190" s="425">
        <v>162.5</v>
      </c>
      <c r="G1190" s="425">
        <v>162.5</v>
      </c>
      <c r="H1190" s="450"/>
      <c r="I1190" s="420">
        <v>162.5</v>
      </c>
    </row>
    <row r="1191" spans="1:9" x14ac:dyDescent="0.3">
      <c r="A1191" s="448">
        <v>1183</v>
      </c>
      <c r="B1191" s="401" t="s">
        <v>1967</v>
      </c>
      <c r="C1191" s="399" t="s">
        <v>4080</v>
      </c>
      <c r="D1191" s="412" t="s">
        <v>4081</v>
      </c>
      <c r="E1191" s="402" t="s">
        <v>1939</v>
      </c>
      <c r="F1191" s="425">
        <v>162.5</v>
      </c>
      <c r="G1191" s="425">
        <v>162.5</v>
      </c>
      <c r="H1191" s="450"/>
      <c r="I1191" s="420">
        <v>162.5</v>
      </c>
    </row>
    <row r="1192" spans="1:9" x14ac:dyDescent="0.3">
      <c r="A1192" s="448">
        <v>1184</v>
      </c>
      <c r="B1192" s="401" t="s">
        <v>1915</v>
      </c>
      <c r="C1192" s="399" t="s">
        <v>4082</v>
      </c>
      <c r="D1192" s="412" t="s">
        <v>4083</v>
      </c>
      <c r="E1192" s="402" t="s">
        <v>1939</v>
      </c>
      <c r="F1192" s="425">
        <v>162.5</v>
      </c>
      <c r="G1192" s="425">
        <v>162.5</v>
      </c>
      <c r="H1192" s="450"/>
      <c r="I1192" s="420">
        <v>162.5</v>
      </c>
    </row>
    <row r="1193" spans="1:9" x14ac:dyDescent="0.3">
      <c r="A1193" s="448">
        <v>1185</v>
      </c>
      <c r="B1193" s="401" t="s">
        <v>1967</v>
      </c>
      <c r="C1193" s="399" t="s">
        <v>4084</v>
      </c>
      <c r="D1193" s="412" t="s">
        <v>4085</v>
      </c>
      <c r="E1193" s="402" t="s">
        <v>1939</v>
      </c>
      <c r="F1193" s="425">
        <v>162.5</v>
      </c>
      <c r="G1193" s="425">
        <v>162.5</v>
      </c>
      <c r="H1193" s="450"/>
      <c r="I1193" s="420">
        <v>162.5</v>
      </c>
    </row>
    <row r="1194" spans="1:9" x14ac:dyDescent="0.3">
      <c r="A1194" s="448">
        <v>1186</v>
      </c>
      <c r="B1194" s="401" t="s">
        <v>1915</v>
      </c>
      <c r="C1194" s="399" t="s">
        <v>4086</v>
      </c>
      <c r="D1194" s="412" t="s">
        <v>4087</v>
      </c>
      <c r="E1194" s="402" t="s">
        <v>1939</v>
      </c>
      <c r="F1194" s="425">
        <v>162.5</v>
      </c>
      <c r="G1194" s="425">
        <v>162.5</v>
      </c>
      <c r="H1194" s="450"/>
      <c r="I1194" s="420">
        <v>162.5</v>
      </c>
    </row>
    <row r="1195" spans="1:9" x14ac:dyDescent="0.3">
      <c r="A1195" s="448">
        <v>1187</v>
      </c>
      <c r="B1195" s="401" t="s">
        <v>1967</v>
      </c>
      <c r="C1195" s="399" t="s">
        <v>4088</v>
      </c>
      <c r="D1195" s="412" t="s">
        <v>4089</v>
      </c>
      <c r="E1195" s="402" t="s">
        <v>1939</v>
      </c>
      <c r="F1195" s="425">
        <v>125</v>
      </c>
      <c r="G1195" s="425">
        <v>125</v>
      </c>
      <c r="H1195" s="450"/>
      <c r="I1195" s="420">
        <v>125</v>
      </c>
    </row>
    <row r="1196" spans="1:9" x14ac:dyDescent="0.3">
      <c r="A1196" s="448">
        <v>1188</v>
      </c>
      <c r="B1196" s="401" t="s">
        <v>1967</v>
      </c>
      <c r="C1196" s="399" t="s">
        <v>4090</v>
      </c>
      <c r="D1196" s="412" t="s">
        <v>4091</v>
      </c>
      <c r="E1196" s="402" t="s">
        <v>1939</v>
      </c>
      <c r="F1196" s="425">
        <v>162.5</v>
      </c>
      <c r="G1196" s="425">
        <v>162.5</v>
      </c>
      <c r="H1196" s="450"/>
      <c r="I1196" s="420">
        <v>162.5</v>
      </c>
    </row>
    <row r="1197" spans="1:9" x14ac:dyDescent="0.3">
      <c r="A1197" s="448">
        <v>1189</v>
      </c>
      <c r="B1197" s="401" t="s">
        <v>1967</v>
      </c>
      <c r="C1197" s="399" t="s">
        <v>4092</v>
      </c>
      <c r="D1197" s="412" t="s">
        <v>4093</v>
      </c>
      <c r="E1197" s="402" t="s">
        <v>1939</v>
      </c>
      <c r="F1197" s="425">
        <v>125</v>
      </c>
      <c r="G1197" s="425">
        <v>125</v>
      </c>
      <c r="H1197" s="450"/>
      <c r="I1197" s="420">
        <v>125</v>
      </c>
    </row>
    <row r="1198" spans="1:9" x14ac:dyDescent="0.3">
      <c r="A1198" s="448">
        <v>1190</v>
      </c>
      <c r="B1198" s="401" t="s">
        <v>1967</v>
      </c>
      <c r="C1198" s="399" t="s">
        <v>4094</v>
      </c>
      <c r="D1198" s="412" t="s">
        <v>4095</v>
      </c>
      <c r="E1198" s="402" t="s">
        <v>1939</v>
      </c>
      <c r="F1198" s="425">
        <v>125</v>
      </c>
      <c r="G1198" s="425">
        <v>125</v>
      </c>
      <c r="H1198" s="450"/>
      <c r="I1198" s="420">
        <v>125</v>
      </c>
    </row>
    <row r="1199" spans="1:9" x14ac:dyDescent="0.3">
      <c r="A1199" s="448">
        <v>1191</v>
      </c>
      <c r="B1199" s="401" t="s">
        <v>1967</v>
      </c>
      <c r="C1199" s="399" t="s">
        <v>4096</v>
      </c>
      <c r="D1199" s="412" t="s">
        <v>4097</v>
      </c>
      <c r="E1199" s="402" t="s">
        <v>1939</v>
      </c>
      <c r="F1199" s="425">
        <v>162.5</v>
      </c>
      <c r="G1199" s="425">
        <v>162.5</v>
      </c>
      <c r="H1199" s="450"/>
      <c r="I1199" s="420">
        <v>162.5</v>
      </c>
    </row>
    <row r="1200" spans="1:9" x14ac:dyDescent="0.3">
      <c r="A1200" s="448">
        <v>1192</v>
      </c>
      <c r="B1200" s="401" t="s">
        <v>1967</v>
      </c>
      <c r="C1200" s="399" t="s">
        <v>4098</v>
      </c>
      <c r="D1200" s="412" t="s">
        <v>4099</v>
      </c>
      <c r="E1200" s="402" t="s">
        <v>1939</v>
      </c>
      <c r="F1200" s="425">
        <v>162.5</v>
      </c>
      <c r="G1200" s="425">
        <v>162.5</v>
      </c>
      <c r="H1200" s="450"/>
      <c r="I1200" s="420">
        <v>162.5</v>
      </c>
    </row>
    <row r="1201" spans="1:9" x14ac:dyDescent="0.3">
      <c r="A1201" s="448">
        <v>1193</v>
      </c>
      <c r="B1201" s="401" t="s">
        <v>1967</v>
      </c>
      <c r="C1201" s="399" t="s">
        <v>4100</v>
      </c>
      <c r="D1201" s="412" t="s">
        <v>4101</v>
      </c>
      <c r="E1201" s="402" t="s">
        <v>1939</v>
      </c>
      <c r="F1201" s="425">
        <v>125</v>
      </c>
      <c r="G1201" s="425">
        <v>125</v>
      </c>
      <c r="H1201" s="450"/>
      <c r="I1201" s="420">
        <v>125</v>
      </c>
    </row>
    <row r="1202" spans="1:9" x14ac:dyDescent="0.3">
      <c r="A1202" s="448">
        <v>1194</v>
      </c>
      <c r="B1202" s="401" t="s">
        <v>1967</v>
      </c>
      <c r="C1202" s="399" t="s">
        <v>4102</v>
      </c>
      <c r="D1202" s="412" t="s">
        <v>4103</v>
      </c>
      <c r="E1202" s="402" t="s">
        <v>1939</v>
      </c>
      <c r="F1202" s="425">
        <v>125</v>
      </c>
      <c r="G1202" s="425">
        <v>125</v>
      </c>
      <c r="H1202" s="450"/>
      <c r="I1202" s="420">
        <v>125</v>
      </c>
    </row>
    <row r="1203" spans="1:9" x14ac:dyDescent="0.3">
      <c r="A1203" s="448">
        <v>1195</v>
      </c>
      <c r="B1203" s="401" t="s">
        <v>1967</v>
      </c>
      <c r="C1203" s="399" t="s">
        <v>4104</v>
      </c>
      <c r="D1203" s="412" t="s">
        <v>4105</v>
      </c>
      <c r="E1203" s="402" t="s">
        <v>1939</v>
      </c>
      <c r="F1203" s="425">
        <v>125</v>
      </c>
      <c r="G1203" s="425">
        <v>125</v>
      </c>
      <c r="H1203" s="450"/>
      <c r="I1203" s="420">
        <v>125</v>
      </c>
    </row>
    <row r="1204" spans="1:9" x14ac:dyDescent="0.3">
      <c r="A1204" s="448">
        <v>1196</v>
      </c>
      <c r="B1204" s="401" t="s">
        <v>1967</v>
      </c>
      <c r="C1204" s="399" t="s">
        <v>4106</v>
      </c>
      <c r="D1204" s="412" t="s">
        <v>4107</v>
      </c>
      <c r="E1204" s="402" t="s">
        <v>1939</v>
      </c>
      <c r="F1204" s="425">
        <v>125</v>
      </c>
      <c r="G1204" s="425">
        <v>125</v>
      </c>
      <c r="H1204" s="450"/>
      <c r="I1204" s="420">
        <v>125</v>
      </c>
    </row>
    <row r="1205" spans="1:9" x14ac:dyDescent="0.3">
      <c r="A1205" s="448">
        <v>1197</v>
      </c>
      <c r="B1205" s="401" t="s">
        <v>1967</v>
      </c>
      <c r="C1205" s="399" t="s">
        <v>4108</v>
      </c>
      <c r="D1205" s="412" t="s">
        <v>4109</v>
      </c>
      <c r="E1205" s="402" t="s">
        <v>1939</v>
      </c>
      <c r="F1205" s="425">
        <v>125</v>
      </c>
      <c r="G1205" s="425">
        <v>125</v>
      </c>
      <c r="H1205" s="450"/>
      <c r="I1205" s="420">
        <v>125</v>
      </c>
    </row>
    <row r="1206" spans="1:9" x14ac:dyDescent="0.3">
      <c r="A1206" s="448">
        <v>1198</v>
      </c>
      <c r="B1206" s="401" t="s">
        <v>1889</v>
      </c>
      <c r="C1206" s="399" t="s">
        <v>4110</v>
      </c>
      <c r="D1206" s="412" t="s">
        <v>4111</v>
      </c>
      <c r="E1206" s="402" t="s">
        <v>1939</v>
      </c>
      <c r="F1206" s="425">
        <v>162.5</v>
      </c>
      <c r="G1206" s="425">
        <v>162.5</v>
      </c>
      <c r="H1206" s="450"/>
      <c r="I1206" s="420">
        <v>162.5</v>
      </c>
    </row>
    <row r="1207" spans="1:9" x14ac:dyDescent="0.3">
      <c r="A1207" s="448">
        <v>1199</v>
      </c>
      <c r="B1207" s="401" t="s">
        <v>1796</v>
      </c>
      <c r="C1207" s="399" t="s">
        <v>4112</v>
      </c>
      <c r="D1207" s="412" t="s">
        <v>4113</v>
      </c>
      <c r="E1207" s="402" t="s">
        <v>1939</v>
      </c>
      <c r="F1207" s="425">
        <v>162.5</v>
      </c>
      <c r="G1207" s="425">
        <v>162.5</v>
      </c>
      <c r="H1207" s="450"/>
      <c r="I1207" s="420">
        <v>162.5</v>
      </c>
    </row>
    <row r="1208" spans="1:9" x14ac:dyDescent="0.3">
      <c r="A1208" s="448">
        <v>1200</v>
      </c>
      <c r="B1208" s="401" t="s">
        <v>1796</v>
      </c>
      <c r="C1208" s="399" t="s">
        <v>4114</v>
      </c>
      <c r="D1208" s="412" t="s">
        <v>4115</v>
      </c>
      <c r="E1208" s="402" t="s">
        <v>1939</v>
      </c>
      <c r="F1208" s="425">
        <v>125</v>
      </c>
      <c r="G1208" s="425">
        <v>125</v>
      </c>
      <c r="H1208" s="450"/>
      <c r="I1208" s="420">
        <v>125</v>
      </c>
    </row>
    <row r="1209" spans="1:9" x14ac:dyDescent="0.3">
      <c r="A1209" s="448">
        <v>1201</v>
      </c>
      <c r="B1209" s="401" t="s">
        <v>1796</v>
      </c>
      <c r="C1209" s="399" t="s">
        <v>4116</v>
      </c>
      <c r="D1209" s="412" t="s">
        <v>4117</v>
      </c>
      <c r="E1209" s="402" t="s">
        <v>1939</v>
      </c>
      <c r="F1209" s="425">
        <v>162.5</v>
      </c>
      <c r="G1209" s="425">
        <v>162.5</v>
      </c>
      <c r="H1209" s="450"/>
      <c r="I1209" s="420">
        <v>162.5</v>
      </c>
    </row>
    <row r="1210" spans="1:9" x14ac:dyDescent="0.3">
      <c r="A1210" s="448">
        <v>1202</v>
      </c>
      <c r="B1210" s="401" t="s">
        <v>1967</v>
      </c>
      <c r="C1210" s="399" t="s">
        <v>4118</v>
      </c>
      <c r="D1210" s="412" t="s">
        <v>4119</v>
      </c>
      <c r="E1210" s="402" t="s">
        <v>1939</v>
      </c>
      <c r="F1210" s="425">
        <v>125</v>
      </c>
      <c r="G1210" s="425">
        <v>125</v>
      </c>
      <c r="H1210" s="450"/>
      <c r="I1210" s="420">
        <v>125</v>
      </c>
    </row>
    <row r="1211" spans="1:9" x14ac:dyDescent="0.3">
      <c r="A1211" s="448">
        <v>1203</v>
      </c>
      <c r="B1211" s="401" t="s">
        <v>1967</v>
      </c>
      <c r="C1211" s="399" t="s">
        <v>4120</v>
      </c>
      <c r="D1211" s="412" t="s">
        <v>4121</v>
      </c>
      <c r="E1211" s="402" t="s">
        <v>1939</v>
      </c>
      <c r="F1211" s="425">
        <v>125</v>
      </c>
      <c r="G1211" s="425">
        <v>125</v>
      </c>
      <c r="H1211" s="450"/>
      <c r="I1211" s="420">
        <v>125</v>
      </c>
    </row>
    <row r="1212" spans="1:9" x14ac:dyDescent="0.3">
      <c r="A1212" s="448">
        <v>1204</v>
      </c>
      <c r="B1212" s="401" t="s">
        <v>2036</v>
      </c>
      <c r="C1212" s="399" t="s">
        <v>4122</v>
      </c>
      <c r="D1212" s="412" t="s">
        <v>4123</v>
      </c>
      <c r="E1212" s="402" t="s">
        <v>1939</v>
      </c>
      <c r="F1212" s="425">
        <v>125</v>
      </c>
      <c r="G1212" s="425">
        <v>125</v>
      </c>
      <c r="H1212" s="450"/>
      <c r="I1212" s="420">
        <v>125</v>
      </c>
    </row>
    <row r="1213" spans="1:9" x14ac:dyDescent="0.3">
      <c r="A1213" s="448">
        <v>1205</v>
      </c>
      <c r="B1213" s="401" t="s">
        <v>1796</v>
      </c>
      <c r="C1213" s="399" t="s">
        <v>4124</v>
      </c>
      <c r="D1213" s="412" t="s">
        <v>4125</v>
      </c>
      <c r="E1213" s="402" t="s">
        <v>1939</v>
      </c>
      <c r="F1213" s="425">
        <v>125</v>
      </c>
      <c r="G1213" s="425">
        <v>125</v>
      </c>
      <c r="H1213" s="450"/>
      <c r="I1213" s="420">
        <v>125</v>
      </c>
    </row>
    <row r="1214" spans="1:9" x14ac:dyDescent="0.3">
      <c r="A1214" s="448">
        <v>1206</v>
      </c>
      <c r="B1214" s="401" t="s">
        <v>1796</v>
      </c>
      <c r="C1214" s="399" t="s">
        <v>4126</v>
      </c>
      <c r="D1214" s="412" t="s">
        <v>4127</v>
      </c>
      <c r="E1214" s="402" t="s">
        <v>1939</v>
      </c>
      <c r="F1214" s="425">
        <v>125</v>
      </c>
      <c r="G1214" s="425">
        <v>125</v>
      </c>
      <c r="H1214" s="450"/>
      <c r="I1214" s="420">
        <v>125</v>
      </c>
    </row>
    <row r="1215" spans="1:9" x14ac:dyDescent="0.3">
      <c r="A1215" s="448">
        <v>1207</v>
      </c>
      <c r="B1215" s="401" t="s">
        <v>1889</v>
      </c>
      <c r="C1215" s="399" t="s">
        <v>4128</v>
      </c>
      <c r="D1215" s="412" t="s">
        <v>4129</v>
      </c>
      <c r="E1215" s="402" t="s">
        <v>1939</v>
      </c>
      <c r="F1215" s="425">
        <v>125</v>
      </c>
      <c r="G1215" s="425">
        <v>125</v>
      </c>
      <c r="H1215" s="450"/>
      <c r="I1215" s="420">
        <v>125</v>
      </c>
    </row>
    <row r="1216" spans="1:9" x14ac:dyDescent="0.3">
      <c r="A1216" s="448">
        <v>1208</v>
      </c>
      <c r="B1216" s="401" t="s">
        <v>1967</v>
      </c>
      <c r="C1216" s="399" t="s">
        <v>4130</v>
      </c>
      <c r="D1216" s="412" t="s">
        <v>4131</v>
      </c>
      <c r="E1216" s="402" t="s">
        <v>1939</v>
      </c>
      <c r="F1216" s="425">
        <v>162.5</v>
      </c>
      <c r="G1216" s="425">
        <v>162.5</v>
      </c>
      <c r="H1216" s="450"/>
      <c r="I1216" s="420">
        <v>162.5</v>
      </c>
    </row>
    <row r="1217" spans="1:9" x14ac:dyDescent="0.3">
      <c r="A1217" s="448">
        <v>1209</v>
      </c>
      <c r="B1217" s="401" t="s">
        <v>1967</v>
      </c>
      <c r="C1217" s="399" t="s">
        <v>4132</v>
      </c>
      <c r="D1217" s="412" t="s">
        <v>4133</v>
      </c>
      <c r="E1217" s="402" t="s">
        <v>1939</v>
      </c>
      <c r="F1217" s="425">
        <v>162.5</v>
      </c>
      <c r="G1217" s="425">
        <v>162.5</v>
      </c>
      <c r="H1217" s="450"/>
      <c r="I1217" s="420">
        <v>162.5</v>
      </c>
    </row>
    <row r="1218" spans="1:9" x14ac:dyDescent="0.3">
      <c r="A1218" s="448">
        <v>1210</v>
      </c>
      <c r="B1218" s="401" t="s">
        <v>1796</v>
      </c>
      <c r="C1218" s="410" t="s">
        <v>4134</v>
      </c>
      <c r="D1218" s="418" t="s">
        <v>4135</v>
      </c>
      <c r="E1218" s="402" t="s">
        <v>1939</v>
      </c>
      <c r="F1218" s="421">
        <v>125</v>
      </c>
      <c r="G1218" s="421">
        <v>125</v>
      </c>
      <c r="H1218" s="450"/>
      <c r="I1218" s="420">
        <v>125</v>
      </c>
    </row>
    <row r="1219" spans="1:9" x14ac:dyDescent="0.3">
      <c r="A1219" s="448">
        <v>1211</v>
      </c>
      <c r="B1219" s="401" t="s">
        <v>1889</v>
      </c>
      <c r="C1219" s="399" t="s">
        <v>4136</v>
      </c>
      <c r="D1219" s="412" t="s">
        <v>4137</v>
      </c>
      <c r="E1219" s="402" t="s">
        <v>1939</v>
      </c>
      <c r="F1219" s="421">
        <v>125</v>
      </c>
      <c r="G1219" s="421">
        <v>125</v>
      </c>
      <c r="H1219" s="450"/>
      <c r="I1219" s="420">
        <v>125</v>
      </c>
    </row>
    <row r="1220" spans="1:9" x14ac:dyDescent="0.3">
      <c r="A1220" s="448">
        <v>1212</v>
      </c>
      <c r="B1220" s="401" t="s">
        <v>1889</v>
      </c>
      <c r="C1220" s="399" t="s">
        <v>4138</v>
      </c>
      <c r="D1220" s="412" t="s">
        <v>4139</v>
      </c>
      <c r="E1220" s="402" t="s">
        <v>1939</v>
      </c>
      <c r="F1220" s="421">
        <v>125</v>
      </c>
      <c r="G1220" s="421">
        <v>125</v>
      </c>
      <c r="H1220" s="450"/>
      <c r="I1220" s="420">
        <v>125</v>
      </c>
    </row>
    <row r="1221" spans="1:9" x14ac:dyDescent="0.3">
      <c r="A1221" s="448">
        <v>1213</v>
      </c>
      <c r="B1221" s="401" t="s">
        <v>1796</v>
      </c>
      <c r="C1221" s="399" t="s">
        <v>4140</v>
      </c>
      <c r="D1221" s="412" t="s">
        <v>4141</v>
      </c>
      <c r="E1221" s="402" t="s">
        <v>1939</v>
      </c>
      <c r="F1221" s="421">
        <v>125</v>
      </c>
      <c r="G1221" s="421">
        <v>125</v>
      </c>
      <c r="H1221" s="450"/>
      <c r="I1221" s="420">
        <v>125</v>
      </c>
    </row>
    <row r="1222" spans="1:9" x14ac:dyDescent="0.3">
      <c r="A1222" s="448">
        <v>1214</v>
      </c>
      <c r="B1222" s="401" t="s">
        <v>1867</v>
      </c>
      <c r="C1222" s="399" t="s">
        <v>4142</v>
      </c>
      <c r="D1222" s="412" t="s">
        <v>4143</v>
      </c>
      <c r="E1222" s="402" t="s">
        <v>1939</v>
      </c>
      <c r="F1222" s="421">
        <v>125</v>
      </c>
      <c r="G1222" s="421">
        <v>125</v>
      </c>
      <c r="H1222" s="450"/>
      <c r="I1222" s="420">
        <v>125</v>
      </c>
    </row>
    <row r="1223" spans="1:9" x14ac:dyDescent="0.3">
      <c r="A1223" s="448">
        <v>1215</v>
      </c>
      <c r="B1223" s="401" t="s">
        <v>1796</v>
      </c>
      <c r="C1223" s="399" t="s">
        <v>4144</v>
      </c>
      <c r="D1223" s="412" t="s">
        <v>4145</v>
      </c>
      <c r="E1223" s="402" t="s">
        <v>1939</v>
      </c>
      <c r="F1223" s="421">
        <v>125</v>
      </c>
      <c r="G1223" s="421">
        <v>125</v>
      </c>
      <c r="H1223" s="450"/>
      <c r="I1223" s="420">
        <v>125</v>
      </c>
    </row>
    <row r="1224" spans="1:9" x14ac:dyDescent="0.3">
      <c r="A1224" s="448">
        <v>1216</v>
      </c>
      <c r="B1224" s="401" t="s">
        <v>1867</v>
      </c>
      <c r="C1224" s="399" t="s">
        <v>4146</v>
      </c>
      <c r="D1224" s="412" t="s">
        <v>4147</v>
      </c>
      <c r="E1224" s="402" t="s">
        <v>1939</v>
      </c>
      <c r="F1224" s="421">
        <v>125</v>
      </c>
      <c r="G1224" s="421">
        <v>125</v>
      </c>
      <c r="H1224" s="450"/>
      <c r="I1224" s="420">
        <v>125</v>
      </c>
    </row>
    <row r="1225" spans="1:9" x14ac:dyDescent="0.3">
      <c r="A1225" s="448">
        <v>1217</v>
      </c>
      <c r="B1225" s="401" t="s">
        <v>1796</v>
      </c>
      <c r="C1225" s="399" t="s">
        <v>4148</v>
      </c>
      <c r="D1225" s="412" t="s">
        <v>4149</v>
      </c>
      <c r="E1225" s="402" t="s">
        <v>1939</v>
      </c>
      <c r="F1225" s="421">
        <v>125</v>
      </c>
      <c r="G1225" s="421">
        <v>125</v>
      </c>
      <c r="H1225" s="450"/>
      <c r="I1225" s="420">
        <v>125</v>
      </c>
    </row>
    <row r="1226" spans="1:9" x14ac:dyDescent="0.3">
      <c r="A1226" s="448">
        <v>1218</v>
      </c>
      <c r="B1226" s="401" t="s">
        <v>1889</v>
      </c>
      <c r="C1226" s="399" t="s">
        <v>3084</v>
      </c>
      <c r="D1226" s="412" t="s">
        <v>3085</v>
      </c>
      <c r="E1226" s="402" t="s">
        <v>1939</v>
      </c>
      <c r="F1226" s="421">
        <v>125</v>
      </c>
      <c r="G1226" s="421">
        <v>125</v>
      </c>
      <c r="H1226" s="450"/>
      <c r="I1226" s="420">
        <v>125</v>
      </c>
    </row>
    <row r="1227" spans="1:9" x14ac:dyDescent="0.3">
      <c r="A1227" s="448">
        <v>1219</v>
      </c>
      <c r="B1227" s="401" t="s">
        <v>1796</v>
      </c>
      <c r="C1227" s="399" t="s">
        <v>4150</v>
      </c>
      <c r="D1227" s="412" t="s">
        <v>4151</v>
      </c>
      <c r="E1227" s="402" t="s">
        <v>1939</v>
      </c>
      <c r="F1227" s="421">
        <v>125</v>
      </c>
      <c r="G1227" s="421">
        <v>125</v>
      </c>
      <c r="H1227" s="450"/>
      <c r="I1227" s="420">
        <v>125</v>
      </c>
    </row>
    <row r="1228" spans="1:9" x14ac:dyDescent="0.3">
      <c r="A1228" s="448">
        <v>1220</v>
      </c>
      <c r="B1228" s="401" t="s">
        <v>2036</v>
      </c>
      <c r="C1228" s="399" t="s">
        <v>4152</v>
      </c>
      <c r="D1228" s="412" t="s">
        <v>4153</v>
      </c>
      <c r="E1228" s="402" t="s">
        <v>1939</v>
      </c>
      <c r="F1228" s="421">
        <v>125</v>
      </c>
      <c r="G1228" s="421">
        <v>125</v>
      </c>
      <c r="H1228" s="450"/>
      <c r="I1228" s="420">
        <v>125</v>
      </c>
    </row>
    <row r="1229" spans="1:9" x14ac:dyDescent="0.3">
      <c r="A1229" s="448">
        <v>1221</v>
      </c>
      <c r="B1229" s="401" t="s">
        <v>1967</v>
      </c>
      <c r="C1229" s="399" t="s">
        <v>4154</v>
      </c>
      <c r="D1229" s="412" t="s">
        <v>4155</v>
      </c>
      <c r="E1229" s="402" t="s">
        <v>1939</v>
      </c>
      <c r="F1229" s="421">
        <v>125</v>
      </c>
      <c r="G1229" s="421">
        <v>125</v>
      </c>
      <c r="H1229" s="450"/>
      <c r="I1229" s="420">
        <v>125</v>
      </c>
    </row>
    <row r="1230" spans="1:9" x14ac:dyDescent="0.3">
      <c r="A1230" s="448">
        <v>1222</v>
      </c>
      <c r="B1230" s="401" t="s">
        <v>1967</v>
      </c>
      <c r="C1230" s="399" t="s">
        <v>4156</v>
      </c>
      <c r="D1230" s="412" t="s">
        <v>4157</v>
      </c>
      <c r="E1230" s="402" t="s">
        <v>1939</v>
      </c>
      <c r="F1230" s="421">
        <v>125</v>
      </c>
      <c r="G1230" s="421">
        <v>125</v>
      </c>
      <c r="H1230" s="450"/>
      <c r="I1230" s="420">
        <v>125</v>
      </c>
    </row>
    <row r="1231" spans="1:9" x14ac:dyDescent="0.3">
      <c r="A1231" s="448">
        <v>1223</v>
      </c>
      <c r="B1231" s="401" t="s">
        <v>2036</v>
      </c>
      <c r="C1231" s="399" t="s">
        <v>4158</v>
      </c>
      <c r="D1231" s="412" t="s">
        <v>4159</v>
      </c>
      <c r="E1231" s="402" t="s">
        <v>1939</v>
      </c>
      <c r="F1231" s="421">
        <v>125</v>
      </c>
      <c r="G1231" s="421">
        <v>125</v>
      </c>
      <c r="H1231" s="450"/>
      <c r="I1231" s="420">
        <v>125</v>
      </c>
    </row>
    <row r="1232" spans="1:9" x14ac:dyDescent="0.3">
      <c r="A1232" s="448">
        <v>1224</v>
      </c>
      <c r="B1232" s="401" t="s">
        <v>1967</v>
      </c>
      <c r="C1232" s="399" t="s">
        <v>4160</v>
      </c>
      <c r="D1232" s="412" t="s">
        <v>4161</v>
      </c>
      <c r="E1232" s="402" t="s">
        <v>1939</v>
      </c>
      <c r="F1232" s="421">
        <v>125</v>
      </c>
      <c r="G1232" s="421">
        <v>125</v>
      </c>
      <c r="H1232" s="450"/>
      <c r="I1232" s="420">
        <v>125</v>
      </c>
    </row>
    <row r="1233" spans="1:9" x14ac:dyDescent="0.3">
      <c r="A1233" s="448">
        <v>1225</v>
      </c>
      <c r="B1233" s="401" t="s">
        <v>1967</v>
      </c>
      <c r="C1233" s="399" t="s">
        <v>4162</v>
      </c>
      <c r="D1233" s="412" t="s">
        <v>4163</v>
      </c>
      <c r="E1233" s="402" t="s">
        <v>1939</v>
      </c>
      <c r="F1233" s="421">
        <v>125</v>
      </c>
      <c r="G1233" s="421">
        <v>125</v>
      </c>
      <c r="H1233" s="450"/>
      <c r="I1233" s="420">
        <v>125</v>
      </c>
    </row>
    <row r="1234" spans="1:9" x14ac:dyDescent="0.3">
      <c r="A1234" s="448">
        <v>1226</v>
      </c>
      <c r="B1234" s="401" t="s">
        <v>1967</v>
      </c>
      <c r="C1234" s="399" t="s">
        <v>4164</v>
      </c>
      <c r="D1234" s="412" t="s">
        <v>4165</v>
      </c>
      <c r="E1234" s="402" t="s">
        <v>1939</v>
      </c>
      <c r="F1234" s="421">
        <v>125</v>
      </c>
      <c r="G1234" s="421">
        <v>125</v>
      </c>
      <c r="H1234" s="450"/>
      <c r="I1234" s="420">
        <v>125</v>
      </c>
    </row>
    <row r="1235" spans="1:9" s="403" customFormat="1" x14ac:dyDescent="0.3">
      <c r="A1235" s="448">
        <v>1227</v>
      </c>
      <c r="B1235" s="401" t="s">
        <v>1867</v>
      </c>
      <c r="C1235" s="453" t="s">
        <v>4166</v>
      </c>
      <c r="D1235" s="454">
        <v>60001016737</v>
      </c>
      <c r="E1235" s="402" t="s">
        <v>1939</v>
      </c>
      <c r="F1235" s="427" t="s">
        <v>1940</v>
      </c>
      <c r="G1235" s="427" t="s">
        <v>1940</v>
      </c>
      <c r="H1235" s="450"/>
      <c r="I1235" s="420">
        <v>125</v>
      </c>
    </row>
    <row r="1236" spans="1:9" x14ac:dyDescent="0.3">
      <c r="A1236" s="448">
        <v>1228</v>
      </c>
      <c r="B1236" s="401" t="s">
        <v>1915</v>
      </c>
      <c r="C1236" s="453" t="s">
        <v>4167</v>
      </c>
      <c r="D1236" s="454">
        <v>59001084863</v>
      </c>
      <c r="E1236" s="402" t="s">
        <v>1939</v>
      </c>
      <c r="F1236" s="427" t="s">
        <v>1940</v>
      </c>
      <c r="G1236" s="427" t="s">
        <v>1940</v>
      </c>
      <c r="H1236" s="450"/>
      <c r="I1236" s="420">
        <v>125</v>
      </c>
    </row>
    <row r="1237" spans="1:9" x14ac:dyDescent="0.3">
      <c r="A1237" s="448">
        <v>1229</v>
      </c>
      <c r="B1237" s="401" t="s">
        <v>1967</v>
      </c>
      <c r="C1237" s="453" t="s">
        <v>4168</v>
      </c>
      <c r="D1237" s="454">
        <v>59001038351</v>
      </c>
      <c r="E1237" s="402" t="s">
        <v>1939</v>
      </c>
      <c r="F1237" s="427" t="s">
        <v>1940</v>
      </c>
      <c r="G1237" s="427" t="s">
        <v>1940</v>
      </c>
      <c r="H1237" s="450"/>
      <c r="I1237" s="420">
        <v>125</v>
      </c>
    </row>
    <row r="1238" spans="1:9" x14ac:dyDescent="0.3">
      <c r="A1238" s="448">
        <v>1230</v>
      </c>
      <c r="B1238" s="401" t="s">
        <v>1967</v>
      </c>
      <c r="C1238" s="453" t="s">
        <v>4169</v>
      </c>
      <c r="D1238" s="454">
        <v>59001041366</v>
      </c>
      <c r="E1238" s="402" t="s">
        <v>1939</v>
      </c>
      <c r="F1238" s="427">
        <v>162.5</v>
      </c>
      <c r="G1238" s="427">
        <v>162.5</v>
      </c>
      <c r="H1238" s="450"/>
      <c r="I1238" s="420">
        <v>162.5</v>
      </c>
    </row>
    <row r="1239" spans="1:9" x14ac:dyDescent="0.3">
      <c r="A1239" s="448">
        <v>1231</v>
      </c>
      <c r="B1239" s="401" t="s">
        <v>1967</v>
      </c>
      <c r="C1239" s="453" t="s">
        <v>4170</v>
      </c>
      <c r="D1239" s="454">
        <v>59001013364</v>
      </c>
      <c r="E1239" s="402" t="s">
        <v>1939</v>
      </c>
      <c r="F1239" s="427">
        <v>162.5</v>
      </c>
      <c r="G1239" s="427">
        <v>162.5</v>
      </c>
      <c r="H1239" s="450"/>
      <c r="I1239" s="420">
        <v>162.5</v>
      </c>
    </row>
    <row r="1240" spans="1:9" x14ac:dyDescent="0.3">
      <c r="A1240" s="448">
        <v>1232</v>
      </c>
      <c r="B1240" s="401" t="s">
        <v>1967</v>
      </c>
      <c r="C1240" s="453" t="s">
        <v>4171</v>
      </c>
      <c r="D1240" s="454">
        <v>59001103749</v>
      </c>
      <c r="E1240" s="402" t="s">
        <v>1939</v>
      </c>
      <c r="F1240" s="427" t="s">
        <v>1940</v>
      </c>
      <c r="G1240" s="427" t="s">
        <v>1940</v>
      </c>
      <c r="H1240" s="450"/>
      <c r="I1240" s="420">
        <v>125</v>
      </c>
    </row>
    <row r="1241" spans="1:9" x14ac:dyDescent="0.3">
      <c r="A1241" s="448">
        <v>1233</v>
      </c>
      <c r="B1241" s="401" t="s">
        <v>1967</v>
      </c>
      <c r="C1241" s="453" t="s">
        <v>4172</v>
      </c>
      <c r="D1241" s="454">
        <v>59001099878</v>
      </c>
      <c r="E1241" s="402" t="s">
        <v>1939</v>
      </c>
      <c r="F1241" s="427">
        <v>162.5</v>
      </c>
      <c r="G1241" s="427">
        <v>162.5</v>
      </c>
      <c r="H1241" s="450"/>
      <c r="I1241" s="420">
        <v>162.5</v>
      </c>
    </row>
    <row r="1242" spans="1:9" x14ac:dyDescent="0.3">
      <c r="A1242" s="448">
        <v>1234</v>
      </c>
      <c r="B1242" s="401" t="s">
        <v>1967</v>
      </c>
      <c r="C1242" s="453" t="s">
        <v>4173</v>
      </c>
      <c r="D1242" s="454">
        <v>59001106803</v>
      </c>
      <c r="E1242" s="402" t="s">
        <v>1939</v>
      </c>
      <c r="F1242" s="427">
        <v>162.5</v>
      </c>
      <c r="G1242" s="427">
        <v>162.5</v>
      </c>
      <c r="H1242" s="450"/>
      <c r="I1242" s="420">
        <v>162.5</v>
      </c>
    </row>
    <row r="1243" spans="1:9" x14ac:dyDescent="0.3">
      <c r="A1243" s="448">
        <v>1235</v>
      </c>
      <c r="B1243" s="401" t="s">
        <v>1915</v>
      </c>
      <c r="C1243" s="453" t="s">
        <v>4174</v>
      </c>
      <c r="D1243" s="454">
        <v>35001088140</v>
      </c>
      <c r="E1243" s="402" t="s">
        <v>1939</v>
      </c>
      <c r="F1243" s="427">
        <v>162.5</v>
      </c>
      <c r="G1243" s="427">
        <v>162.5</v>
      </c>
      <c r="H1243" s="450"/>
      <c r="I1243" s="420">
        <v>162.5</v>
      </c>
    </row>
    <row r="1244" spans="1:9" x14ac:dyDescent="0.3">
      <c r="A1244" s="448">
        <v>1236</v>
      </c>
      <c r="B1244" s="401" t="s">
        <v>1790</v>
      </c>
      <c r="C1244" s="453" t="s">
        <v>4175</v>
      </c>
      <c r="D1244" s="454">
        <v>59001114418</v>
      </c>
      <c r="E1244" s="402" t="s">
        <v>1939</v>
      </c>
      <c r="F1244" s="427">
        <v>162.5</v>
      </c>
      <c r="G1244" s="427">
        <v>162.5</v>
      </c>
      <c r="H1244" s="450"/>
      <c r="I1244" s="420">
        <v>162.5</v>
      </c>
    </row>
    <row r="1245" spans="1:9" x14ac:dyDescent="0.3">
      <c r="A1245" s="448">
        <v>1237</v>
      </c>
      <c r="B1245" s="401" t="s">
        <v>1967</v>
      </c>
      <c r="C1245" s="453" t="s">
        <v>4176</v>
      </c>
      <c r="D1245" s="454">
        <v>50001000375</v>
      </c>
      <c r="E1245" s="402" t="s">
        <v>1939</v>
      </c>
      <c r="F1245" s="427" t="s">
        <v>1940</v>
      </c>
      <c r="G1245" s="427" t="s">
        <v>1940</v>
      </c>
      <c r="H1245" s="450"/>
      <c r="I1245" s="420">
        <v>125</v>
      </c>
    </row>
    <row r="1246" spans="1:9" x14ac:dyDescent="0.3">
      <c r="A1246" s="448">
        <v>1238</v>
      </c>
      <c r="B1246" s="401" t="s">
        <v>1967</v>
      </c>
      <c r="C1246" s="453" t="s">
        <v>4177</v>
      </c>
      <c r="D1246" s="454">
        <v>59001091774</v>
      </c>
      <c r="E1246" s="402" t="s">
        <v>1939</v>
      </c>
      <c r="F1246" s="420">
        <v>125</v>
      </c>
      <c r="G1246" s="420">
        <v>125</v>
      </c>
      <c r="H1246" s="450"/>
      <c r="I1246" s="420">
        <v>125</v>
      </c>
    </row>
    <row r="1247" spans="1:9" s="411" customFormat="1" x14ac:dyDescent="0.3">
      <c r="A1247" s="448">
        <v>1239</v>
      </c>
      <c r="B1247" s="401" t="s">
        <v>1889</v>
      </c>
      <c r="C1247" s="453" t="s">
        <v>4178</v>
      </c>
      <c r="D1247" s="455" t="s">
        <v>4179</v>
      </c>
      <c r="E1247" s="402" t="s">
        <v>1939</v>
      </c>
      <c r="F1247" s="420">
        <v>125</v>
      </c>
      <c r="G1247" s="420">
        <v>125</v>
      </c>
      <c r="H1247" s="450"/>
      <c r="I1247" s="420">
        <v>125</v>
      </c>
    </row>
    <row r="1248" spans="1:9" x14ac:dyDescent="0.3">
      <c r="A1248" s="448">
        <v>1240</v>
      </c>
      <c r="B1248" s="401" t="s">
        <v>1867</v>
      </c>
      <c r="C1248" s="453" t="s">
        <v>4180</v>
      </c>
      <c r="D1248" s="455" t="s">
        <v>4181</v>
      </c>
      <c r="E1248" s="402" t="s">
        <v>1939</v>
      </c>
      <c r="F1248" s="420">
        <v>125</v>
      </c>
      <c r="G1248" s="420">
        <v>125</v>
      </c>
      <c r="H1248" s="450"/>
      <c r="I1248" s="420">
        <v>125</v>
      </c>
    </row>
    <row r="1249" spans="1:9" x14ac:dyDescent="0.3">
      <c r="A1249" s="448">
        <v>1241</v>
      </c>
      <c r="B1249" s="401" t="s">
        <v>1796</v>
      </c>
      <c r="C1249" s="453" t="s">
        <v>4182</v>
      </c>
      <c r="D1249" s="455" t="s">
        <v>4183</v>
      </c>
      <c r="E1249" s="402" t="s">
        <v>1939</v>
      </c>
      <c r="F1249" s="420">
        <v>125</v>
      </c>
      <c r="G1249" s="420">
        <v>125</v>
      </c>
      <c r="H1249" s="450"/>
      <c r="I1249" s="420">
        <v>125</v>
      </c>
    </row>
    <row r="1250" spans="1:9" x14ac:dyDescent="0.3">
      <c r="A1250" s="448">
        <v>1242</v>
      </c>
      <c r="B1250" s="401" t="s">
        <v>1867</v>
      </c>
      <c r="C1250" s="453" t="s">
        <v>4184</v>
      </c>
      <c r="D1250" s="455" t="s">
        <v>4185</v>
      </c>
      <c r="E1250" s="402" t="s">
        <v>1939</v>
      </c>
      <c r="F1250" s="420">
        <v>125</v>
      </c>
      <c r="G1250" s="420">
        <v>125</v>
      </c>
      <c r="H1250" s="450"/>
      <c r="I1250" s="420">
        <v>125</v>
      </c>
    </row>
    <row r="1251" spans="1:9" x14ac:dyDescent="0.3">
      <c r="A1251" s="448">
        <v>1243</v>
      </c>
      <c r="B1251" s="401" t="s">
        <v>1867</v>
      </c>
      <c r="C1251" s="453" t="s">
        <v>4186</v>
      </c>
      <c r="D1251" s="455" t="s">
        <v>4187</v>
      </c>
      <c r="E1251" s="402" t="s">
        <v>1939</v>
      </c>
      <c r="F1251" s="420">
        <v>125</v>
      </c>
      <c r="G1251" s="420">
        <v>125</v>
      </c>
      <c r="H1251" s="450"/>
      <c r="I1251" s="420">
        <v>125</v>
      </c>
    </row>
    <row r="1252" spans="1:9" x14ac:dyDescent="0.3">
      <c r="A1252" s="448">
        <v>1244</v>
      </c>
      <c r="B1252" s="401" t="s">
        <v>1867</v>
      </c>
      <c r="C1252" s="453" t="s">
        <v>4188</v>
      </c>
      <c r="D1252" s="455" t="s">
        <v>4189</v>
      </c>
      <c r="E1252" s="402" t="s">
        <v>1939</v>
      </c>
      <c r="F1252" s="420">
        <v>125</v>
      </c>
      <c r="G1252" s="420">
        <v>125</v>
      </c>
      <c r="H1252" s="450"/>
      <c r="I1252" s="420">
        <v>125</v>
      </c>
    </row>
    <row r="1253" spans="1:9" x14ac:dyDescent="0.3">
      <c r="A1253" s="448">
        <v>1245</v>
      </c>
      <c r="B1253" s="401" t="s">
        <v>1867</v>
      </c>
      <c r="C1253" s="453" t="s">
        <v>4190</v>
      </c>
      <c r="D1253" s="455" t="s">
        <v>4191</v>
      </c>
      <c r="E1253" s="402" t="s">
        <v>1939</v>
      </c>
      <c r="F1253" s="420">
        <v>125</v>
      </c>
      <c r="G1253" s="420">
        <v>125</v>
      </c>
      <c r="H1253" s="450"/>
      <c r="I1253" s="420">
        <v>125</v>
      </c>
    </row>
    <row r="1254" spans="1:9" x14ac:dyDescent="0.3">
      <c r="A1254" s="448">
        <v>1246</v>
      </c>
      <c r="B1254" s="401" t="s">
        <v>1867</v>
      </c>
      <c r="C1254" s="453" t="s">
        <v>4192</v>
      </c>
      <c r="D1254" s="455" t="s">
        <v>4193</v>
      </c>
      <c r="E1254" s="402" t="s">
        <v>1939</v>
      </c>
      <c r="F1254" s="420">
        <v>125</v>
      </c>
      <c r="G1254" s="420">
        <v>125</v>
      </c>
      <c r="H1254" s="450"/>
      <c r="I1254" s="420">
        <v>125</v>
      </c>
    </row>
    <row r="1255" spans="1:9" x14ac:dyDescent="0.3">
      <c r="A1255" s="448">
        <v>1247</v>
      </c>
      <c r="B1255" s="401" t="s">
        <v>1967</v>
      </c>
      <c r="C1255" s="453" t="s">
        <v>4194</v>
      </c>
      <c r="D1255" s="455" t="s">
        <v>4195</v>
      </c>
      <c r="E1255" s="402" t="s">
        <v>1939</v>
      </c>
      <c r="F1255" s="420">
        <v>162.5</v>
      </c>
      <c r="G1255" s="420">
        <v>162.5</v>
      </c>
      <c r="H1255" s="450"/>
      <c r="I1255" s="420">
        <v>162.5</v>
      </c>
    </row>
    <row r="1256" spans="1:9" x14ac:dyDescent="0.3">
      <c r="A1256" s="448">
        <v>1248</v>
      </c>
      <c r="B1256" s="401" t="s">
        <v>1967</v>
      </c>
      <c r="C1256" s="453" t="s">
        <v>4196</v>
      </c>
      <c r="D1256" s="455" t="s">
        <v>4197</v>
      </c>
      <c r="E1256" s="402" t="s">
        <v>1939</v>
      </c>
      <c r="F1256" s="420">
        <v>162.5</v>
      </c>
      <c r="G1256" s="420">
        <v>162.5</v>
      </c>
      <c r="H1256" s="450"/>
      <c r="I1256" s="420">
        <v>162.5</v>
      </c>
    </row>
    <row r="1257" spans="1:9" x14ac:dyDescent="0.3">
      <c r="A1257" s="448">
        <v>1249</v>
      </c>
      <c r="B1257" s="401" t="s">
        <v>1967</v>
      </c>
      <c r="C1257" s="453" t="s">
        <v>4198</v>
      </c>
      <c r="D1257" s="455" t="s">
        <v>4199</v>
      </c>
      <c r="E1257" s="402" t="s">
        <v>1939</v>
      </c>
      <c r="F1257" s="420">
        <v>162.5</v>
      </c>
      <c r="G1257" s="420">
        <v>162.5</v>
      </c>
      <c r="H1257" s="450"/>
      <c r="I1257" s="420">
        <v>162.5</v>
      </c>
    </row>
    <row r="1258" spans="1:9" x14ac:dyDescent="0.3">
      <c r="A1258" s="448">
        <v>1250</v>
      </c>
      <c r="B1258" s="401" t="s">
        <v>1967</v>
      </c>
      <c r="C1258" s="453" t="s">
        <v>4200</v>
      </c>
      <c r="D1258" s="455" t="s">
        <v>4201</v>
      </c>
      <c r="E1258" s="402" t="s">
        <v>1939</v>
      </c>
      <c r="F1258" s="420">
        <v>125</v>
      </c>
      <c r="G1258" s="420">
        <v>125</v>
      </c>
      <c r="H1258" s="450"/>
      <c r="I1258" s="420">
        <v>125</v>
      </c>
    </row>
    <row r="1259" spans="1:9" x14ac:dyDescent="0.3">
      <c r="A1259" s="448">
        <v>1251</v>
      </c>
      <c r="B1259" s="401" t="s">
        <v>1915</v>
      </c>
      <c r="C1259" s="453" t="s">
        <v>4202</v>
      </c>
      <c r="D1259" s="455" t="s">
        <v>4203</v>
      </c>
      <c r="E1259" s="402" t="s">
        <v>1939</v>
      </c>
      <c r="F1259" s="420">
        <v>162.5</v>
      </c>
      <c r="G1259" s="420">
        <v>162.5</v>
      </c>
      <c r="H1259" s="450"/>
      <c r="I1259" s="420">
        <v>162.5</v>
      </c>
    </row>
    <row r="1260" spans="1:9" x14ac:dyDescent="0.3">
      <c r="A1260" s="448">
        <v>1252</v>
      </c>
      <c r="B1260" s="401" t="s">
        <v>2036</v>
      </c>
      <c r="C1260" s="453" t="s">
        <v>4204</v>
      </c>
      <c r="D1260" s="455" t="s">
        <v>4205</v>
      </c>
      <c r="E1260" s="402" t="s">
        <v>1939</v>
      </c>
      <c r="F1260" s="420">
        <v>125</v>
      </c>
      <c r="G1260" s="420">
        <v>125</v>
      </c>
      <c r="H1260" s="450"/>
      <c r="I1260" s="420">
        <v>125</v>
      </c>
    </row>
    <row r="1261" spans="1:9" x14ac:dyDescent="0.3">
      <c r="A1261" s="448">
        <v>1253</v>
      </c>
      <c r="B1261" s="401" t="s">
        <v>1967</v>
      </c>
      <c r="C1261" s="453" t="s">
        <v>4206</v>
      </c>
      <c r="D1261" s="455" t="s">
        <v>4207</v>
      </c>
      <c r="E1261" s="402" t="s">
        <v>1939</v>
      </c>
      <c r="F1261" s="420">
        <v>125</v>
      </c>
      <c r="G1261" s="420">
        <v>125</v>
      </c>
      <c r="H1261" s="450"/>
      <c r="I1261" s="420">
        <v>125</v>
      </c>
    </row>
    <row r="1262" spans="1:9" x14ac:dyDescent="0.3">
      <c r="A1262" s="448">
        <v>1254</v>
      </c>
      <c r="B1262" s="401" t="s">
        <v>1790</v>
      </c>
      <c r="C1262" s="453" t="s">
        <v>4208</v>
      </c>
      <c r="D1262" s="455" t="s">
        <v>4209</v>
      </c>
      <c r="E1262" s="402" t="s">
        <v>1939</v>
      </c>
      <c r="F1262" s="420">
        <v>125</v>
      </c>
      <c r="G1262" s="420">
        <v>125</v>
      </c>
      <c r="H1262" s="450"/>
      <c r="I1262" s="420">
        <v>125</v>
      </c>
    </row>
    <row r="1263" spans="1:9" x14ac:dyDescent="0.3">
      <c r="A1263" s="448">
        <v>1255</v>
      </c>
      <c r="B1263" s="401" t="s">
        <v>1796</v>
      </c>
      <c r="C1263" s="453" t="s">
        <v>4210</v>
      </c>
      <c r="D1263" s="455" t="s">
        <v>4211</v>
      </c>
      <c r="E1263" s="402" t="s">
        <v>1939</v>
      </c>
      <c r="F1263" s="420">
        <v>125</v>
      </c>
      <c r="G1263" s="420">
        <v>125</v>
      </c>
      <c r="H1263" s="450"/>
      <c r="I1263" s="420">
        <v>125</v>
      </c>
    </row>
    <row r="1264" spans="1:9" x14ac:dyDescent="0.3">
      <c r="A1264" s="448">
        <v>1256</v>
      </c>
      <c r="B1264" s="401" t="s">
        <v>1967</v>
      </c>
      <c r="C1264" s="453" t="s">
        <v>4212</v>
      </c>
      <c r="D1264" s="455" t="s">
        <v>4213</v>
      </c>
      <c r="E1264" s="402" t="s">
        <v>1939</v>
      </c>
      <c r="F1264" s="420">
        <v>162.5</v>
      </c>
      <c r="G1264" s="420">
        <v>162.5</v>
      </c>
      <c r="H1264" s="450"/>
      <c r="I1264" s="420">
        <v>162.5</v>
      </c>
    </row>
    <row r="1265" spans="1:9" x14ac:dyDescent="0.3">
      <c r="A1265" s="448">
        <v>1257</v>
      </c>
      <c r="B1265" s="401" t="s">
        <v>1967</v>
      </c>
      <c r="C1265" s="453" t="s">
        <v>4214</v>
      </c>
      <c r="D1265" s="455" t="s">
        <v>4215</v>
      </c>
      <c r="E1265" s="402" t="s">
        <v>1939</v>
      </c>
      <c r="F1265" s="420">
        <v>162.5</v>
      </c>
      <c r="G1265" s="420">
        <v>162.5</v>
      </c>
      <c r="H1265" s="450"/>
      <c r="I1265" s="420">
        <v>162.5</v>
      </c>
    </row>
    <row r="1266" spans="1:9" x14ac:dyDescent="0.3">
      <c r="A1266" s="448">
        <v>1258</v>
      </c>
      <c r="B1266" s="401" t="s">
        <v>1967</v>
      </c>
      <c r="C1266" s="453" t="s">
        <v>4216</v>
      </c>
      <c r="D1266" s="455" t="s">
        <v>4217</v>
      </c>
      <c r="E1266" s="402" t="s">
        <v>1939</v>
      </c>
      <c r="F1266" s="420">
        <v>162.5</v>
      </c>
      <c r="G1266" s="420">
        <v>162.5</v>
      </c>
      <c r="H1266" s="450"/>
      <c r="I1266" s="420">
        <v>162.5</v>
      </c>
    </row>
    <row r="1267" spans="1:9" x14ac:dyDescent="0.3">
      <c r="A1267" s="448">
        <v>1259</v>
      </c>
      <c r="B1267" s="401" t="s">
        <v>1790</v>
      </c>
      <c r="C1267" s="453" t="s">
        <v>4218</v>
      </c>
      <c r="D1267" s="455" t="s">
        <v>4219</v>
      </c>
      <c r="E1267" s="402" t="s">
        <v>1939</v>
      </c>
      <c r="F1267" s="420">
        <v>125</v>
      </c>
      <c r="G1267" s="420">
        <v>125</v>
      </c>
      <c r="H1267" s="450"/>
      <c r="I1267" s="420">
        <v>125</v>
      </c>
    </row>
    <row r="1268" spans="1:9" x14ac:dyDescent="0.3">
      <c r="A1268" s="448">
        <v>1260</v>
      </c>
      <c r="B1268" s="401" t="s">
        <v>1796</v>
      </c>
      <c r="C1268" s="453" t="s">
        <v>4220</v>
      </c>
      <c r="D1268" s="455" t="s">
        <v>4221</v>
      </c>
      <c r="E1268" s="402" t="s">
        <v>1939</v>
      </c>
      <c r="F1268" s="420">
        <v>162.5</v>
      </c>
      <c r="G1268" s="420">
        <v>162.5</v>
      </c>
      <c r="H1268" s="450"/>
      <c r="I1268" s="420">
        <v>162.5</v>
      </c>
    </row>
    <row r="1269" spans="1:9" x14ac:dyDescent="0.3">
      <c r="A1269" s="448">
        <v>1261</v>
      </c>
      <c r="B1269" s="401" t="s">
        <v>1917</v>
      </c>
      <c r="C1269" s="453" t="s">
        <v>4222</v>
      </c>
      <c r="D1269" s="455" t="s">
        <v>4223</v>
      </c>
      <c r="E1269" s="402" t="s">
        <v>1939</v>
      </c>
      <c r="F1269" s="420">
        <v>125</v>
      </c>
      <c r="G1269" s="420">
        <v>125</v>
      </c>
      <c r="H1269" s="450"/>
      <c r="I1269" s="420">
        <v>125</v>
      </c>
    </row>
    <row r="1270" spans="1:9" x14ac:dyDescent="0.3">
      <c r="A1270" s="448">
        <v>1262</v>
      </c>
      <c r="B1270" s="401" t="s">
        <v>1796</v>
      </c>
      <c r="C1270" s="453" t="s">
        <v>4224</v>
      </c>
      <c r="D1270" s="455" t="s">
        <v>4225</v>
      </c>
      <c r="E1270" s="402" t="s">
        <v>1939</v>
      </c>
      <c r="F1270" s="420">
        <v>162.5</v>
      </c>
      <c r="G1270" s="420">
        <v>162.5</v>
      </c>
      <c r="H1270" s="450"/>
      <c r="I1270" s="420">
        <v>162.5</v>
      </c>
    </row>
    <row r="1271" spans="1:9" x14ac:dyDescent="0.3">
      <c r="A1271" s="448">
        <v>1263</v>
      </c>
      <c r="B1271" s="401" t="s">
        <v>1796</v>
      </c>
      <c r="C1271" s="453" t="s">
        <v>4226</v>
      </c>
      <c r="D1271" s="455" t="s">
        <v>4227</v>
      </c>
      <c r="E1271" s="402" t="s">
        <v>1939</v>
      </c>
      <c r="F1271" s="420">
        <v>162.5</v>
      </c>
      <c r="G1271" s="420">
        <v>162.5</v>
      </c>
      <c r="H1271" s="450"/>
      <c r="I1271" s="420">
        <v>162.5</v>
      </c>
    </row>
    <row r="1272" spans="1:9" x14ac:dyDescent="0.3">
      <c r="A1272" s="448">
        <v>1264</v>
      </c>
      <c r="B1272" s="401" t="s">
        <v>1796</v>
      </c>
      <c r="C1272" s="453" t="s">
        <v>4228</v>
      </c>
      <c r="D1272" s="455" t="s">
        <v>4229</v>
      </c>
      <c r="E1272" s="402" t="s">
        <v>1939</v>
      </c>
      <c r="F1272" s="420">
        <v>162.5</v>
      </c>
      <c r="G1272" s="420">
        <v>162.5</v>
      </c>
      <c r="H1272" s="450"/>
      <c r="I1272" s="420">
        <v>162.5</v>
      </c>
    </row>
    <row r="1273" spans="1:9" x14ac:dyDescent="0.3">
      <c r="A1273" s="448">
        <v>1265</v>
      </c>
      <c r="B1273" s="401" t="s">
        <v>1796</v>
      </c>
      <c r="C1273" s="453" t="s">
        <v>4230</v>
      </c>
      <c r="D1273" s="455" t="s">
        <v>4231</v>
      </c>
      <c r="E1273" s="402" t="s">
        <v>1939</v>
      </c>
      <c r="F1273" s="420">
        <v>162.5</v>
      </c>
      <c r="G1273" s="420">
        <v>162.5</v>
      </c>
      <c r="H1273" s="450"/>
      <c r="I1273" s="420">
        <v>162.5</v>
      </c>
    </row>
    <row r="1274" spans="1:9" x14ac:dyDescent="0.3">
      <c r="A1274" s="448">
        <v>1266</v>
      </c>
      <c r="B1274" s="401" t="s">
        <v>1796</v>
      </c>
      <c r="C1274" s="453" t="s">
        <v>4232</v>
      </c>
      <c r="D1274" s="455" t="s">
        <v>4233</v>
      </c>
      <c r="E1274" s="402" t="s">
        <v>1939</v>
      </c>
      <c r="F1274" s="420">
        <v>162.5</v>
      </c>
      <c r="G1274" s="420">
        <v>162.5</v>
      </c>
      <c r="H1274" s="450"/>
      <c r="I1274" s="420">
        <v>162.5</v>
      </c>
    </row>
    <row r="1275" spans="1:9" x14ac:dyDescent="0.3">
      <c r="A1275" s="448">
        <v>1267</v>
      </c>
      <c r="B1275" s="401" t="s">
        <v>1796</v>
      </c>
      <c r="C1275" s="453" t="s">
        <v>4234</v>
      </c>
      <c r="D1275" s="455" t="s">
        <v>4235</v>
      </c>
      <c r="E1275" s="402" t="s">
        <v>1939</v>
      </c>
      <c r="F1275" s="420">
        <v>125</v>
      </c>
      <c r="G1275" s="420">
        <v>125</v>
      </c>
      <c r="H1275" s="450"/>
      <c r="I1275" s="420">
        <v>125</v>
      </c>
    </row>
    <row r="1276" spans="1:9" x14ac:dyDescent="0.3">
      <c r="A1276" s="448">
        <v>1268</v>
      </c>
      <c r="B1276" s="401" t="s">
        <v>1796</v>
      </c>
      <c r="C1276" s="453" t="s">
        <v>4236</v>
      </c>
      <c r="D1276" s="455" t="s">
        <v>4237</v>
      </c>
      <c r="E1276" s="402" t="s">
        <v>1939</v>
      </c>
      <c r="F1276" s="420">
        <v>162.5</v>
      </c>
      <c r="G1276" s="420">
        <v>162.5</v>
      </c>
      <c r="H1276" s="450"/>
      <c r="I1276" s="420">
        <v>162.5</v>
      </c>
    </row>
    <row r="1277" spans="1:9" x14ac:dyDescent="0.3">
      <c r="A1277" s="448">
        <v>1269</v>
      </c>
      <c r="B1277" s="401" t="s">
        <v>1796</v>
      </c>
      <c r="C1277" s="453" t="s">
        <v>4238</v>
      </c>
      <c r="D1277" s="455" t="s">
        <v>4239</v>
      </c>
      <c r="E1277" s="402" t="s">
        <v>1939</v>
      </c>
      <c r="F1277" s="420">
        <v>125</v>
      </c>
      <c r="G1277" s="420">
        <v>125</v>
      </c>
      <c r="H1277" s="450"/>
      <c r="I1277" s="420">
        <v>125</v>
      </c>
    </row>
    <row r="1278" spans="1:9" x14ac:dyDescent="0.3">
      <c r="A1278" s="448">
        <v>1270</v>
      </c>
      <c r="B1278" s="401" t="s">
        <v>1796</v>
      </c>
      <c r="C1278" s="453" t="s">
        <v>4240</v>
      </c>
      <c r="D1278" s="455" t="s">
        <v>4241</v>
      </c>
      <c r="E1278" s="402" t="s">
        <v>1939</v>
      </c>
      <c r="F1278" s="420">
        <v>162.5</v>
      </c>
      <c r="G1278" s="420">
        <v>162.5</v>
      </c>
      <c r="H1278" s="450"/>
      <c r="I1278" s="420">
        <v>162.5</v>
      </c>
    </row>
    <row r="1279" spans="1:9" x14ac:dyDescent="0.3">
      <c r="A1279" s="448">
        <v>1271</v>
      </c>
      <c r="B1279" s="401" t="s">
        <v>1867</v>
      </c>
      <c r="C1279" s="453" t="s">
        <v>4242</v>
      </c>
      <c r="D1279" s="455" t="s">
        <v>4243</v>
      </c>
      <c r="E1279" s="402" t="s">
        <v>1939</v>
      </c>
      <c r="F1279" s="420">
        <v>162.5</v>
      </c>
      <c r="G1279" s="420">
        <v>162.5</v>
      </c>
      <c r="H1279" s="450"/>
      <c r="I1279" s="420">
        <v>162.5</v>
      </c>
    </row>
    <row r="1280" spans="1:9" x14ac:dyDescent="0.3">
      <c r="A1280" s="448">
        <v>1272</v>
      </c>
      <c r="B1280" s="401" t="s">
        <v>1867</v>
      </c>
      <c r="C1280" s="453" t="s">
        <v>4244</v>
      </c>
      <c r="D1280" s="455" t="s">
        <v>4245</v>
      </c>
      <c r="E1280" s="402" t="s">
        <v>1939</v>
      </c>
      <c r="F1280" s="420">
        <v>125</v>
      </c>
      <c r="G1280" s="420">
        <v>125</v>
      </c>
      <c r="H1280" s="450"/>
      <c r="I1280" s="420">
        <v>125</v>
      </c>
    </row>
    <row r="1281" spans="1:10" x14ac:dyDescent="0.3">
      <c r="A1281" s="448">
        <v>1273</v>
      </c>
      <c r="B1281" s="401" t="s">
        <v>1867</v>
      </c>
      <c r="C1281" s="453" t="s">
        <v>4246</v>
      </c>
      <c r="D1281" s="455" t="s">
        <v>4247</v>
      </c>
      <c r="E1281" s="402" t="s">
        <v>1939</v>
      </c>
      <c r="F1281" s="420">
        <v>125</v>
      </c>
      <c r="G1281" s="420">
        <v>125</v>
      </c>
      <c r="H1281" s="450"/>
      <c r="I1281" s="420">
        <v>125</v>
      </c>
    </row>
    <row r="1282" spans="1:10" x14ac:dyDescent="0.3">
      <c r="A1282" s="448">
        <v>1274</v>
      </c>
      <c r="B1282" s="401" t="s">
        <v>1867</v>
      </c>
      <c r="C1282" s="453" t="s">
        <v>4248</v>
      </c>
      <c r="D1282" s="455" t="s">
        <v>4249</v>
      </c>
      <c r="E1282" s="402" t="s">
        <v>1939</v>
      </c>
      <c r="F1282" s="420">
        <v>162.5</v>
      </c>
      <c r="G1282" s="420">
        <v>162.5</v>
      </c>
      <c r="H1282" s="450"/>
      <c r="I1282" s="420">
        <v>162.5</v>
      </c>
    </row>
    <row r="1283" spans="1:10" x14ac:dyDescent="0.3">
      <c r="A1283" s="448">
        <v>1275</v>
      </c>
      <c r="B1283" s="401" t="s">
        <v>1867</v>
      </c>
      <c r="C1283" s="453" t="s">
        <v>4250</v>
      </c>
      <c r="D1283" s="455" t="s">
        <v>4251</v>
      </c>
      <c r="E1283" s="402" t="s">
        <v>1939</v>
      </c>
      <c r="F1283" s="420">
        <v>125</v>
      </c>
      <c r="G1283" s="420">
        <v>125</v>
      </c>
      <c r="H1283" s="450"/>
      <c r="I1283" s="420">
        <v>125</v>
      </c>
    </row>
    <row r="1284" spans="1:10" x14ac:dyDescent="0.3">
      <c r="A1284" s="448">
        <v>1276</v>
      </c>
      <c r="B1284" s="401" t="s">
        <v>1867</v>
      </c>
      <c r="C1284" s="453" t="s">
        <v>4252</v>
      </c>
      <c r="D1284" s="455" t="s">
        <v>4253</v>
      </c>
      <c r="E1284" s="402" t="s">
        <v>1939</v>
      </c>
      <c r="F1284" s="420">
        <v>100</v>
      </c>
      <c r="G1284" s="420">
        <v>100</v>
      </c>
      <c r="H1284" s="450"/>
      <c r="I1284" s="420">
        <v>100</v>
      </c>
    </row>
    <row r="1285" spans="1:10" x14ac:dyDescent="0.3">
      <c r="A1285" s="448">
        <v>1277</v>
      </c>
      <c r="B1285" s="401" t="s">
        <v>1967</v>
      </c>
      <c r="C1285" s="453" t="s">
        <v>4254</v>
      </c>
      <c r="D1285" s="455" t="s">
        <v>4255</v>
      </c>
      <c r="E1285" s="402" t="s">
        <v>1939</v>
      </c>
      <c r="F1285" s="420">
        <v>100</v>
      </c>
      <c r="G1285" s="420">
        <v>100</v>
      </c>
      <c r="H1285" s="450"/>
      <c r="I1285" s="420">
        <v>100</v>
      </c>
    </row>
    <row r="1286" spans="1:10" x14ac:dyDescent="0.3">
      <c r="A1286" s="448">
        <v>1278</v>
      </c>
      <c r="B1286" s="401" t="s">
        <v>1967</v>
      </c>
      <c r="C1286" s="453" t="s">
        <v>4256</v>
      </c>
      <c r="D1286" s="455" t="s">
        <v>4257</v>
      </c>
      <c r="E1286" s="402" t="s">
        <v>1939</v>
      </c>
      <c r="F1286" s="420">
        <v>162.5</v>
      </c>
      <c r="G1286" s="420">
        <v>162.5</v>
      </c>
      <c r="H1286" s="450"/>
      <c r="I1286" s="420">
        <v>162.5</v>
      </c>
    </row>
    <row r="1287" spans="1:10" x14ac:dyDescent="0.3">
      <c r="A1287" s="448">
        <v>1279</v>
      </c>
      <c r="B1287" s="401" t="s">
        <v>1915</v>
      </c>
      <c r="C1287" s="453" t="s">
        <v>4258</v>
      </c>
      <c r="D1287" s="455" t="s">
        <v>4259</v>
      </c>
      <c r="E1287" s="402" t="s">
        <v>1939</v>
      </c>
      <c r="F1287" s="420">
        <v>100</v>
      </c>
      <c r="G1287" s="420">
        <v>100</v>
      </c>
      <c r="H1287" s="450"/>
      <c r="I1287" s="420">
        <v>100</v>
      </c>
    </row>
    <row r="1288" spans="1:10" x14ac:dyDescent="0.3">
      <c r="A1288" s="448">
        <v>1280</v>
      </c>
      <c r="B1288" s="401" t="s">
        <v>2036</v>
      </c>
      <c r="C1288" s="453" t="s">
        <v>4260</v>
      </c>
      <c r="D1288" s="455" t="s">
        <v>4261</v>
      </c>
      <c r="E1288" s="402" t="s">
        <v>1939</v>
      </c>
      <c r="F1288" s="420">
        <v>162.5</v>
      </c>
      <c r="G1288" s="420">
        <v>162.5</v>
      </c>
      <c r="H1288" s="450"/>
      <c r="I1288" s="420">
        <v>162.5</v>
      </c>
    </row>
    <row r="1289" spans="1:10" x14ac:dyDescent="0.3">
      <c r="A1289" s="448">
        <v>1281</v>
      </c>
      <c r="B1289" s="401" t="s">
        <v>2514</v>
      </c>
      <c r="C1289" s="453" t="s">
        <v>4262</v>
      </c>
      <c r="D1289" s="455" t="s">
        <v>4263</v>
      </c>
      <c r="E1289" s="402" t="s">
        <v>1939</v>
      </c>
      <c r="F1289" s="420">
        <v>100</v>
      </c>
      <c r="G1289" s="420">
        <v>100</v>
      </c>
      <c r="H1289" s="450"/>
      <c r="I1289" s="420">
        <v>100</v>
      </c>
    </row>
    <row r="1290" spans="1:10" x14ac:dyDescent="0.3">
      <c r="A1290" s="448">
        <v>1282</v>
      </c>
      <c r="B1290" s="401" t="s">
        <v>1915</v>
      </c>
      <c r="C1290" s="453" t="s">
        <v>4264</v>
      </c>
      <c r="D1290" s="455" t="s">
        <v>4265</v>
      </c>
      <c r="E1290" s="402" t="s">
        <v>1939</v>
      </c>
      <c r="F1290" s="420">
        <v>100</v>
      </c>
      <c r="G1290" s="420">
        <v>100</v>
      </c>
      <c r="H1290" s="450"/>
      <c r="I1290" s="420">
        <v>100</v>
      </c>
    </row>
    <row r="1291" spans="1:10" x14ac:dyDescent="0.3">
      <c r="A1291" s="448">
        <v>1283</v>
      </c>
      <c r="B1291" s="401" t="s">
        <v>1967</v>
      </c>
      <c r="C1291" s="453" t="s">
        <v>4266</v>
      </c>
      <c r="D1291" s="455" t="s">
        <v>4267</v>
      </c>
      <c r="E1291" s="402" t="s">
        <v>1939</v>
      </c>
      <c r="F1291" s="420">
        <v>162.5</v>
      </c>
      <c r="G1291" s="420">
        <v>162.5</v>
      </c>
      <c r="H1291" s="450"/>
      <c r="I1291" s="420">
        <v>162.5</v>
      </c>
    </row>
    <row r="1292" spans="1:10" x14ac:dyDescent="0.3">
      <c r="A1292" s="448">
        <v>1284</v>
      </c>
      <c r="B1292" s="397" t="s">
        <v>1970</v>
      </c>
      <c r="C1292" s="386" t="s">
        <v>4271</v>
      </c>
      <c r="D1292" s="393" t="s">
        <v>4272</v>
      </c>
      <c r="E1292" s="398" t="s">
        <v>1939</v>
      </c>
      <c r="F1292" s="429">
        <v>100</v>
      </c>
      <c r="G1292" s="429">
        <v>100</v>
      </c>
      <c r="H1292" s="452"/>
      <c r="I1292" s="429">
        <v>100</v>
      </c>
      <c r="J1292" s="94"/>
    </row>
    <row r="1293" spans="1:10" x14ac:dyDescent="0.3">
      <c r="A1293" s="448">
        <v>1285</v>
      </c>
      <c r="B1293" s="397" t="s">
        <v>1970</v>
      </c>
      <c r="C1293" s="386" t="s">
        <v>4271</v>
      </c>
      <c r="D1293" s="393">
        <v>61009007940</v>
      </c>
      <c r="E1293" s="398" t="s">
        <v>1939</v>
      </c>
      <c r="F1293" s="429">
        <v>100</v>
      </c>
      <c r="G1293" s="429">
        <v>100</v>
      </c>
      <c r="H1293" s="452"/>
      <c r="I1293" s="429">
        <v>100</v>
      </c>
      <c r="J1293" s="94"/>
    </row>
    <row r="1294" spans="1:10" x14ac:dyDescent="0.3">
      <c r="A1294" s="448">
        <v>1286</v>
      </c>
      <c r="B1294" s="397" t="s">
        <v>1970</v>
      </c>
      <c r="C1294" s="386" t="s">
        <v>4271</v>
      </c>
      <c r="D1294" s="393">
        <v>61009007940</v>
      </c>
      <c r="E1294" s="398" t="s">
        <v>1939</v>
      </c>
      <c r="F1294" s="429">
        <v>162.5</v>
      </c>
      <c r="G1294" s="429">
        <v>162.5</v>
      </c>
      <c r="H1294" s="452"/>
      <c r="I1294" s="429">
        <v>162.5</v>
      </c>
      <c r="J1294" s="94"/>
    </row>
    <row r="1295" spans="1:10" x14ac:dyDescent="0.3">
      <c r="A1295" s="448">
        <v>1287</v>
      </c>
      <c r="B1295" s="397" t="s">
        <v>1970</v>
      </c>
      <c r="C1295" s="386" t="s">
        <v>4273</v>
      </c>
      <c r="D1295" s="393">
        <v>46001005503</v>
      </c>
      <c r="E1295" s="398" t="s">
        <v>1939</v>
      </c>
      <c r="F1295" s="429">
        <v>125</v>
      </c>
      <c r="G1295" s="429">
        <v>125</v>
      </c>
      <c r="H1295" s="452"/>
      <c r="I1295" s="429">
        <v>125</v>
      </c>
      <c r="J1295" s="94"/>
    </row>
    <row r="1296" spans="1:10" x14ac:dyDescent="0.3">
      <c r="A1296" s="448">
        <v>1288</v>
      </c>
      <c r="B1296" s="397" t="s">
        <v>1970</v>
      </c>
      <c r="C1296" s="386" t="s">
        <v>4274</v>
      </c>
      <c r="D1296" s="393">
        <v>33001021293</v>
      </c>
      <c r="E1296" s="398" t="s">
        <v>1939</v>
      </c>
      <c r="F1296" s="429">
        <v>100</v>
      </c>
      <c r="G1296" s="429">
        <v>100</v>
      </c>
      <c r="H1296" s="452"/>
      <c r="I1296" s="429">
        <v>100</v>
      </c>
      <c r="J1296" s="94"/>
    </row>
    <row r="1297" spans="1:10" x14ac:dyDescent="0.3">
      <c r="A1297" s="448">
        <v>1289</v>
      </c>
      <c r="B1297" s="397" t="s">
        <v>1970</v>
      </c>
      <c r="C1297" s="386" t="s">
        <v>4274</v>
      </c>
      <c r="D1297" s="393">
        <v>33001021293</v>
      </c>
      <c r="E1297" s="398" t="s">
        <v>1939</v>
      </c>
      <c r="F1297" s="429">
        <v>162.5</v>
      </c>
      <c r="G1297" s="429">
        <v>162.5</v>
      </c>
      <c r="H1297" s="452"/>
      <c r="I1297" s="429">
        <v>162.5</v>
      </c>
      <c r="J1297" s="94"/>
    </row>
    <row r="1298" spans="1:10" x14ac:dyDescent="0.3">
      <c r="A1298" s="448">
        <v>1290</v>
      </c>
      <c r="B1298" s="397" t="s">
        <v>1970</v>
      </c>
      <c r="C1298" s="386" t="s">
        <v>4275</v>
      </c>
      <c r="D1298" s="393">
        <v>33001021226</v>
      </c>
      <c r="E1298" s="398" t="s">
        <v>1939</v>
      </c>
      <c r="F1298" s="429">
        <v>125</v>
      </c>
      <c r="G1298" s="429">
        <v>125</v>
      </c>
      <c r="H1298" s="452"/>
      <c r="I1298" s="429">
        <v>125</v>
      </c>
      <c r="J1298" s="94"/>
    </row>
    <row r="1299" spans="1:10" x14ac:dyDescent="0.3">
      <c r="A1299" s="448">
        <v>1291</v>
      </c>
      <c r="B1299" s="397" t="s">
        <v>1970</v>
      </c>
      <c r="C1299" s="386" t="s">
        <v>4275</v>
      </c>
      <c r="D1299" s="393">
        <v>33001021226</v>
      </c>
      <c r="E1299" s="398" t="s">
        <v>1939</v>
      </c>
      <c r="F1299" s="429">
        <v>100</v>
      </c>
      <c r="G1299" s="429">
        <v>100</v>
      </c>
      <c r="H1299" s="452"/>
      <c r="I1299" s="429">
        <v>100</v>
      </c>
      <c r="J1299" s="94"/>
    </row>
    <row r="1300" spans="1:10" x14ac:dyDescent="0.3">
      <c r="A1300" s="448">
        <v>1292</v>
      </c>
      <c r="B1300" s="397" t="s">
        <v>1970</v>
      </c>
      <c r="C1300" s="386" t="s">
        <v>4275</v>
      </c>
      <c r="D1300" s="393">
        <v>33001021226</v>
      </c>
      <c r="E1300" s="398" t="s">
        <v>1939</v>
      </c>
      <c r="F1300" s="429">
        <v>100</v>
      </c>
      <c r="G1300" s="429">
        <v>100</v>
      </c>
      <c r="H1300" s="452"/>
      <c r="I1300" s="429">
        <v>100</v>
      </c>
      <c r="J1300" s="94"/>
    </row>
    <row r="1301" spans="1:10" x14ac:dyDescent="0.3">
      <c r="A1301" s="448">
        <v>1293</v>
      </c>
      <c r="B1301" s="397" t="s">
        <v>1970</v>
      </c>
      <c r="C1301" s="386" t="s">
        <v>4275</v>
      </c>
      <c r="D1301" s="393">
        <v>33001021226</v>
      </c>
      <c r="E1301" s="398" t="s">
        <v>1939</v>
      </c>
      <c r="F1301" s="429">
        <v>125</v>
      </c>
      <c r="G1301" s="429">
        <v>125</v>
      </c>
      <c r="H1301" s="452"/>
      <c r="I1301" s="429">
        <v>125</v>
      </c>
      <c r="J1301" s="94"/>
    </row>
    <row r="1302" spans="1:10" x14ac:dyDescent="0.3">
      <c r="A1302" s="448">
        <v>1294</v>
      </c>
      <c r="B1302" s="397" t="s">
        <v>1970</v>
      </c>
      <c r="C1302" s="386" t="s">
        <v>4276</v>
      </c>
      <c r="D1302" s="393">
        <v>52001017146</v>
      </c>
      <c r="E1302" s="398" t="s">
        <v>1939</v>
      </c>
      <c r="F1302" s="429">
        <v>100</v>
      </c>
      <c r="G1302" s="429">
        <v>100</v>
      </c>
      <c r="H1302" s="452"/>
      <c r="I1302" s="429">
        <v>100</v>
      </c>
      <c r="J1302" s="94"/>
    </row>
    <row r="1303" spans="1:10" x14ac:dyDescent="0.3">
      <c r="A1303" s="448">
        <v>1295</v>
      </c>
      <c r="B1303" s="397" t="s">
        <v>1970</v>
      </c>
      <c r="C1303" s="386" t="s">
        <v>4277</v>
      </c>
      <c r="D1303" s="393">
        <v>33001009794</v>
      </c>
      <c r="E1303" s="398" t="s">
        <v>1939</v>
      </c>
      <c r="F1303" s="429">
        <v>100</v>
      </c>
      <c r="G1303" s="429">
        <v>100</v>
      </c>
      <c r="H1303" s="452"/>
      <c r="I1303" s="429">
        <v>100</v>
      </c>
      <c r="J1303" s="94"/>
    </row>
    <row r="1304" spans="1:10" x14ac:dyDescent="0.3">
      <c r="A1304" s="448">
        <v>1296</v>
      </c>
      <c r="B1304" s="397" t="s">
        <v>1970</v>
      </c>
      <c r="C1304" s="386" t="s">
        <v>4277</v>
      </c>
      <c r="D1304" s="393">
        <v>33001009794</v>
      </c>
      <c r="E1304" s="398" t="s">
        <v>1939</v>
      </c>
      <c r="F1304" s="429">
        <v>100</v>
      </c>
      <c r="G1304" s="429">
        <v>100</v>
      </c>
      <c r="H1304" s="452"/>
      <c r="I1304" s="429">
        <v>100</v>
      </c>
      <c r="J1304" s="94"/>
    </row>
    <row r="1305" spans="1:10" x14ac:dyDescent="0.3">
      <c r="A1305" s="448">
        <v>1297</v>
      </c>
      <c r="B1305" s="397" t="s">
        <v>1970</v>
      </c>
      <c r="C1305" s="386" t="s">
        <v>4278</v>
      </c>
      <c r="D1305" s="393" t="s">
        <v>4279</v>
      </c>
      <c r="E1305" s="398" t="s">
        <v>1939</v>
      </c>
      <c r="F1305" s="429">
        <v>100</v>
      </c>
      <c r="G1305" s="429">
        <v>100</v>
      </c>
      <c r="H1305" s="452"/>
      <c r="I1305" s="429">
        <v>100</v>
      </c>
      <c r="J1305" s="94"/>
    </row>
    <row r="1306" spans="1:10" x14ac:dyDescent="0.3">
      <c r="A1306" s="448">
        <v>1298</v>
      </c>
      <c r="B1306" s="397" t="s">
        <v>1970</v>
      </c>
      <c r="C1306" s="386" t="s">
        <v>4280</v>
      </c>
      <c r="D1306" s="393">
        <v>61009006025</v>
      </c>
      <c r="E1306" s="398" t="s">
        <v>1939</v>
      </c>
      <c r="F1306" s="429">
        <v>100</v>
      </c>
      <c r="G1306" s="429">
        <v>100</v>
      </c>
      <c r="H1306" s="452"/>
      <c r="I1306" s="429">
        <v>100</v>
      </c>
      <c r="J1306" s="94"/>
    </row>
    <row r="1307" spans="1:10" x14ac:dyDescent="0.3">
      <c r="A1307" s="448">
        <v>1299</v>
      </c>
      <c r="B1307" s="397" t="s">
        <v>1970</v>
      </c>
      <c r="C1307" s="386" t="s">
        <v>4281</v>
      </c>
      <c r="D1307" s="393" t="s">
        <v>4282</v>
      </c>
      <c r="E1307" s="398" t="s">
        <v>1939</v>
      </c>
      <c r="F1307" s="429">
        <v>100</v>
      </c>
      <c r="G1307" s="429">
        <v>100</v>
      </c>
      <c r="H1307" s="452"/>
      <c r="I1307" s="429">
        <v>100</v>
      </c>
      <c r="J1307" s="94"/>
    </row>
    <row r="1308" spans="1:10" x14ac:dyDescent="0.3">
      <c r="A1308" s="448">
        <v>1300</v>
      </c>
      <c r="B1308" s="397" t="s">
        <v>1970</v>
      </c>
      <c r="C1308" s="386" t="s">
        <v>4281</v>
      </c>
      <c r="D1308" s="393" t="s">
        <v>4282</v>
      </c>
      <c r="E1308" s="398" t="s">
        <v>1939</v>
      </c>
      <c r="F1308" s="429">
        <v>125</v>
      </c>
      <c r="G1308" s="429">
        <v>125</v>
      </c>
      <c r="H1308" s="452"/>
      <c r="I1308" s="429">
        <v>125</v>
      </c>
      <c r="J1308" s="94"/>
    </row>
    <row r="1309" spans="1:10" x14ac:dyDescent="0.3">
      <c r="A1309" s="448">
        <v>1301</v>
      </c>
      <c r="B1309" s="397" t="s">
        <v>1970</v>
      </c>
      <c r="C1309" s="386" t="s">
        <v>4283</v>
      </c>
      <c r="D1309" s="393">
        <v>61009003034</v>
      </c>
      <c r="E1309" s="398" t="s">
        <v>1939</v>
      </c>
      <c r="F1309" s="429">
        <v>125</v>
      </c>
      <c r="G1309" s="429">
        <v>125</v>
      </c>
      <c r="H1309" s="452"/>
      <c r="I1309" s="429">
        <v>125</v>
      </c>
      <c r="J1309" s="94"/>
    </row>
    <row r="1310" spans="1:10" x14ac:dyDescent="0.3">
      <c r="A1310" s="448">
        <v>1302</v>
      </c>
      <c r="B1310" s="397" t="s">
        <v>1970</v>
      </c>
      <c r="C1310" s="386" t="s">
        <v>4283</v>
      </c>
      <c r="D1310" s="393">
        <v>61009003034</v>
      </c>
      <c r="E1310" s="398" t="s">
        <v>1939</v>
      </c>
      <c r="F1310" s="429">
        <v>125</v>
      </c>
      <c r="G1310" s="429">
        <v>125</v>
      </c>
      <c r="H1310" s="452"/>
      <c r="I1310" s="429">
        <v>125</v>
      </c>
      <c r="J1310" s="94"/>
    </row>
    <row r="1311" spans="1:10" x14ac:dyDescent="0.3">
      <c r="A1311" s="448">
        <v>1303</v>
      </c>
      <c r="B1311" s="397" t="s">
        <v>1970</v>
      </c>
      <c r="C1311" s="386" t="s">
        <v>4284</v>
      </c>
      <c r="D1311" s="393" t="s">
        <v>4285</v>
      </c>
      <c r="E1311" s="398" t="s">
        <v>1939</v>
      </c>
      <c r="F1311" s="429">
        <v>100</v>
      </c>
      <c r="G1311" s="429">
        <v>100</v>
      </c>
      <c r="H1311" s="452"/>
      <c r="I1311" s="429">
        <v>100</v>
      </c>
      <c r="J1311" s="94"/>
    </row>
    <row r="1312" spans="1:10" x14ac:dyDescent="0.3">
      <c r="A1312" s="448">
        <v>1304</v>
      </c>
      <c r="B1312" s="397" t="s">
        <v>1970</v>
      </c>
      <c r="C1312" s="386" t="s">
        <v>4284</v>
      </c>
      <c r="D1312" s="393" t="s">
        <v>4285</v>
      </c>
      <c r="E1312" s="398" t="s">
        <v>1939</v>
      </c>
      <c r="F1312" s="429">
        <v>162.5</v>
      </c>
      <c r="G1312" s="429">
        <v>162.5</v>
      </c>
      <c r="H1312" s="452"/>
      <c r="I1312" s="429">
        <v>162.5</v>
      </c>
      <c r="J1312" s="94"/>
    </row>
    <row r="1313" spans="1:12" x14ac:dyDescent="0.3">
      <c r="A1313" s="448">
        <v>1305</v>
      </c>
      <c r="B1313" s="397" t="s">
        <v>1970</v>
      </c>
      <c r="C1313" s="386" t="s">
        <v>4286</v>
      </c>
      <c r="D1313" s="393" t="s">
        <v>4287</v>
      </c>
      <c r="E1313" s="398" t="s">
        <v>1939</v>
      </c>
      <c r="F1313" s="429">
        <v>125</v>
      </c>
      <c r="G1313" s="429">
        <v>125</v>
      </c>
      <c r="H1313" s="452"/>
      <c r="I1313" s="429">
        <v>125</v>
      </c>
      <c r="J1313" s="94"/>
    </row>
    <row r="1314" spans="1:12" x14ac:dyDescent="0.3">
      <c r="A1314" s="448">
        <v>1306</v>
      </c>
      <c r="B1314" s="397" t="s">
        <v>1970</v>
      </c>
      <c r="C1314" s="386" t="s">
        <v>4288</v>
      </c>
      <c r="D1314" s="393" t="s">
        <v>4289</v>
      </c>
      <c r="E1314" s="398" t="s">
        <v>1939</v>
      </c>
      <c r="F1314" s="429">
        <v>100</v>
      </c>
      <c r="G1314" s="429">
        <v>100</v>
      </c>
      <c r="H1314" s="452"/>
      <c r="I1314" s="429">
        <v>100</v>
      </c>
      <c r="J1314" s="94"/>
    </row>
    <row r="1315" spans="1:12" x14ac:dyDescent="0.3">
      <c r="A1315" s="448">
        <v>1307</v>
      </c>
      <c r="B1315" s="397" t="s">
        <v>1970</v>
      </c>
      <c r="C1315" s="386" t="s">
        <v>4290</v>
      </c>
      <c r="D1315" s="393" t="s">
        <v>4291</v>
      </c>
      <c r="E1315" s="398" t="s">
        <v>1939</v>
      </c>
      <c r="F1315" s="429">
        <v>100</v>
      </c>
      <c r="G1315" s="429">
        <v>100</v>
      </c>
      <c r="H1315" s="452"/>
      <c r="I1315" s="429">
        <v>100</v>
      </c>
      <c r="J1315" s="94"/>
    </row>
    <row r="1316" spans="1:12" x14ac:dyDescent="0.3">
      <c r="A1316" s="448">
        <v>1308</v>
      </c>
      <c r="B1316" s="397" t="s">
        <v>1970</v>
      </c>
      <c r="C1316" s="386" t="s">
        <v>4292</v>
      </c>
      <c r="D1316" s="393" t="s">
        <v>4293</v>
      </c>
      <c r="E1316" s="398" t="s">
        <v>1939</v>
      </c>
      <c r="F1316" s="429">
        <v>100</v>
      </c>
      <c r="G1316" s="429">
        <v>100</v>
      </c>
      <c r="H1316" s="452"/>
      <c r="I1316" s="429">
        <v>100</v>
      </c>
      <c r="J1316" s="94"/>
    </row>
    <row r="1317" spans="1:12" x14ac:dyDescent="0.3">
      <c r="A1317" s="448">
        <v>1309</v>
      </c>
      <c r="B1317" s="397" t="s">
        <v>1923</v>
      </c>
      <c r="C1317" s="386" t="s">
        <v>4294</v>
      </c>
      <c r="D1317" s="393" t="s">
        <v>4295</v>
      </c>
      <c r="E1317" s="398" t="s">
        <v>1939</v>
      </c>
      <c r="F1317" s="429">
        <v>125</v>
      </c>
      <c r="G1317" s="429">
        <v>125</v>
      </c>
      <c r="H1317" s="452"/>
      <c r="I1317" s="429">
        <v>125</v>
      </c>
      <c r="J1317" s="94"/>
    </row>
    <row r="1318" spans="1:12" x14ac:dyDescent="0.3">
      <c r="A1318" s="448">
        <v>1310</v>
      </c>
      <c r="B1318" s="397" t="s">
        <v>1923</v>
      </c>
      <c r="C1318" s="386" t="s">
        <v>4296</v>
      </c>
      <c r="D1318" s="393" t="s">
        <v>4297</v>
      </c>
      <c r="E1318" s="398" t="s">
        <v>1939</v>
      </c>
      <c r="F1318" s="429">
        <v>125</v>
      </c>
      <c r="G1318" s="429">
        <v>125</v>
      </c>
      <c r="H1318" s="452"/>
      <c r="I1318" s="429">
        <v>125</v>
      </c>
      <c r="J1318" s="94"/>
    </row>
    <row r="1319" spans="1:12" x14ac:dyDescent="0.3">
      <c r="A1319" s="448">
        <v>1311</v>
      </c>
      <c r="B1319" s="397" t="s">
        <v>1970</v>
      </c>
      <c r="C1319" s="386" t="s">
        <v>4298</v>
      </c>
      <c r="D1319" s="393" t="s">
        <v>4299</v>
      </c>
      <c r="E1319" s="398" t="s">
        <v>1939</v>
      </c>
      <c r="F1319" s="429">
        <v>100</v>
      </c>
      <c r="G1319" s="429">
        <v>100</v>
      </c>
      <c r="H1319" s="452"/>
      <c r="I1319" s="429">
        <v>100</v>
      </c>
      <c r="J1319" s="94"/>
    </row>
    <row r="1320" spans="1:12" x14ac:dyDescent="0.3">
      <c r="A1320" s="448">
        <v>1312</v>
      </c>
      <c r="B1320" s="397" t="s">
        <v>1970</v>
      </c>
      <c r="C1320" s="386" t="s">
        <v>4298</v>
      </c>
      <c r="D1320" s="393" t="s">
        <v>4299</v>
      </c>
      <c r="E1320" s="398" t="s">
        <v>1939</v>
      </c>
      <c r="F1320" s="429">
        <v>162.5</v>
      </c>
      <c r="G1320" s="429">
        <v>162.5</v>
      </c>
      <c r="H1320" s="452"/>
      <c r="I1320" s="429">
        <v>162.5</v>
      </c>
      <c r="J1320" s="94"/>
    </row>
    <row r="1321" spans="1:12" x14ac:dyDescent="0.3">
      <c r="A1321" s="448">
        <v>1313</v>
      </c>
      <c r="B1321" s="397" t="s">
        <v>1970</v>
      </c>
      <c r="C1321" s="386" t="s">
        <v>4298</v>
      </c>
      <c r="D1321" s="393" t="s">
        <v>4299</v>
      </c>
      <c r="E1321" s="398" t="s">
        <v>1939</v>
      </c>
      <c r="F1321" s="429">
        <v>100</v>
      </c>
      <c r="G1321" s="429">
        <v>100</v>
      </c>
      <c r="H1321" s="452"/>
      <c r="I1321" s="429">
        <v>100</v>
      </c>
      <c r="J1321" s="94"/>
    </row>
    <row r="1322" spans="1:12" x14ac:dyDescent="0.3">
      <c r="A1322" s="448">
        <v>1314</v>
      </c>
      <c r="B1322" s="397" t="s">
        <v>531</v>
      </c>
      <c r="C1322" s="386" t="s">
        <v>4300</v>
      </c>
      <c r="D1322" s="393" t="s">
        <v>4301</v>
      </c>
      <c r="E1322" s="398" t="s">
        <v>1939</v>
      </c>
      <c r="F1322" s="429">
        <v>125</v>
      </c>
      <c r="G1322" s="429">
        <v>125</v>
      </c>
      <c r="H1322" s="452"/>
      <c r="I1322" s="429">
        <v>125</v>
      </c>
    </row>
    <row r="1323" spans="1:12" x14ac:dyDescent="0.3">
      <c r="A1323" s="448">
        <v>1315</v>
      </c>
      <c r="B1323" s="397" t="s">
        <v>531</v>
      </c>
      <c r="C1323" s="386" t="s">
        <v>4300</v>
      </c>
      <c r="D1323" s="393" t="s">
        <v>4301</v>
      </c>
      <c r="E1323" s="398" t="s">
        <v>1939</v>
      </c>
      <c r="F1323" s="429">
        <v>100</v>
      </c>
      <c r="G1323" s="429">
        <v>100</v>
      </c>
      <c r="H1323" s="452"/>
      <c r="I1323" s="429">
        <v>100</v>
      </c>
    </row>
    <row r="1324" spans="1:12" x14ac:dyDescent="0.3">
      <c r="A1324" s="448">
        <v>1316</v>
      </c>
      <c r="B1324" s="397" t="s">
        <v>531</v>
      </c>
      <c r="C1324" s="386" t="s">
        <v>4300</v>
      </c>
      <c r="D1324" s="393" t="s">
        <v>4301</v>
      </c>
      <c r="E1324" s="398" t="s">
        <v>1939</v>
      </c>
      <c r="F1324" s="429">
        <v>100</v>
      </c>
      <c r="G1324" s="429">
        <v>100</v>
      </c>
      <c r="H1324" s="452"/>
      <c r="I1324" s="429">
        <v>100</v>
      </c>
    </row>
    <row r="1325" spans="1:12" x14ac:dyDescent="0.3">
      <c r="A1325" s="448">
        <v>1317</v>
      </c>
      <c r="B1325" s="397" t="s">
        <v>531</v>
      </c>
      <c r="C1325" s="386" t="s">
        <v>4300</v>
      </c>
      <c r="D1325" s="393" t="s">
        <v>4301</v>
      </c>
      <c r="E1325" s="398" t="s">
        <v>1939</v>
      </c>
      <c r="F1325" s="429">
        <v>125</v>
      </c>
      <c r="G1325" s="429">
        <v>125</v>
      </c>
      <c r="H1325" s="452"/>
      <c r="I1325" s="429">
        <v>125</v>
      </c>
    </row>
    <row r="1326" spans="1:12" x14ac:dyDescent="0.3">
      <c r="A1326" s="448">
        <v>1318</v>
      </c>
      <c r="B1326" s="397" t="s">
        <v>531</v>
      </c>
      <c r="C1326" s="386" t="s">
        <v>4300</v>
      </c>
      <c r="D1326" s="393" t="s">
        <v>4301</v>
      </c>
      <c r="E1326" s="398" t="s">
        <v>1939</v>
      </c>
      <c r="F1326" s="429">
        <v>100</v>
      </c>
      <c r="G1326" s="429">
        <v>100</v>
      </c>
      <c r="H1326" s="452"/>
      <c r="I1326" s="429">
        <v>100</v>
      </c>
      <c r="J1326" s="154"/>
      <c r="K1326" s="154"/>
      <c r="L1326" s="154"/>
    </row>
    <row r="1327" spans="1:12" x14ac:dyDescent="0.3">
      <c r="A1327" s="448">
        <v>1319</v>
      </c>
      <c r="B1327" s="397" t="s">
        <v>531</v>
      </c>
      <c r="C1327" s="386" t="s">
        <v>4300</v>
      </c>
      <c r="D1327" s="393" t="s">
        <v>4301</v>
      </c>
      <c r="E1327" s="398" t="s">
        <v>1939</v>
      </c>
      <c r="F1327" s="429">
        <v>125</v>
      </c>
      <c r="G1327" s="429">
        <v>125</v>
      </c>
      <c r="H1327" s="452"/>
      <c r="I1327" s="429">
        <v>125</v>
      </c>
      <c r="J1327" s="154"/>
      <c r="K1327" s="154"/>
      <c r="L1327" s="154"/>
    </row>
    <row r="1328" spans="1:12" x14ac:dyDescent="0.3">
      <c r="A1328" s="448">
        <v>1320</v>
      </c>
      <c r="B1328" s="397" t="s">
        <v>531</v>
      </c>
      <c r="C1328" s="386" t="s">
        <v>4300</v>
      </c>
      <c r="D1328" s="393" t="s">
        <v>4301</v>
      </c>
      <c r="E1328" s="398" t="s">
        <v>1939</v>
      </c>
      <c r="F1328" s="429">
        <v>125</v>
      </c>
      <c r="G1328" s="429">
        <v>125</v>
      </c>
      <c r="H1328" s="452"/>
      <c r="I1328" s="429">
        <v>125</v>
      </c>
      <c r="J1328" s="154"/>
      <c r="K1328" s="154"/>
      <c r="L1328" s="154"/>
    </row>
    <row r="1329" spans="1:12" x14ac:dyDescent="0.3">
      <c r="A1329" s="448">
        <v>1321</v>
      </c>
      <c r="B1329" s="397" t="s">
        <v>531</v>
      </c>
      <c r="C1329" s="386" t="s">
        <v>4302</v>
      </c>
      <c r="D1329" s="393" t="s">
        <v>4303</v>
      </c>
      <c r="E1329" s="398" t="s">
        <v>1939</v>
      </c>
      <c r="F1329" s="429">
        <v>125</v>
      </c>
      <c r="G1329" s="429">
        <v>125</v>
      </c>
      <c r="H1329" s="452"/>
      <c r="I1329" s="429">
        <v>125</v>
      </c>
      <c r="J1329" s="154"/>
      <c r="K1329" s="154"/>
      <c r="L1329" s="154"/>
    </row>
    <row r="1330" spans="1:12" s="154" customFormat="1" x14ac:dyDescent="0.2">
      <c r="A1330" s="448">
        <v>1322</v>
      </c>
      <c r="B1330" s="397" t="s">
        <v>531</v>
      </c>
      <c r="C1330" s="386" t="s">
        <v>4304</v>
      </c>
      <c r="D1330" s="393" t="s">
        <v>4305</v>
      </c>
      <c r="E1330" s="398" t="s">
        <v>1939</v>
      </c>
      <c r="F1330" s="429">
        <v>100</v>
      </c>
      <c r="G1330" s="429">
        <v>100</v>
      </c>
      <c r="H1330" s="452"/>
      <c r="I1330" s="429">
        <v>100</v>
      </c>
    </row>
    <row r="1331" spans="1:12" s="154" customFormat="1" x14ac:dyDescent="0.2">
      <c r="A1331" s="448">
        <v>1323</v>
      </c>
      <c r="B1331" s="397" t="s">
        <v>531</v>
      </c>
      <c r="C1331" s="386" t="s">
        <v>4306</v>
      </c>
      <c r="D1331" s="393" t="s">
        <v>4307</v>
      </c>
      <c r="E1331" s="398" t="s">
        <v>1939</v>
      </c>
      <c r="F1331" s="429">
        <v>100</v>
      </c>
      <c r="G1331" s="429">
        <v>100</v>
      </c>
      <c r="H1331" s="452"/>
      <c r="I1331" s="429">
        <v>100</v>
      </c>
    </row>
    <row r="1332" spans="1:12" s="154" customFormat="1" x14ac:dyDescent="0.2">
      <c r="A1332" s="448">
        <v>1324</v>
      </c>
      <c r="B1332" s="397" t="s">
        <v>531</v>
      </c>
      <c r="C1332" s="386" t="s">
        <v>4308</v>
      </c>
      <c r="D1332" s="393" t="s">
        <v>4309</v>
      </c>
      <c r="E1332" s="398" t="s">
        <v>1939</v>
      </c>
      <c r="F1332" s="429">
        <v>100</v>
      </c>
      <c r="G1332" s="429">
        <v>100</v>
      </c>
      <c r="H1332" s="452"/>
      <c r="I1332" s="429">
        <v>100</v>
      </c>
    </row>
    <row r="1333" spans="1:12" s="154" customFormat="1" x14ac:dyDescent="0.2">
      <c r="A1333" s="448">
        <v>1325</v>
      </c>
      <c r="B1333" s="397" t="s">
        <v>531</v>
      </c>
      <c r="C1333" s="386" t="s">
        <v>4310</v>
      </c>
      <c r="D1333" s="393" t="s">
        <v>4311</v>
      </c>
      <c r="E1333" s="398" t="s">
        <v>1939</v>
      </c>
      <c r="F1333" s="429">
        <v>100</v>
      </c>
      <c r="G1333" s="429">
        <v>100</v>
      </c>
      <c r="H1333" s="452"/>
      <c r="I1333" s="429">
        <v>100</v>
      </c>
    </row>
    <row r="1334" spans="1:12" s="154" customFormat="1" x14ac:dyDescent="0.2">
      <c r="A1334" s="448">
        <v>1326</v>
      </c>
      <c r="B1334" s="397" t="s">
        <v>531</v>
      </c>
      <c r="C1334" s="386" t="s">
        <v>4312</v>
      </c>
      <c r="D1334" s="393" t="s">
        <v>4313</v>
      </c>
      <c r="E1334" s="398" t="s">
        <v>1939</v>
      </c>
      <c r="F1334" s="429">
        <v>100</v>
      </c>
      <c r="G1334" s="429">
        <v>100</v>
      </c>
      <c r="H1334" s="452"/>
      <c r="I1334" s="429">
        <v>100</v>
      </c>
    </row>
    <row r="1335" spans="1:12" x14ac:dyDescent="0.3">
      <c r="A1335" s="448">
        <v>1327</v>
      </c>
      <c r="B1335" s="397" t="s">
        <v>1970</v>
      </c>
      <c r="C1335" s="386" t="s">
        <v>4314</v>
      </c>
      <c r="D1335" s="393" t="s">
        <v>4315</v>
      </c>
      <c r="E1335" s="398" t="s">
        <v>1939</v>
      </c>
      <c r="F1335" s="429">
        <v>100</v>
      </c>
      <c r="G1335" s="429">
        <v>100</v>
      </c>
      <c r="H1335" s="452"/>
      <c r="I1335" s="429">
        <v>100</v>
      </c>
    </row>
    <row r="1336" spans="1:12" x14ac:dyDescent="0.3">
      <c r="A1336" s="448">
        <v>1328</v>
      </c>
      <c r="B1336" s="397" t="s">
        <v>1970</v>
      </c>
      <c r="C1336" s="386" t="s">
        <v>4314</v>
      </c>
      <c r="D1336" s="393" t="s">
        <v>4315</v>
      </c>
      <c r="E1336" s="398" t="s">
        <v>1939</v>
      </c>
      <c r="F1336" s="429">
        <v>100</v>
      </c>
      <c r="G1336" s="429">
        <v>100</v>
      </c>
      <c r="H1336" s="452"/>
      <c r="I1336" s="429">
        <v>100</v>
      </c>
    </row>
    <row r="1337" spans="1:12" x14ac:dyDescent="0.3">
      <c r="A1337" s="448">
        <v>1329</v>
      </c>
      <c r="B1337" s="397" t="s">
        <v>1970</v>
      </c>
      <c r="C1337" s="386" t="s">
        <v>4314</v>
      </c>
      <c r="D1337" s="393" t="s">
        <v>4315</v>
      </c>
      <c r="E1337" s="398" t="s">
        <v>1939</v>
      </c>
      <c r="F1337" s="429">
        <v>125</v>
      </c>
      <c r="G1337" s="429">
        <v>125</v>
      </c>
      <c r="H1337" s="452"/>
      <c r="I1337" s="429">
        <v>125</v>
      </c>
    </row>
    <row r="1338" spans="1:12" x14ac:dyDescent="0.3">
      <c r="A1338" s="448">
        <v>1330</v>
      </c>
      <c r="B1338" s="397" t="s">
        <v>1970</v>
      </c>
      <c r="C1338" s="386" t="s">
        <v>4314</v>
      </c>
      <c r="D1338" s="393" t="s">
        <v>4315</v>
      </c>
      <c r="E1338" s="398" t="s">
        <v>1939</v>
      </c>
      <c r="F1338" s="429">
        <v>125</v>
      </c>
      <c r="G1338" s="429">
        <v>125</v>
      </c>
      <c r="H1338" s="452"/>
      <c r="I1338" s="429">
        <v>125</v>
      </c>
    </row>
    <row r="1339" spans="1:12" x14ac:dyDescent="0.3">
      <c r="A1339" s="448">
        <v>1331</v>
      </c>
      <c r="B1339" s="397" t="s">
        <v>1970</v>
      </c>
      <c r="C1339" s="386" t="s">
        <v>4314</v>
      </c>
      <c r="D1339" s="393" t="s">
        <v>4315</v>
      </c>
      <c r="E1339" s="398" t="s">
        <v>1939</v>
      </c>
      <c r="F1339" s="429">
        <v>100</v>
      </c>
      <c r="G1339" s="429">
        <v>100</v>
      </c>
      <c r="H1339" s="452"/>
      <c r="I1339" s="429">
        <v>100</v>
      </c>
    </row>
    <row r="1340" spans="1:12" x14ac:dyDescent="0.3">
      <c r="A1340" s="448">
        <v>1332</v>
      </c>
      <c r="B1340" s="397" t="s">
        <v>1970</v>
      </c>
      <c r="C1340" s="386" t="s">
        <v>4314</v>
      </c>
      <c r="D1340" s="393" t="s">
        <v>4315</v>
      </c>
      <c r="E1340" s="398" t="s">
        <v>1939</v>
      </c>
      <c r="F1340" s="429">
        <v>100</v>
      </c>
      <c r="G1340" s="429">
        <v>100</v>
      </c>
      <c r="H1340" s="452"/>
      <c r="I1340" s="429">
        <v>100</v>
      </c>
    </row>
    <row r="1341" spans="1:12" x14ac:dyDescent="0.3">
      <c r="A1341" s="448">
        <v>1333</v>
      </c>
      <c r="B1341" s="397" t="s">
        <v>1970</v>
      </c>
      <c r="C1341" s="386" t="s">
        <v>4316</v>
      </c>
      <c r="D1341" s="393" t="s">
        <v>4317</v>
      </c>
      <c r="E1341" s="398" t="s">
        <v>1939</v>
      </c>
      <c r="F1341" s="429">
        <v>125</v>
      </c>
      <c r="G1341" s="429">
        <v>125</v>
      </c>
      <c r="H1341" s="452"/>
      <c r="I1341" s="429">
        <v>125</v>
      </c>
    </row>
    <row r="1342" spans="1:12" x14ac:dyDescent="0.3">
      <c r="A1342" s="448">
        <v>1334</v>
      </c>
      <c r="B1342" s="397" t="s">
        <v>1970</v>
      </c>
      <c r="C1342" s="386" t="s">
        <v>4318</v>
      </c>
      <c r="D1342" s="393" t="s">
        <v>4319</v>
      </c>
      <c r="E1342" s="398" t="s">
        <v>1939</v>
      </c>
      <c r="F1342" s="429">
        <v>162.5</v>
      </c>
      <c r="G1342" s="429">
        <v>162.5</v>
      </c>
      <c r="H1342" s="452"/>
      <c r="I1342" s="429">
        <v>162.5</v>
      </c>
    </row>
    <row r="1343" spans="1:12" x14ac:dyDescent="0.3">
      <c r="A1343" s="448">
        <v>1335</v>
      </c>
      <c r="B1343" s="397" t="s">
        <v>1970</v>
      </c>
      <c r="C1343" s="386" t="s">
        <v>4320</v>
      </c>
      <c r="D1343" s="393" t="s">
        <v>4321</v>
      </c>
      <c r="E1343" s="398" t="s">
        <v>1939</v>
      </c>
      <c r="F1343" s="429">
        <v>162.5</v>
      </c>
      <c r="G1343" s="429">
        <v>162.5</v>
      </c>
      <c r="H1343" s="452"/>
      <c r="I1343" s="429">
        <v>162.5</v>
      </c>
    </row>
    <row r="1344" spans="1:12" x14ac:dyDescent="0.3">
      <c r="A1344" s="448">
        <v>1336</v>
      </c>
      <c r="B1344" s="397" t="s">
        <v>1970</v>
      </c>
      <c r="C1344" s="386" t="s">
        <v>4322</v>
      </c>
      <c r="D1344" s="393" t="s">
        <v>4323</v>
      </c>
      <c r="E1344" s="398" t="s">
        <v>1939</v>
      </c>
      <c r="F1344" s="429">
        <v>100</v>
      </c>
      <c r="G1344" s="429">
        <v>100</v>
      </c>
      <c r="H1344" s="452"/>
      <c r="I1344" s="429">
        <v>100</v>
      </c>
    </row>
    <row r="1345" spans="1:9" x14ac:dyDescent="0.3">
      <c r="A1345" s="448">
        <v>1337</v>
      </c>
      <c r="B1345" s="397" t="s">
        <v>1970</v>
      </c>
      <c r="C1345" s="386" t="s">
        <v>4324</v>
      </c>
      <c r="D1345" s="393" t="s">
        <v>4325</v>
      </c>
      <c r="E1345" s="398" t="s">
        <v>1939</v>
      </c>
      <c r="F1345" s="429">
        <v>100</v>
      </c>
      <c r="G1345" s="429">
        <v>100</v>
      </c>
      <c r="H1345" s="452"/>
      <c r="I1345" s="429">
        <v>100</v>
      </c>
    </row>
    <row r="1346" spans="1:9" x14ac:dyDescent="0.3">
      <c r="A1346" s="448">
        <v>1338</v>
      </c>
      <c r="B1346" s="397" t="s">
        <v>1970</v>
      </c>
      <c r="C1346" s="386" t="s">
        <v>4306</v>
      </c>
      <c r="D1346" s="393" t="s">
        <v>4326</v>
      </c>
      <c r="E1346" s="398" t="s">
        <v>1939</v>
      </c>
      <c r="F1346" s="429">
        <v>162.5</v>
      </c>
      <c r="G1346" s="429">
        <v>162.5</v>
      </c>
      <c r="H1346" s="452"/>
      <c r="I1346" s="429">
        <v>162.5</v>
      </c>
    </row>
    <row r="1347" spans="1:9" x14ac:dyDescent="0.3">
      <c r="A1347" s="448">
        <v>1339</v>
      </c>
      <c r="B1347" s="397" t="s">
        <v>1970</v>
      </c>
      <c r="C1347" s="386" t="s">
        <v>4327</v>
      </c>
      <c r="D1347" s="393" t="s">
        <v>4328</v>
      </c>
      <c r="E1347" s="398" t="s">
        <v>1939</v>
      </c>
      <c r="F1347" s="429">
        <v>100</v>
      </c>
      <c r="G1347" s="429">
        <v>100</v>
      </c>
      <c r="H1347" s="452"/>
      <c r="I1347" s="429">
        <v>100</v>
      </c>
    </row>
    <row r="1348" spans="1:9" x14ac:dyDescent="0.3">
      <c r="A1348" s="448">
        <v>1340</v>
      </c>
      <c r="B1348" s="397" t="s">
        <v>1970</v>
      </c>
      <c r="C1348" s="386" t="s">
        <v>4329</v>
      </c>
      <c r="D1348" s="393" t="s">
        <v>4330</v>
      </c>
      <c r="E1348" s="398" t="s">
        <v>1939</v>
      </c>
      <c r="F1348" s="429">
        <v>125</v>
      </c>
      <c r="G1348" s="429">
        <v>125</v>
      </c>
      <c r="H1348" s="452"/>
      <c r="I1348" s="429">
        <v>125</v>
      </c>
    </row>
    <row r="1349" spans="1:9" x14ac:dyDescent="0.3">
      <c r="A1349" s="448">
        <v>1341</v>
      </c>
      <c r="B1349" s="397" t="s">
        <v>1923</v>
      </c>
      <c r="C1349" s="386" t="s">
        <v>4331</v>
      </c>
      <c r="D1349" s="393" t="s">
        <v>4332</v>
      </c>
      <c r="E1349" s="398" t="s">
        <v>1939</v>
      </c>
      <c r="F1349" s="429">
        <v>125</v>
      </c>
      <c r="G1349" s="429">
        <v>125</v>
      </c>
      <c r="H1349" s="452"/>
      <c r="I1349" s="429">
        <v>125</v>
      </c>
    </row>
    <row r="1350" spans="1:9" x14ac:dyDescent="0.3">
      <c r="A1350" s="448">
        <v>1342</v>
      </c>
      <c r="B1350" s="397" t="s">
        <v>1923</v>
      </c>
      <c r="C1350" s="386" t="s">
        <v>4331</v>
      </c>
      <c r="D1350" s="393" t="s">
        <v>4332</v>
      </c>
      <c r="E1350" s="398" t="s">
        <v>1939</v>
      </c>
      <c r="F1350" s="429">
        <v>100</v>
      </c>
      <c r="G1350" s="429">
        <v>100</v>
      </c>
      <c r="H1350" s="452"/>
      <c r="I1350" s="429">
        <v>100</v>
      </c>
    </row>
    <row r="1351" spans="1:9" x14ac:dyDescent="0.3">
      <c r="A1351" s="448">
        <v>1343</v>
      </c>
      <c r="B1351" s="397" t="s">
        <v>1923</v>
      </c>
      <c r="C1351" s="386" t="s">
        <v>4333</v>
      </c>
      <c r="D1351" s="393" t="s">
        <v>4334</v>
      </c>
      <c r="E1351" s="398" t="s">
        <v>1939</v>
      </c>
      <c r="F1351" s="429">
        <v>100</v>
      </c>
      <c r="G1351" s="429">
        <v>100</v>
      </c>
      <c r="H1351" s="452"/>
      <c r="I1351" s="429">
        <v>100</v>
      </c>
    </row>
    <row r="1352" spans="1:9" x14ac:dyDescent="0.3">
      <c r="A1352" s="448">
        <v>1344</v>
      </c>
      <c r="B1352" s="397" t="s">
        <v>1923</v>
      </c>
      <c r="C1352" s="386" t="s">
        <v>4335</v>
      </c>
      <c r="D1352" s="393" t="s">
        <v>4336</v>
      </c>
      <c r="E1352" s="398" t="s">
        <v>1939</v>
      </c>
      <c r="F1352" s="429">
        <v>162.5</v>
      </c>
      <c r="G1352" s="429">
        <v>162.5</v>
      </c>
      <c r="H1352" s="452"/>
      <c r="I1352" s="429">
        <v>162.5</v>
      </c>
    </row>
    <row r="1353" spans="1:9" x14ac:dyDescent="0.3">
      <c r="A1353" s="448">
        <v>1345</v>
      </c>
      <c r="B1353" s="397" t="s">
        <v>1923</v>
      </c>
      <c r="C1353" s="386" t="s">
        <v>4337</v>
      </c>
      <c r="D1353" s="393" t="s">
        <v>4338</v>
      </c>
      <c r="E1353" s="398" t="s">
        <v>1939</v>
      </c>
      <c r="F1353" s="429">
        <v>125</v>
      </c>
      <c r="G1353" s="429">
        <v>125</v>
      </c>
      <c r="H1353" s="452"/>
      <c r="I1353" s="429">
        <v>125</v>
      </c>
    </row>
    <row r="1354" spans="1:9" x14ac:dyDescent="0.3">
      <c r="A1354" s="448">
        <v>1346</v>
      </c>
      <c r="B1354" s="397" t="s">
        <v>1923</v>
      </c>
      <c r="C1354" s="386" t="s">
        <v>4339</v>
      </c>
      <c r="D1354" s="393" t="s">
        <v>4340</v>
      </c>
      <c r="E1354" s="398" t="s">
        <v>1939</v>
      </c>
      <c r="F1354" s="429">
        <v>100</v>
      </c>
      <c r="G1354" s="429">
        <v>100</v>
      </c>
      <c r="H1354" s="452"/>
      <c r="I1354" s="429">
        <v>100</v>
      </c>
    </row>
    <row r="1355" spans="1:9" x14ac:dyDescent="0.3">
      <c r="A1355" s="448">
        <v>1347</v>
      </c>
      <c r="B1355" s="397" t="s">
        <v>1923</v>
      </c>
      <c r="C1355" s="386" t="s">
        <v>4341</v>
      </c>
      <c r="D1355" s="393" t="s">
        <v>4342</v>
      </c>
      <c r="E1355" s="398" t="s">
        <v>1939</v>
      </c>
      <c r="F1355" s="429">
        <v>100</v>
      </c>
      <c r="G1355" s="429">
        <v>100</v>
      </c>
      <c r="H1355" s="452"/>
      <c r="I1355" s="429">
        <v>100</v>
      </c>
    </row>
    <row r="1356" spans="1:9" x14ac:dyDescent="0.3">
      <c r="A1356" s="448">
        <v>1348</v>
      </c>
      <c r="B1356" s="397" t="s">
        <v>1923</v>
      </c>
      <c r="C1356" s="386" t="s">
        <v>4343</v>
      </c>
      <c r="D1356" s="393" t="s">
        <v>4344</v>
      </c>
      <c r="E1356" s="398" t="s">
        <v>1939</v>
      </c>
      <c r="F1356" s="429">
        <v>100</v>
      </c>
      <c r="G1356" s="429">
        <v>100</v>
      </c>
      <c r="H1356" s="452"/>
      <c r="I1356" s="429">
        <v>100</v>
      </c>
    </row>
    <row r="1357" spans="1:9" x14ac:dyDescent="0.3">
      <c r="A1357" s="448">
        <v>1349</v>
      </c>
      <c r="B1357" s="397" t="s">
        <v>1923</v>
      </c>
      <c r="C1357" s="386" t="s">
        <v>4345</v>
      </c>
      <c r="D1357" s="393" t="s">
        <v>4346</v>
      </c>
      <c r="E1357" s="398" t="s">
        <v>1939</v>
      </c>
      <c r="F1357" s="429">
        <v>125</v>
      </c>
      <c r="G1357" s="429">
        <v>125</v>
      </c>
      <c r="H1357" s="452"/>
      <c r="I1357" s="429">
        <v>125</v>
      </c>
    </row>
    <row r="1358" spans="1:9" x14ac:dyDescent="0.3">
      <c r="A1358" s="448">
        <v>1350</v>
      </c>
      <c r="B1358" s="397" t="s">
        <v>1923</v>
      </c>
      <c r="C1358" s="386" t="s">
        <v>4347</v>
      </c>
      <c r="D1358" s="393" t="s">
        <v>4348</v>
      </c>
      <c r="E1358" s="398" t="s">
        <v>1939</v>
      </c>
      <c r="F1358" s="429">
        <v>125</v>
      </c>
      <c r="G1358" s="429">
        <v>125</v>
      </c>
      <c r="H1358" s="452"/>
      <c r="I1358" s="429">
        <v>125</v>
      </c>
    </row>
    <row r="1359" spans="1:9" x14ac:dyDescent="0.3">
      <c r="A1359" s="448">
        <v>1351</v>
      </c>
      <c r="B1359" s="397" t="s">
        <v>1970</v>
      </c>
      <c r="C1359" s="386" t="s">
        <v>4349</v>
      </c>
      <c r="D1359" s="393" t="s">
        <v>4350</v>
      </c>
      <c r="E1359" s="398" t="s">
        <v>1939</v>
      </c>
      <c r="F1359" s="429">
        <v>125</v>
      </c>
      <c r="G1359" s="429">
        <v>125</v>
      </c>
      <c r="H1359" s="452"/>
      <c r="I1359" s="429">
        <v>125</v>
      </c>
    </row>
    <row r="1360" spans="1:9" x14ac:dyDescent="0.3">
      <c r="A1360" s="448">
        <v>1352</v>
      </c>
      <c r="B1360" s="397" t="s">
        <v>1970</v>
      </c>
      <c r="C1360" s="386" t="s">
        <v>4351</v>
      </c>
      <c r="D1360" s="393" t="s">
        <v>4352</v>
      </c>
      <c r="E1360" s="398" t="s">
        <v>1939</v>
      </c>
      <c r="F1360" s="429">
        <v>100</v>
      </c>
      <c r="G1360" s="429">
        <v>100</v>
      </c>
      <c r="H1360" s="452"/>
      <c r="I1360" s="429">
        <v>100</v>
      </c>
    </row>
    <row r="1361" spans="1:9" x14ac:dyDescent="0.3">
      <c r="A1361" s="448">
        <v>1353</v>
      </c>
      <c r="B1361" s="397" t="s">
        <v>1970</v>
      </c>
      <c r="C1361" s="386" t="s">
        <v>4353</v>
      </c>
      <c r="D1361" s="393" t="s">
        <v>4354</v>
      </c>
      <c r="E1361" s="398" t="s">
        <v>1939</v>
      </c>
      <c r="F1361" s="429">
        <v>125</v>
      </c>
      <c r="G1361" s="429">
        <v>125</v>
      </c>
      <c r="H1361" s="452"/>
      <c r="I1361" s="429">
        <v>125</v>
      </c>
    </row>
    <row r="1362" spans="1:9" x14ac:dyDescent="0.3">
      <c r="A1362" s="448">
        <v>1354</v>
      </c>
      <c r="B1362" s="397" t="s">
        <v>1970</v>
      </c>
      <c r="C1362" s="386" t="s">
        <v>4355</v>
      </c>
      <c r="D1362" s="393" t="s">
        <v>4356</v>
      </c>
      <c r="E1362" s="398" t="s">
        <v>1939</v>
      </c>
      <c r="F1362" s="429">
        <v>125</v>
      </c>
      <c r="G1362" s="429">
        <v>125</v>
      </c>
      <c r="H1362" s="452"/>
      <c r="I1362" s="429">
        <v>125</v>
      </c>
    </row>
    <row r="1363" spans="1:9" x14ac:dyDescent="0.3">
      <c r="A1363" s="448">
        <v>1355</v>
      </c>
      <c r="B1363" s="397" t="s">
        <v>1970</v>
      </c>
      <c r="C1363" s="386" t="s">
        <v>4357</v>
      </c>
      <c r="D1363" s="393" t="s">
        <v>4358</v>
      </c>
      <c r="E1363" s="398" t="s">
        <v>1939</v>
      </c>
      <c r="F1363" s="429">
        <v>125</v>
      </c>
      <c r="G1363" s="429">
        <v>125</v>
      </c>
      <c r="H1363" s="452"/>
      <c r="I1363" s="429">
        <v>125</v>
      </c>
    </row>
    <row r="1364" spans="1:9" x14ac:dyDescent="0.3">
      <c r="A1364" s="448">
        <v>1356</v>
      </c>
      <c r="B1364" s="397" t="s">
        <v>1970</v>
      </c>
      <c r="C1364" s="386" t="s">
        <v>4359</v>
      </c>
      <c r="D1364" s="393" t="s">
        <v>4360</v>
      </c>
      <c r="E1364" s="398" t="s">
        <v>1939</v>
      </c>
      <c r="F1364" s="429">
        <v>125</v>
      </c>
      <c r="G1364" s="429">
        <v>125</v>
      </c>
      <c r="H1364" s="452"/>
      <c r="I1364" s="429">
        <v>125</v>
      </c>
    </row>
    <row r="1365" spans="1:9" x14ac:dyDescent="0.3">
      <c r="A1365" s="448">
        <v>1357</v>
      </c>
      <c r="B1365" s="397" t="s">
        <v>1970</v>
      </c>
      <c r="C1365" s="386" t="s">
        <v>4361</v>
      </c>
      <c r="D1365" s="393" t="s">
        <v>4362</v>
      </c>
      <c r="E1365" s="398" t="s">
        <v>1939</v>
      </c>
      <c r="F1365" s="429">
        <v>125</v>
      </c>
      <c r="G1365" s="429">
        <v>125</v>
      </c>
      <c r="H1365" s="452"/>
      <c r="I1365" s="429">
        <v>125</v>
      </c>
    </row>
    <row r="1366" spans="1:9" x14ac:dyDescent="0.3">
      <c r="A1366" s="448">
        <v>1358</v>
      </c>
      <c r="B1366" s="397" t="s">
        <v>1923</v>
      </c>
      <c r="C1366" s="386" t="s">
        <v>4363</v>
      </c>
      <c r="D1366" s="393" t="s">
        <v>4364</v>
      </c>
      <c r="E1366" s="398" t="s">
        <v>1939</v>
      </c>
      <c r="F1366" s="429">
        <v>100</v>
      </c>
      <c r="G1366" s="429">
        <v>100</v>
      </c>
      <c r="H1366" s="452"/>
      <c r="I1366" s="429">
        <v>100</v>
      </c>
    </row>
    <row r="1367" spans="1:9" x14ac:dyDescent="0.3">
      <c r="A1367" s="448">
        <v>1359</v>
      </c>
      <c r="B1367" s="397" t="s">
        <v>1923</v>
      </c>
      <c r="C1367" s="386" t="s">
        <v>4363</v>
      </c>
      <c r="D1367" s="393" t="s">
        <v>4364</v>
      </c>
      <c r="E1367" s="398" t="s">
        <v>1939</v>
      </c>
      <c r="F1367" s="429">
        <v>125</v>
      </c>
      <c r="G1367" s="429">
        <v>125</v>
      </c>
      <c r="H1367" s="452"/>
      <c r="I1367" s="429">
        <v>125</v>
      </c>
    </row>
    <row r="1368" spans="1:9" x14ac:dyDescent="0.3">
      <c r="A1368" s="448">
        <v>1360</v>
      </c>
      <c r="B1368" s="397" t="s">
        <v>1923</v>
      </c>
      <c r="C1368" s="386" t="s">
        <v>4363</v>
      </c>
      <c r="D1368" s="393" t="s">
        <v>4364</v>
      </c>
      <c r="E1368" s="398" t="s">
        <v>1939</v>
      </c>
      <c r="F1368" s="429">
        <v>125</v>
      </c>
      <c r="G1368" s="429">
        <v>125</v>
      </c>
      <c r="H1368" s="452"/>
      <c r="I1368" s="429">
        <v>125</v>
      </c>
    </row>
    <row r="1369" spans="1:9" x14ac:dyDescent="0.3">
      <c r="A1369" s="448">
        <v>1361</v>
      </c>
      <c r="B1369" s="397" t="s">
        <v>531</v>
      </c>
      <c r="C1369" s="386" t="s">
        <v>4365</v>
      </c>
      <c r="D1369" s="393" t="s">
        <v>4366</v>
      </c>
      <c r="E1369" s="398" t="s">
        <v>1939</v>
      </c>
      <c r="F1369" s="429">
        <v>125</v>
      </c>
      <c r="G1369" s="429">
        <v>125</v>
      </c>
      <c r="H1369" s="452"/>
      <c r="I1369" s="429">
        <v>125</v>
      </c>
    </row>
    <row r="1370" spans="1:9" x14ac:dyDescent="0.3">
      <c r="A1370" s="448">
        <v>1362</v>
      </c>
      <c r="B1370" s="397" t="s">
        <v>531</v>
      </c>
      <c r="C1370" s="386" t="s">
        <v>4367</v>
      </c>
      <c r="D1370" s="393" t="s">
        <v>4368</v>
      </c>
      <c r="E1370" s="398" t="s">
        <v>1939</v>
      </c>
      <c r="F1370" s="429">
        <v>125</v>
      </c>
      <c r="G1370" s="429">
        <v>125</v>
      </c>
      <c r="H1370" s="452"/>
      <c r="I1370" s="429">
        <v>125</v>
      </c>
    </row>
    <row r="1371" spans="1:9" x14ac:dyDescent="0.3">
      <c r="A1371" s="448">
        <v>1363</v>
      </c>
      <c r="B1371" s="397" t="s">
        <v>531</v>
      </c>
      <c r="C1371" s="386" t="s">
        <v>4369</v>
      </c>
      <c r="D1371" s="393" t="s">
        <v>4370</v>
      </c>
      <c r="E1371" s="398" t="s">
        <v>1939</v>
      </c>
      <c r="F1371" s="429">
        <v>100</v>
      </c>
      <c r="G1371" s="429">
        <v>100</v>
      </c>
      <c r="H1371" s="452"/>
      <c r="I1371" s="429">
        <v>100</v>
      </c>
    </row>
    <row r="1372" spans="1:9" x14ac:dyDescent="0.3">
      <c r="A1372" s="448">
        <v>1364</v>
      </c>
      <c r="B1372" s="397" t="s">
        <v>531</v>
      </c>
      <c r="C1372" s="386" t="s">
        <v>4369</v>
      </c>
      <c r="D1372" s="393" t="s">
        <v>4370</v>
      </c>
      <c r="E1372" s="398" t="s">
        <v>1939</v>
      </c>
      <c r="F1372" s="429">
        <v>100</v>
      </c>
      <c r="G1372" s="429">
        <v>100</v>
      </c>
      <c r="H1372" s="452"/>
      <c r="I1372" s="429">
        <v>100</v>
      </c>
    </row>
    <row r="1373" spans="1:9" x14ac:dyDescent="0.3">
      <c r="A1373" s="448">
        <v>1365</v>
      </c>
      <c r="B1373" s="397" t="s">
        <v>531</v>
      </c>
      <c r="C1373" s="386" t="s">
        <v>4371</v>
      </c>
      <c r="D1373" s="393" t="s">
        <v>4372</v>
      </c>
      <c r="E1373" s="398" t="s">
        <v>1939</v>
      </c>
      <c r="F1373" s="429">
        <v>125</v>
      </c>
      <c r="G1373" s="429">
        <v>125</v>
      </c>
      <c r="H1373" s="452"/>
      <c r="I1373" s="429">
        <v>125</v>
      </c>
    </row>
    <row r="1374" spans="1:9" x14ac:dyDescent="0.3">
      <c r="A1374" s="448">
        <v>1366</v>
      </c>
      <c r="B1374" s="397" t="s">
        <v>531</v>
      </c>
      <c r="C1374" s="386" t="s">
        <v>4373</v>
      </c>
      <c r="D1374" s="393" t="s">
        <v>4374</v>
      </c>
      <c r="E1374" s="398" t="s">
        <v>1939</v>
      </c>
      <c r="F1374" s="429">
        <v>100</v>
      </c>
      <c r="G1374" s="429">
        <v>100</v>
      </c>
      <c r="H1374" s="452"/>
      <c r="I1374" s="429">
        <v>100</v>
      </c>
    </row>
    <row r="1375" spans="1:9" x14ac:dyDescent="0.3">
      <c r="A1375" s="448">
        <v>1367</v>
      </c>
      <c r="B1375" s="397" t="s">
        <v>531</v>
      </c>
      <c r="C1375" s="386" t="s">
        <v>4375</v>
      </c>
      <c r="D1375" s="393" t="s">
        <v>4376</v>
      </c>
      <c r="E1375" s="398" t="s">
        <v>1939</v>
      </c>
      <c r="F1375" s="429">
        <v>100</v>
      </c>
      <c r="G1375" s="429">
        <v>100</v>
      </c>
      <c r="H1375" s="452"/>
      <c r="I1375" s="429">
        <v>100</v>
      </c>
    </row>
    <row r="1376" spans="1:9" x14ac:dyDescent="0.3">
      <c r="A1376" s="448">
        <v>1368</v>
      </c>
      <c r="B1376" s="397" t="s">
        <v>531</v>
      </c>
      <c r="C1376" s="386" t="s">
        <v>4377</v>
      </c>
      <c r="D1376" s="393" t="s">
        <v>4378</v>
      </c>
      <c r="E1376" s="398" t="s">
        <v>1939</v>
      </c>
      <c r="F1376" s="429">
        <v>125</v>
      </c>
      <c r="G1376" s="429">
        <v>125</v>
      </c>
      <c r="H1376" s="452"/>
      <c r="I1376" s="429">
        <v>125</v>
      </c>
    </row>
    <row r="1377" spans="1:12" x14ac:dyDescent="0.3">
      <c r="A1377" s="448">
        <v>1369</v>
      </c>
      <c r="B1377" s="397" t="s">
        <v>531</v>
      </c>
      <c r="C1377" s="386" t="s">
        <v>4379</v>
      </c>
      <c r="D1377" s="393" t="s">
        <v>4380</v>
      </c>
      <c r="E1377" s="398" t="s">
        <v>1939</v>
      </c>
      <c r="F1377" s="429">
        <v>125</v>
      </c>
      <c r="G1377" s="429">
        <v>125</v>
      </c>
      <c r="H1377" s="452"/>
      <c r="I1377" s="429">
        <v>125</v>
      </c>
    </row>
    <row r="1378" spans="1:12" x14ac:dyDescent="0.3">
      <c r="A1378" s="448">
        <v>1370</v>
      </c>
      <c r="B1378" s="397" t="s">
        <v>1970</v>
      </c>
      <c r="C1378" s="386" t="s">
        <v>4381</v>
      </c>
      <c r="D1378" s="393" t="s">
        <v>4382</v>
      </c>
      <c r="E1378" s="398" t="s">
        <v>1939</v>
      </c>
      <c r="F1378" s="429">
        <v>125</v>
      </c>
      <c r="G1378" s="429">
        <v>125</v>
      </c>
      <c r="H1378" s="452"/>
      <c r="I1378" s="429">
        <v>125</v>
      </c>
    </row>
    <row r="1379" spans="1:12" x14ac:dyDescent="0.3">
      <c r="A1379" s="448">
        <v>1371</v>
      </c>
      <c r="B1379" s="397" t="s">
        <v>1970</v>
      </c>
      <c r="C1379" s="386" t="s">
        <v>4383</v>
      </c>
      <c r="D1379" s="393" t="s">
        <v>4384</v>
      </c>
      <c r="E1379" s="398" t="s">
        <v>1939</v>
      </c>
      <c r="F1379" s="429">
        <v>125</v>
      </c>
      <c r="G1379" s="429">
        <v>125</v>
      </c>
      <c r="H1379" s="452"/>
      <c r="I1379" s="429">
        <v>125</v>
      </c>
    </row>
    <row r="1380" spans="1:12" x14ac:dyDescent="0.3">
      <c r="A1380" s="448">
        <v>1372</v>
      </c>
      <c r="B1380" s="397" t="s">
        <v>1970</v>
      </c>
      <c r="C1380" s="386" t="s">
        <v>4385</v>
      </c>
      <c r="D1380" s="393" t="s">
        <v>4386</v>
      </c>
      <c r="E1380" s="398" t="s">
        <v>1939</v>
      </c>
      <c r="F1380" s="429">
        <v>125</v>
      </c>
      <c r="G1380" s="429">
        <v>125</v>
      </c>
      <c r="H1380" s="452"/>
      <c r="I1380" s="429">
        <v>125</v>
      </c>
    </row>
    <row r="1381" spans="1:12" x14ac:dyDescent="0.3">
      <c r="A1381" s="448">
        <v>1373</v>
      </c>
      <c r="B1381" s="397" t="s">
        <v>1970</v>
      </c>
      <c r="C1381" s="386" t="s">
        <v>4387</v>
      </c>
      <c r="D1381" s="393" t="s">
        <v>4388</v>
      </c>
      <c r="E1381" s="398" t="s">
        <v>1939</v>
      </c>
      <c r="F1381" s="429">
        <v>162.5</v>
      </c>
      <c r="G1381" s="429">
        <v>162.5</v>
      </c>
      <c r="H1381" s="452"/>
      <c r="I1381" s="429">
        <v>162.5</v>
      </c>
    </row>
    <row r="1382" spans="1:12" x14ac:dyDescent="0.3">
      <c r="A1382" s="448">
        <v>1374</v>
      </c>
      <c r="B1382" s="397" t="s">
        <v>1915</v>
      </c>
      <c r="C1382" s="456" t="s">
        <v>4389</v>
      </c>
      <c r="D1382" s="451"/>
      <c r="E1382" s="398" t="s">
        <v>1939</v>
      </c>
      <c r="F1382" s="452">
        <v>162.5</v>
      </c>
      <c r="G1382" s="452">
        <v>162.5</v>
      </c>
      <c r="H1382" s="452"/>
      <c r="I1382" s="452">
        <v>162.5</v>
      </c>
    </row>
    <row r="1383" spans="1:12" x14ac:dyDescent="0.3">
      <c r="A1383" s="448"/>
      <c r="B1383" s="389"/>
      <c r="C1383" s="247"/>
      <c r="D1383" s="451"/>
      <c r="E1383" s="449"/>
      <c r="F1383" s="450"/>
      <c r="G1383" s="450"/>
      <c r="H1383" s="450"/>
      <c r="I1383" s="450"/>
      <c r="J1383" s="94"/>
    </row>
    <row r="1384" spans="1:12" x14ac:dyDescent="0.3">
      <c r="A1384" s="448" t="s">
        <v>283</v>
      </c>
      <c r="B1384" s="389"/>
      <c r="C1384" s="247"/>
      <c r="D1384" s="451"/>
      <c r="E1384" s="449"/>
      <c r="F1384" s="450"/>
      <c r="G1384" s="450"/>
      <c r="H1384" s="381" t="s">
        <v>437</v>
      </c>
      <c r="I1384" s="450">
        <f>SUM(I9:I1383)</f>
        <v>609527.00999999978</v>
      </c>
      <c r="J1384" s="94"/>
    </row>
    <row r="1386" spans="1:12" x14ac:dyDescent="0.3">
      <c r="A1386" s="153" t="s">
        <v>476</v>
      </c>
    </row>
    <row r="1388" spans="1:12" x14ac:dyDescent="0.3">
      <c r="B1388" s="155" t="s">
        <v>107</v>
      </c>
      <c r="F1388" s="156"/>
    </row>
    <row r="1389" spans="1:12" x14ac:dyDescent="0.3">
      <c r="F1389" s="154"/>
      <c r="I1389" s="154"/>
      <c r="J1389" s="154"/>
      <c r="K1389" s="154"/>
      <c r="L1389" s="154"/>
    </row>
    <row r="1390" spans="1:12" x14ac:dyDescent="0.3">
      <c r="C1390" s="157"/>
      <c r="F1390" s="157"/>
      <c r="G1390" s="157"/>
      <c r="H1390" s="160"/>
      <c r="I1390" s="158"/>
      <c r="J1390" s="154"/>
      <c r="K1390" s="154"/>
      <c r="L1390" s="154"/>
    </row>
    <row r="1391" spans="1:12" x14ac:dyDescent="0.3">
      <c r="A1391" s="154"/>
      <c r="C1391" s="159" t="s">
        <v>271</v>
      </c>
      <c r="F1391" s="160" t="s">
        <v>276</v>
      </c>
      <c r="G1391" s="159"/>
      <c r="H1391" s="159"/>
      <c r="I1391" s="158"/>
      <c r="J1391" s="154"/>
      <c r="K1391" s="154"/>
      <c r="L1391" s="154"/>
    </row>
    <row r="1392" spans="1:12" x14ac:dyDescent="0.3">
      <c r="A1392" s="154"/>
      <c r="C1392" s="161" t="s">
        <v>140</v>
      </c>
      <c r="F1392" s="153" t="s">
        <v>272</v>
      </c>
      <c r="I1392" s="154"/>
      <c r="J1392" s="154"/>
      <c r="K1392" s="154"/>
      <c r="L1392" s="154"/>
    </row>
    <row r="1393" spans="2:8" s="154" customFormat="1" x14ac:dyDescent="0.3">
      <c r="B1393" s="387"/>
      <c r="C1393" s="161"/>
      <c r="D1393" s="390"/>
      <c r="G1393" s="161"/>
      <c r="H1393" s="161"/>
    </row>
    <row r="1394" spans="2:8" s="154" customFormat="1" ht="12.75" x14ac:dyDescent="0.2">
      <c r="B1394" s="390"/>
      <c r="D1394" s="390"/>
    </row>
    <row r="1395" spans="2:8" s="154" customFormat="1" ht="12.75" x14ac:dyDescent="0.2">
      <c r="B1395" s="390"/>
      <c r="D1395" s="390"/>
    </row>
    <row r="1396" spans="2:8" s="154" customFormat="1" ht="12.75" x14ac:dyDescent="0.2">
      <c r="B1396" s="390"/>
      <c r="D1396" s="390"/>
    </row>
    <row r="1397" spans="2:8" s="154" customFormat="1" ht="12.75" x14ac:dyDescent="0.2">
      <c r="B1397" s="390"/>
      <c r="D1397" s="390"/>
    </row>
  </sheetData>
  <mergeCells count="1">
    <mergeCell ref="I2:J2"/>
  </mergeCells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WLN116:WLN1382 WVJ116:WVJ1382 B9:B1384 IX116:IX1382 ST116:ST1382 ACP116:ACP1382 AML116:AML1382 AWH116:AWH1382 BGD116:BGD1382 BPZ116:BPZ1382 BZV116:BZV1382 CJR116:CJR1382 CTN116:CTN1382 DDJ116:DDJ1382 DNF116:DNF1382 DXB116:DXB1382 EGX116:EGX1382 EQT116:EQT1382 FAP116:FAP1382 FKL116:FKL1382 FUH116:FUH1382 GED116:GED1382 GNZ116:GNZ1382 GXV116:GXV1382 HHR116:HHR1382 HRN116:HRN1382 IBJ116:IBJ1382 ILF116:ILF1382 IVB116:IVB1382 JEX116:JEX1382 JOT116:JOT1382 JYP116:JYP1382 KIL116:KIL1382 KSH116:KSH1382 LCD116:LCD1382 LLZ116:LLZ1382 LVV116:LVV1382 MFR116:MFR1382 MPN116:MPN1382 MZJ116:MZJ1382 NJF116:NJF1382 NTB116:NTB1382 OCX116:OCX1382 OMT116:OMT1382 OWP116:OWP1382 PGL116:PGL1382 PQH116:PQH1382 QAD116:QAD1382 QJZ116:QJZ1382 QTV116:QTV1382 RDR116:RDR1382 RNN116:RNN1382 RXJ116:RXJ1382 SHF116:SHF1382 SRB116:SRB1382 TAX116:TAX1382 TKT116:TKT1382 TUP116:TUP1382 UEL116:UEL1382 UOH116:UOH1382 UYD116:UYD1382 VHZ116:VHZ1382 VRV116:VRV1382 WBR116:WBR1382"/>
  </dataValidations>
  <printOptions gridLines="1"/>
  <pageMargins left="0.31496062992125984" right="0.31496062992125984" top="0.15748031496062992" bottom="0.35433070866141736" header="0.31496062992125984" footer="0.31496062992125984"/>
  <pageSetup scale="63" fitToHeight="0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3"/>
  <sheetViews>
    <sheetView showGridLines="0" view="pageBreakPreview" zoomScale="70" zoomScaleSheetLayoutView="70" workbookViewId="0">
      <selection activeCell="M4" sqref="M4"/>
    </sheetView>
  </sheetViews>
  <sheetFormatPr defaultRowHeight="12.75" x14ac:dyDescent="0.2"/>
  <cols>
    <col min="1" max="1" width="4.7109375" style="165" customWidth="1"/>
    <col min="2" max="2" width="9" style="165" customWidth="1"/>
    <col min="3" max="3" width="23.42578125" style="165" customWidth="1"/>
    <col min="4" max="4" width="13.28515625" style="165" customWidth="1"/>
    <col min="5" max="5" width="9.5703125" style="165" customWidth="1"/>
    <col min="6" max="6" width="11.5703125" style="165" customWidth="1"/>
    <col min="7" max="7" width="12.28515625" style="165" customWidth="1"/>
    <col min="8" max="8" width="15.28515625" style="165" customWidth="1"/>
    <col min="9" max="9" width="17.5703125" style="165" customWidth="1"/>
    <col min="10" max="11" width="12.42578125" style="165" customWidth="1"/>
    <col min="12" max="12" width="23.5703125" style="165" customWidth="1"/>
    <col min="13" max="13" width="19.42578125" style="165" customWidth="1"/>
    <col min="14" max="14" width="0.85546875" style="165" hidden="1" customWidth="1"/>
    <col min="15" max="16384" width="9.140625" style="165"/>
  </cols>
  <sheetData>
    <row r="1" spans="1:14" ht="13.5" x14ac:dyDescent="0.2">
      <c r="A1" s="162" t="s">
        <v>478</v>
      </c>
      <c r="B1" s="163"/>
      <c r="C1" s="163"/>
      <c r="D1" s="163"/>
      <c r="E1" s="163"/>
      <c r="F1" s="163"/>
      <c r="G1" s="163"/>
      <c r="H1" s="163"/>
      <c r="I1" s="166"/>
      <c r="J1" s="228"/>
      <c r="K1" s="228"/>
      <c r="L1" s="228"/>
      <c r="M1" s="228" t="s">
        <v>426</v>
      </c>
      <c r="N1" s="166"/>
    </row>
    <row r="2" spans="1:14" ht="15" x14ac:dyDescent="0.2">
      <c r="A2" s="166" t="s">
        <v>322</v>
      </c>
      <c r="B2" s="163"/>
      <c r="C2" s="163"/>
      <c r="D2" s="164"/>
      <c r="E2" s="164"/>
      <c r="F2" s="164"/>
      <c r="G2" s="164"/>
      <c r="H2" s="164"/>
      <c r="I2" s="163"/>
      <c r="J2" s="163"/>
      <c r="K2" s="163"/>
      <c r="L2" s="163"/>
      <c r="M2" s="494" t="s">
        <v>480</v>
      </c>
      <c r="N2" s="495"/>
    </row>
    <row r="3" spans="1:14" x14ac:dyDescent="0.2">
      <c r="A3" s="166"/>
      <c r="B3" s="163"/>
      <c r="C3" s="163"/>
      <c r="D3" s="164"/>
      <c r="E3" s="164"/>
      <c r="F3" s="164"/>
      <c r="G3" s="164"/>
      <c r="H3" s="164"/>
      <c r="I3" s="163"/>
      <c r="J3" s="163"/>
      <c r="K3" s="163"/>
      <c r="L3" s="163"/>
      <c r="M3" s="163"/>
      <c r="N3" s="166"/>
    </row>
    <row r="4" spans="1:14" ht="15" x14ac:dyDescent="0.3">
      <c r="A4" s="102" t="s">
        <v>277</v>
      </c>
      <c r="B4" s="163"/>
      <c r="C4" s="163"/>
      <c r="D4" s="167"/>
      <c r="E4" s="229"/>
      <c r="F4" s="167"/>
      <c r="G4" s="164"/>
      <c r="H4" s="164"/>
      <c r="I4" s="164"/>
      <c r="J4" s="164"/>
      <c r="K4" s="164"/>
      <c r="L4" s="163"/>
      <c r="M4" s="164"/>
      <c r="N4" s="166"/>
    </row>
    <row r="5" spans="1:14" x14ac:dyDescent="0.2">
      <c r="A5" s="168"/>
      <c r="B5" s="88" t="s">
        <v>479</v>
      </c>
      <c r="C5" s="168"/>
      <c r="D5" s="168"/>
      <c r="E5" s="169"/>
      <c r="F5" s="169"/>
      <c r="G5" s="169"/>
      <c r="H5" s="169"/>
      <c r="I5" s="169"/>
      <c r="J5" s="169"/>
      <c r="K5" s="169"/>
      <c r="L5" s="169"/>
      <c r="M5" s="169"/>
      <c r="N5" s="166"/>
    </row>
    <row r="6" spans="1:14" ht="13.5" thickBot="1" x14ac:dyDescent="0.25">
      <c r="A6" s="230"/>
      <c r="B6" s="230"/>
      <c r="C6" s="230"/>
      <c r="D6" s="230"/>
      <c r="E6" s="230"/>
      <c r="F6" s="230"/>
      <c r="G6" s="230"/>
      <c r="H6" s="230"/>
      <c r="I6" s="230"/>
      <c r="J6" s="230"/>
      <c r="K6" s="230"/>
      <c r="L6" s="230"/>
      <c r="M6" s="230"/>
      <c r="N6" s="166"/>
    </row>
    <row r="7" spans="1:14" ht="51" x14ac:dyDescent="0.2">
      <c r="A7" s="231" t="s">
        <v>64</v>
      </c>
      <c r="B7" s="232" t="s">
        <v>427</v>
      </c>
      <c r="C7" s="232" t="s">
        <v>428</v>
      </c>
      <c r="D7" s="233" t="s">
        <v>429</v>
      </c>
      <c r="E7" s="233" t="s">
        <v>278</v>
      </c>
      <c r="F7" s="233" t="s">
        <v>430</v>
      </c>
      <c r="G7" s="233" t="s">
        <v>431</v>
      </c>
      <c r="H7" s="232" t="s">
        <v>432</v>
      </c>
      <c r="I7" s="234" t="s">
        <v>433</v>
      </c>
      <c r="J7" s="234" t="s">
        <v>434</v>
      </c>
      <c r="K7" s="235" t="s">
        <v>435</v>
      </c>
      <c r="L7" s="235" t="s">
        <v>436</v>
      </c>
      <c r="M7" s="233" t="s">
        <v>426</v>
      </c>
      <c r="N7" s="166"/>
    </row>
    <row r="8" spans="1:14" x14ac:dyDescent="0.2">
      <c r="A8" s="171">
        <v>1</v>
      </c>
      <c r="B8" s="172">
        <v>2</v>
      </c>
      <c r="C8" s="172">
        <v>3</v>
      </c>
      <c r="D8" s="173">
        <v>4</v>
      </c>
      <c r="E8" s="173">
        <v>5</v>
      </c>
      <c r="F8" s="173">
        <v>6</v>
      </c>
      <c r="G8" s="173">
        <v>7</v>
      </c>
      <c r="H8" s="173">
        <v>8</v>
      </c>
      <c r="I8" s="173">
        <v>9</v>
      </c>
      <c r="J8" s="173">
        <v>10</v>
      </c>
      <c r="K8" s="173">
        <v>11</v>
      </c>
      <c r="L8" s="173">
        <v>12</v>
      </c>
      <c r="M8" s="173">
        <v>13</v>
      </c>
      <c r="N8" s="166"/>
    </row>
    <row r="9" spans="1:14" ht="15" x14ac:dyDescent="0.25">
      <c r="A9" s="174">
        <v>1</v>
      </c>
      <c r="B9" s="175"/>
      <c r="C9" s="236"/>
      <c r="D9" s="174"/>
      <c r="E9" s="174"/>
      <c r="F9" s="174"/>
      <c r="G9" s="174"/>
      <c r="H9" s="174"/>
      <c r="I9" s="174"/>
      <c r="J9" s="174"/>
      <c r="K9" s="174"/>
      <c r="L9" s="174"/>
      <c r="M9" s="237" t="str">
        <f t="shared" ref="M9:M33" si="0">IF(ISBLANK(B9),"",$M$2)</f>
        <v/>
      </c>
      <c r="N9" s="166"/>
    </row>
    <row r="10" spans="1:14" ht="15" x14ac:dyDescent="0.25">
      <c r="A10" s="174">
        <v>2</v>
      </c>
      <c r="B10" s="175"/>
      <c r="C10" s="236"/>
      <c r="D10" s="174"/>
      <c r="E10" s="174"/>
      <c r="F10" s="174"/>
      <c r="G10" s="174"/>
      <c r="H10" s="174"/>
      <c r="I10" s="174"/>
      <c r="J10" s="174"/>
      <c r="K10" s="174"/>
      <c r="L10" s="174"/>
      <c r="M10" s="237" t="str">
        <f t="shared" si="0"/>
        <v/>
      </c>
      <c r="N10" s="166"/>
    </row>
    <row r="11" spans="1:14" ht="15" x14ac:dyDescent="0.25">
      <c r="A11" s="174">
        <v>3</v>
      </c>
      <c r="B11" s="175"/>
      <c r="C11" s="236"/>
      <c r="D11" s="174"/>
      <c r="E11" s="174"/>
      <c r="F11" s="174"/>
      <c r="G11" s="174"/>
      <c r="H11" s="174"/>
      <c r="I11" s="174"/>
      <c r="J11" s="174"/>
      <c r="K11" s="174"/>
      <c r="L11" s="174"/>
      <c r="M11" s="237" t="str">
        <f t="shared" si="0"/>
        <v/>
      </c>
      <c r="N11" s="166"/>
    </row>
    <row r="12" spans="1:14" ht="15" x14ac:dyDescent="0.25">
      <c r="A12" s="174">
        <v>4</v>
      </c>
      <c r="B12" s="175"/>
      <c r="C12" s="236"/>
      <c r="D12" s="174"/>
      <c r="E12" s="174"/>
      <c r="F12" s="174"/>
      <c r="G12" s="174"/>
      <c r="H12" s="174"/>
      <c r="I12" s="174"/>
      <c r="J12" s="174"/>
      <c r="K12" s="174"/>
      <c r="L12" s="174"/>
      <c r="M12" s="237" t="str">
        <f t="shared" si="0"/>
        <v/>
      </c>
      <c r="N12" s="166"/>
    </row>
    <row r="13" spans="1:14" ht="15" x14ac:dyDescent="0.25">
      <c r="A13" s="174">
        <v>5</v>
      </c>
      <c r="B13" s="175"/>
      <c r="C13" s="236"/>
      <c r="D13" s="174"/>
      <c r="E13" s="174"/>
      <c r="F13" s="174"/>
      <c r="G13" s="174"/>
      <c r="H13" s="174"/>
      <c r="I13" s="174"/>
      <c r="J13" s="174"/>
      <c r="K13" s="174"/>
      <c r="L13" s="174"/>
      <c r="M13" s="237" t="str">
        <f t="shared" si="0"/>
        <v/>
      </c>
      <c r="N13" s="166"/>
    </row>
    <row r="14" spans="1:14" ht="15" x14ac:dyDescent="0.25">
      <c r="A14" s="174">
        <v>6</v>
      </c>
      <c r="B14" s="175"/>
      <c r="C14" s="236"/>
      <c r="D14" s="174"/>
      <c r="E14" s="174"/>
      <c r="F14" s="174"/>
      <c r="G14" s="174"/>
      <c r="H14" s="174"/>
      <c r="I14" s="174"/>
      <c r="J14" s="174"/>
      <c r="K14" s="174"/>
      <c r="L14" s="174"/>
      <c r="M14" s="237" t="str">
        <f t="shared" si="0"/>
        <v/>
      </c>
      <c r="N14" s="166"/>
    </row>
    <row r="15" spans="1:14" ht="15" x14ac:dyDescent="0.25">
      <c r="A15" s="174">
        <v>7</v>
      </c>
      <c r="B15" s="175"/>
      <c r="C15" s="236"/>
      <c r="D15" s="174"/>
      <c r="E15" s="174"/>
      <c r="F15" s="174"/>
      <c r="G15" s="174"/>
      <c r="H15" s="174"/>
      <c r="I15" s="174"/>
      <c r="J15" s="174"/>
      <c r="K15" s="174"/>
      <c r="L15" s="174"/>
      <c r="M15" s="237" t="str">
        <f t="shared" si="0"/>
        <v/>
      </c>
      <c r="N15" s="166"/>
    </row>
    <row r="16" spans="1:14" ht="15" x14ac:dyDescent="0.25">
      <c r="A16" s="174">
        <v>8</v>
      </c>
      <c r="B16" s="175"/>
      <c r="C16" s="236"/>
      <c r="D16" s="174"/>
      <c r="E16" s="174"/>
      <c r="F16" s="174"/>
      <c r="G16" s="174"/>
      <c r="H16" s="174"/>
      <c r="I16" s="174"/>
      <c r="J16" s="174"/>
      <c r="K16" s="174"/>
      <c r="L16" s="174"/>
      <c r="M16" s="237" t="str">
        <f t="shared" si="0"/>
        <v/>
      </c>
      <c r="N16" s="166"/>
    </row>
    <row r="17" spans="1:14" ht="15" x14ac:dyDescent="0.25">
      <c r="A17" s="174">
        <v>9</v>
      </c>
      <c r="B17" s="175"/>
      <c r="C17" s="236"/>
      <c r="D17" s="174"/>
      <c r="E17" s="174"/>
      <c r="F17" s="174"/>
      <c r="G17" s="174"/>
      <c r="H17" s="174"/>
      <c r="I17" s="174"/>
      <c r="J17" s="174"/>
      <c r="K17" s="174"/>
      <c r="L17" s="174"/>
      <c r="M17" s="237" t="str">
        <f t="shared" si="0"/>
        <v/>
      </c>
      <c r="N17" s="166"/>
    </row>
    <row r="18" spans="1:14" ht="15" x14ac:dyDescent="0.25">
      <c r="A18" s="174">
        <v>10</v>
      </c>
      <c r="B18" s="175"/>
      <c r="C18" s="236"/>
      <c r="D18" s="174"/>
      <c r="E18" s="174"/>
      <c r="F18" s="174"/>
      <c r="G18" s="174"/>
      <c r="H18" s="174"/>
      <c r="I18" s="174"/>
      <c r="J18" s="174"/>
      <c r="K18" s="174"/>
      <c r="L18" s="174"/>
      <c r="M18" s="237" t="str">
        <f t="shared" si="0"/>
        <v/>
      </c>
      <c r="N18" s="166"/>
    </row>
    <row r="19" spans="1:14" ht="15" x14ac:dyDescent="0.25">
      <c r="A19" s="174">
        <v>11</v>
      </c>
      <c r="B19" s="175"/>
      <c r="C19" s="236"/>
      <c r="D19" s="174"/>
      <c r="E19" s="174"/>
      <c r="F19" s="174"/>
      <c r="G19" s="174"/>
      <c r="H19" s="174"/>
      <c r="I19" s="174"/>
      <c r="J19" s="174"/>
      <c r="K19" s="174"/>
      <c r="L19" s="174"/>
      <c r="M19" s="237" t="str">
        <f t="shared" si="0"/>
        <v/>
      </c>
      <c r="N19" s="166"/>
    </row>
    <row r="20" spans="1:14" ht="15" x14ac:dyDescent="0.25">
      <c r="A20" s="174">
        <v>12</v>
      </c>
      <c r="B20" s="175"/>
      <c r="C20" s="236"/>
      <c r="D20" s="174"/>
      <c r="E20" s="174"/>
      <c r="F20" s="174"/>
      <c r="G20" s="174"/>
      <c r="H20" s="174"/>
      <c r="I20" s="174"/>
      <c r="J20" s="174"/>
      <c r="K20" s="174"/>
      <c r="L20" s="174"/>
      <c r="M20" s="237" t="str">
        <f t="shared" si="0"/>
        <v/>
      </c>
      <c r="N20" s="166"/>
    </row>
    <row r="21" spans="1:14" ht="15" x14ac:dyDescent="0.25">
      <c r="A21" s="174">
        <v>13</v>
      </c>
      <c r="B21" s="175"/>
      <c r="C21" s="236"/>
      <c r="D21" s="174"/>
      <c r="E21" s="174"/>
      <c r="F21" s="174"/>
      <c r="G21" s="174"/>
      <c r="H21" s="174"/>
      <c r="I21" s="174"/>
      <c r="J21" s="174"/>
      <c r="K21" s="174"/>
      <c r="L21" s="174"/>
      <c r="M21" s="237" t="str">
        <f t="shared" si="0"/>
        <v/>
      </c>
      <c r="N21" s="166"/>
    </row>
    <row r="22" spans="1:14" ht="15" x14ac:dyDescent="0.25">
      <c r="A22" s="174">
        <v>14</v>
      </c>
      <c r="B22" s="175"/>
      <c r="C22" s="236"/>
      <c r="D22" s="174"/>
      <c r="E22" s="174"/>
      <c r="F22" s="174"/>
      <c r="G22" s="174"/>
      <c r="H22" s="174"/>
      <c r="I22" s="174"/>
      <c r="J22" s="174"/>
      <c r="K22" s="174"/>
      <c r="L22" s="174"/>
      <c r="M22" s="237" t="str">
        <f t="shared" si="0"/>
        <v/>
      </c>
      <c r="N22" s="166"/>
    </row>
    <row r="23" spans="1:14" ht="15" x14ac:dyDescent="0.25">
      <c r="A23" s="174">
        <v>15</v>
      </c>
      <c r="B23" s="175"/>
      <c r="C23" s="236"/>
      <c r="D23" s="174"/>
      <c r="E23" s="174"/>
      <c r="F23" s="174"/>
      <c r="G23" s="174"/>
      <c r="H23" s="174"/>
      <c r="I23" s="174"/>
      <c r="J23" s="174"/>
      <c r="K23" s="174"/>
      <c r="L23" s="174"/>
      <c r="M23" s="237" t="str">
        <f t="shared" si="0"/>
        <v/>
      </c>
      <c r="N23" s="166"/>
    </row>
    <row r="24" spans="1:14" ht="15" x14ac:dyDescent="0.25">
      <c r="A24" s="174">
        <v>16</v>
      </c>
      <c r="B24" s="175"/>
      <c r="C24" s="236"/>
      <c r="D24" s="174"/>
      <c r="E24" s="174"/>
      <c r="F24" s="174"/>
      <c r="G24" s="174"/>
      <c r="H24" s="174"/>
      <c r="I24" s="174"/>
      <c r="J24" s="174"/>
      <c r="K24" s="174"/>
      <c r="L24" s="174"/>
      <c r="M24" s="237" t="str">
        <f t="shared" si="0"/>
        <v/>
      </c>
      <c r="N24" s="166"/>
    </row>
    <row r="25" spans="1:14" ht="15" x14ac:dyDescent="0.25">
      <c r="A25" s="174">
        <v>17</v>
      </c>
      <c r="B25" s="175"/>
      <c r="C25" s="236"/>
      <c r="D25" s="174"/>
      <c r="E25" s="174"/>
      <c r="F25" s="174"/>
      <c r="G25" s="174"/>
      <c r="H25" s="174"/>
      <c r="I25" s="174"/>
      <c r="J25" s="174"/>
      <c r="K25" s="174"/>
      <c r="L25" s="174"/>
      <c r="M25" s="237" t="str">
        <f t="shared" si="0"/>
        <v/>
      </c>
      <c r="N25" s="166"/>
    </row>
    <row r="26" spans="1:14" ht="15" x14ac:dyDescent="0.25">
      <c r="A26" s="174">
        <v>18</v>
      </c>
      <c r="B26" s="175"/>
      <c r="C26" s="236"/>
      <c r="D26" s="174"/>
      <c r="E26" s="174"/>
      <c r="F26" s="174"/>
      <c r="G26" s="174"/>
      <c r="H26" s="174"/>
      <c r="I26" s="174"/>
      <c r="J26" s="174"/>
      <c r="K26" s="174"/>
      <c r="L26" s="174"/>
      <c r="M26" s="237" t="str">
        <f t="shared" si="0"/>
        <v/>
      </c>
      <c r="N26" s="166"/>
    </row>
    <row r="27" spans="1:14" ht="15" x14ac:dyDescent="0.25">
      <c r="A27" s="174">
        <v>19</v>
      </c>
      <c r="B27" s="175"/>
      <c r="C27" s="236"/>
      <c r="D27" s="174"/>
      <c r="E27" s="174"/>
      <c r="F27" s="174"/>
      <c r="G27" s="174"/>
      <c r="H27" s="174"/>
      <c r="I27" s="174"/>
      <c r="J27" s="174"/>
      <c r="K27" s="174"/>
      <c r="L27" s="174"/>
      <c r="M27" s="237" t="str">
        <f t="shared" si="0"/>
        <v/>
      </c>
      <c r="N27" s="166"/>
    </row>
    <row r="28" spans="1:14" ht="15" x14ac:dyDescent="0.25">
      <c r="A28" s="174">
        <v>20</v>
      </c>
      <c r="B28" s="175"/>
      <c r="C28" s="236"/>
      <c r="D28" s="174"/>
      <c r="E28" s="174"/>
      <c r="F28" s="174"/>
      <c r="G28" s="174"/>
      <c r="H28" s="174"/>
      <c r="I28" s="174"/>
      <c r="J28" s="174"/>
      <c r="K28" s="174"/>
      <c r="L28" s="174"/>
      <c r="M28" s="237" t="str">
        <f t="shared" si="0"/>
        <v/>
      </c>
      <c r="N28" s="166"/>
    </row>
    <row r="29" spans="1:14" ht="15" x14ac:dyDescent="0.25">
      <c r="A29" s="174">
        <v>21</v>
      </c>
      <c r="B29" s="175"/>
      <c r="C29" s="236"/>
      <c r="D29" s="174"/>
      <c r="E29" s="174"/>
      <c r="F29" s="174"/>
      <c r="G29" s="174"/>
      <c r="H29" s="174"/>
      <c r="I29" s="174"/>
      <c r="J29" s="174"/>
      <c r="K29" s="174"/>
      <c r="L29" s="174"/>
      <c r="M29" s="237" t="str">
        <f t="shared" si="0"/>
        <v/>
      </c>
      <c r="N29" s="166"/>
    </row>
    <row r="30" spans="1:14" ht="15" x14ac:dyDescent="0.25">
      <c r="A30" s="174">
        <v>22</v>
      </c>
      <c r="B30" s="175"/>
      <c r="C30" s="236"/>
      <c r="D30" s="174"/>
      <c r="E30" s="174"/>
      <c r="F30" s="174"/>
      <c r="G30" s="174"/>
      <c r="H30" s="174"/>
      <c r="I30" s="174"/>
      <c r="J30" s="174"/>
      <c r="K30" s="174"/>
      <c r="L30" s="174"/>
      <c r="M30" s="237" t="str">
        <f t="shared" si="0"/>
        <v/>
      </c>
      <c r="N30" s="166"/>
    </row>
    <row r="31" spans="1:14" ht="15" x14ac:dyDescent="0.25">
      <c r="A31" s="174">
        <v>23</v>
      </c>
      <c r="B31" s="175"/>
      <c r="C31" s="236"/>
      <c r="D31" s="174"/>
      <c r="E31" s="174"/>
      <c r="F31" s="174"/>
      <c r="G31" s="174"/>
      <c r="H31" s="174"/>
      <c r="I31" s="174"/>
      <c r="J31" s="174"/>
      <c r="K31" s="174"/>
      <c r="L31" s="174"/>
      <c r="M31" s="237" t="str">
        <f t="shared" si="0"/>
        <v/>
      </c>
      <c r="N31" s="166"/>
    </row>
    <row r="32" spans="1:14" ht="15" x14ac:dyDescent="0.25">
      <c r="A32" s="174">
        <v>24</v>
      </c>
      <c r="B32" s="175"/>
      <c r="C32" s="236"/>
      <c r="D32" s="174"/>
      <c r="E32" s="174"/>
      <c r="F32" s="174"/>
      <c r="G32" s="174"/>
      <c r="H32" s="174"/>
      <c r="I32" s="174"/>
      <c r="J32" s="174"/>
      <c r="K32" s="174"/>
      <c r="L32" s="174"/>
      <c r="M32" s="237" t="str">
        <f t="shared" si="0"/>
        <v/>
      </c>
      <c r="N32" s="166"/>
    </row>
    <row r="33" spans="1:14" ht="15" x14ac:dyDescent="0.25">
      <c r="A33" s="238" t="s">
        <v>283</v>
      </c>
      <c r="B33" s="175"/>
      <c r="C33" s="236"/>
      <c r="D33" s="174"/>
      <c r="E33" s="174"/>
      <c r="F33" s="174"/>
      <c r="G33" s="174"/>
      <c r="H33" s="174"/>
      <c r="I33" s="174"/>
      <c r="J33" s="174"/>
      <c r="K33" s="174"/>
      <c r="L33" s="174"/>
      <c r="M33" s="237" t="str">
        <f t="shared" si="0"/>
        <v/>
      </c>
      <c r="N33" s="166"/>
    </row>
    <row r="34" spans="1:14" s="181" customFormat="1" x14ac:dyDescent="0.2"/>
    <row r="37" spans="1:14" s="20" customFormat="1" ht="15" x14ac:dyDescent="0.3">
      <c r="B37" s="176" t="s">
        <v>107</v>
      </c>
    </row>
    <row r="38" spans="1:14" s="20" customFormat="1" ht="15" x14ac:dyDescent="0.3">
      <c r="B38" s="176"/>
    </row>
    <row r="39" spans="1:14" s="20" customFormat="1" ht="15" x14ac:dyDescent="0.3">
      <c r="C39" s="178"/>
      <c r="D39" s="177"/>
      <c r="E39" s="177"/>
      <c r="H39" s="178"/>
      <c r="I39" s="178"/>
      <c r="J39" s="177"/>
      <c r="K39" s="177"/>
      <c r="L39" s="177"/>
    </row>
    <row r="40" spans="1:14" s="20" customFormat="1" ht="15" x14ac:dyDescent="0.3">
      <c r="C40" s="179" t="s">
        <v>271</v>
      </c>
      <c r="D40" s="177"/>
      <c r="E40" s="177"/>
      <c r="H40" s="176" t="s">
        <v>324</v>
      </c>
      <c r="M40" s="177"/>
    </row>
    <row r="41" spans="1:14" s="20" customFormat="1" ht="15" x14ac:dyDescent="0.3">
      <c r="C41" s="179" t="s">
        <v>140</v>
      </c>
      <c r="D41" s="177"/>
      <c r="E41" s="177"/>
      <c r="H41" s="180" t="s">
        <v>272</v>
      </c>
      <c r="M41" s="177"/>
    </row>
    <row r="42" spans="1:14" ht="15" x14ac:dyDescent="0.3">
      <c r="C42" s="179"/>
      <c r="F42" s="180"/>
      <c r="J42" s="182"/>
      <c r="K42" s="182"/>
      <c r="L42" s="182"/>
      <c r="M42" s="182"/>
    </row>
    <row r="43" spans="1:14" ht="15" x14ac:dyDescent="0.3">
      <c r="C43" s="179"/>
    </row>
  </sheetData>
  <sheetProtection insertColumns="0" insertRows="0" deleteRows="0"/>
  <mergeCells count="1">
    <mergeCell ref="M2:N2"/>
  </mergeCells>
  <dataValidations count="4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C9:C33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D9:E33">
      <formula1>11</formula1>
    </dataValidation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3"/>
    <dataValidation type="list" allowBlank="1" showInputMessage="1" showErrorMessage="1" errorTitle="თარიღის შევსების ინსტრუქცია" error="დღე/თვე/წელი" prompt="დღე/თვე/წელი" sqref="O1">
      <formula1>#REF!</formula1>
    </dataValidation>
  </dataValidations>
  <pageMargins left="0.11811023622047245" right="0.11811023622047245" top="0.35433070866141736" bottom="0.35433070866141736" header="0.31496062992125984" footer="0.31496062992125984"/>
  <pageSetup paperSize="9" scale="80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733"/>
  <sheetViews>
    <sheetView workbookViewId="0">
      <selection activeCell="E13" sqref="E13"/>
    </sheetView>
  </sheetViews>
  <sheetFormatPr defaultRowHeight="12.75" x14ac:dyDescent="0.2"/>
  <cols>
    <col min="3" max="3" width="74.5703125" bestFit="1" customWidth="1"/>
    <col min="5" max="5" width="29" bestFit="1" customWidth="1"/>
  </cols>
  <sheetData>
    <row r="1" spans="1:7" x14ac:dyDescent="0.2">
      <c r="A1" t="s">
        <v>220</v>
      </c>
      <c r="C1" t="s">
        <v>200</v>
      </c>
      <c r="E1" t="s">
        <v>229</v>
      </c>
      <c r="G1" t="s">
        <v>239</v>
      </c>
    </row>
    <row r="2" spans="1:7" ht="15" x14ac:dyDescent="0.2">
      <c r="A2" s="51">
        <v>40907</v>
      </c>
      <c r="C2" t="s">
        <v>201</v>
      </c>
      <c r="E2" t="s">
        <v>234</v>
      </c>
      <c r="G2" s="52" t="s">
        <v>240</v>
      </c>
    </row>
    <row r="3" spans="1:7" ht="15" x14ac:dyDescent="0.2">
      <c r="A3" s="51">
        <v>40908</v>
      </c>
      <c r="C3" t="s">
        <v>202</v>
      </c>
      <c r="E3" t="s">
        <v>235</v>
      </c>
      <c r="G3" s="52" t="s">
        <v>241</v>
      </c>
    </row>
    <row r="4" spans="1:7" ht="15" x14ac:dyDescent="0.2">
      <c r="A4" s="51">
        <v>40909</v>
      </c>
      <c r="C4" t="s">
        <v>203</v>
      </c>
      <c r="E4" t="s">
        <v>236</v>
      </c>
      <c r="G4" s="52" t="s">
        <v>242</v>
      </c>
    </row>
    <row r="5" spans="1:7" x14ac:dyDescent="0.2">
      <c r="A5" s="51">
        <v>40910</v>
      </c>
      <c r="C5" t="s">
        <v>204</v>
      </c>
      <c r="E5" t="s">
        <v>237</v>
      </c>
    </row>
    <row r="6" spans="1:7" x14ac:dyDescent="0.2">
      <c r="A6" s="51">
        <v>40911</v>
      </c>
      <c r="C6" t="s">
        <v>205</v>
      </c>
    </row>
    <row r="7" spans="1:7" x14ac:dyDescent="0.2">
      <c r="A7" s="51">
        <v>40912</v>
      </c>
      <c r="C7" t="s">
        <v>206</v>
      </c>
    </row>
    <row r="8" spans="1:7" x14ac:dyDescent="0.2">
      <c r="A8" s="51">
        <v>40913</v>
      </c>
      <c r="C8" t="s">
        <v>207</v>
      </c>
    </row>
    <row r="9" spans="1:7" x14ac:dyDescent="0.2">
      <c r="A9" s="51">
        <v>40914</v>
      </c>
      <c r="C9" t="s">
        <v>208</v>
      </c>
    </row>
    <row r="10" spans="1:7" x14ac:dyDescent="0.2">
      <c r="A10" s="51">
        <v>40915</v>
      </c>
      <c r="C10" t="s">
        <v>209</v>
      </c>
    </row>
    <row r="11" spans="1:7" x14ac:dyDescent="0.2">
      <c r="A11" s="51">
        <v>40916</v>
      </c>
      <c r="C11" t="s">
        <v>210</v>
      </c>
    </row>
    <row r="12" spans="1:7" x14ac:dyDescent="0.2">
      <c r="A12" s="51">
        <v>40917</v>
      </c>
      <c r="C12" t="s">
        <v>211</v>
      </c>
    </row>
    <row r="13" spans="1:7" x14ac:dyDescent="0.2">
      <c r="A13" s="51">
        <v>40918</v>
      </c>
      <c r="C13" t="s">
        <v>212</v>
      </c>
    </row>
    <row r="14" spans="1:7" x14ac:dyDescent="0.2">
      <c r="A14" s="51">
        <v>40919</v>
      </c>
      <c r="C14" t="s">
        <v>213</v>
      </c>
    </row>
    <row r="15" spans="1:7" x14ac:dyDescent="0.2">
      <c r="A15" s="51">
        <v>40920</v>
      </c>
      <c r="C15" t="s">
        <v>214</v>
      </c>
    </row>
    <row r="16" spans="1:7" x14ac:dyDescent="0.2">
      <c r="A16" s="51">
        <v>40921</v>
      </c>
      <c r="C16" t="s">
        <v>215</v>
      </c>
    </row>
    <row r="17" spans="1:3" x14ac:dyDescent="0.2">
      <c r="A17" s="51">
        <v>40922</v>
      </c>
      <c r="C17" t="s">
        <v>216</v>
      </c>
    </row>
    <row r="18" spans="1:3" x14ac:dyDescent="0.2">
      <c r="A18" s="51">
        <v>40923</v>
      </c>
      <c r="C18" t="s">
        <v>217</v>
      </c>
    </row>
    <row r="19" spans="1:3" x14ac:dyDescent="0.2">
      <c r="A19" s="51">
        <v>40924</v>
      </c>
      <c r="C19" t="s">
        <v>218</v>
      </c>
    </row>
    <row r="20" spans="1:3" x14ac:dyDescent="0.2">
      <c r="A20" s="51">
        <v>40925</v>
      </c>
      <c r="C20" t="s">
        <v>219</v>
      </c>
    </row>
    <row r="21" spans="1:3" x14ac:dyDescent="0.2">
      <c r="A21" s="51">
        <v>40926</v>
      </c>
    </row>
    <row r="22" spans="1:3" x14ac:dyDescent="0.2">
      <c r="A22" s="51">
        <v>40927</v>
      </c>
    </row>
    <row r="23" spans="1:3" x14ac:dyDescent="0.2">
      <c r="A23" s="51">
        <v>40928</v>
      </c>
    </row>
    <row r="24" spans="1:3" x14ac:dyDescent="0.2">
      <c r="A24" s="51">
        <v>40929</v>
      </c>
    </row>
    <row r="25" spans="1:3" x14ac:dyDescent="0.2">
      <c r="A25" s="51">
        <v>40930</v>
      </c>
    </row>
    <row r="26" spans="1:3" x14ac:dyDescent="0.2">
      <c r="A26" s="51">
        <v>40931</v>
      </c>
    </row>
    <row r="27" spans="1:3" x14ac:dyDescent="0.2">
      <c r="A27" s="51">
        <v>40932</v>
      </c>
    </row>
    <row r="28" spans="1:3" x14ac:dyDescent="0.2">
      <c r="A28" s="51">
        <v>40933</v>
      </c>
    </row>
    <row r="29" spans="1:3" x14ac:dyDescent="0.2">
      <c r="A29" s="51">
        <v>40934</v>
      </c>
    </row>
    <row r="30" spans="1:3" x14ac:dyDescent="0.2">
      <c r="A30" s="51">
        <v>40935</v>
      </c>
    </row>
    <row r="31" spans="1:3" x14ac:dyDescent="0.2">
      <c r="A31" s="51">
        <v>40936</v>
      </c>
    </row>
    <row r="32" spans="1:3" x14ac:dyDescent="0.2">
      <c r="A32" s="51">
        <v>40937</v>
      </c>
    </row>
    <row r="33" spans="1:1" x14ac:dyDescent="0.2">
      <c r="A33" s="51">
        <v>40938</v>
      </c>
    </row>
    <row r="34" spans="1:1" x14ac:dyDescent="0.2">
      <c r="A34" s="51">
        <v>40939</v>
      </c>
    </row>
    <row r="35" spans="1:1" x14ac:dyDescent="0.2">
      <c r="A35" s="51">
        <v>40941</v>
      </c>
    </row>
    <row r="36" spans="1:1" x14ac:dyDescent="0.2">
      <c r="A36" s="51">
        <v>40942</v>
      </c>
    </row>
    <row r="37" spans="1:1" x14ac:dyDescent="0.2">
      <c r="A37" s="51">
        <v>40943</v>
      </c>
    </row>
    <row r="38" spans="1:1" x14ac:dyDescent="0.2">
      <c r="A38" s="51">
        <v>40944</v>
      </c>
    </row>
    <row r="39" spans="1:1" x14ac:dyDescent="0.2">
      <c r="A39" s="51">
        <v>40945</v>
      </c>
    </row>
    <row r="40" spans="1:1" x14ac:dyDescent="0.2">
      <c r="A40" s="51">
        <v>40946</v>
      </c>
    </row>
    <row r="41" spans="1:1" x14ac:dyDescent="0.2">
      <c r="A41" s="51">
        <v>40947</v>
      </c>
    </row>
    <row r="42" spans="1:1" x14ac:dyDescent="0.2">
      <c r="A42" s="51">
        <v>40948</v>
      </c>
    </row>
    <row r="43" spans="1:1" x14ac:dyDescent="0.2">
      <c r="A43" s="51">
        <v>40949</v>
      </c>
    </row>
    <row r="44" spans="1:1" x14ac:dyDescent="0.2">
      <c r="A44" s="51">
        <v>40950</v>
      </c>
    </row>
    <row r="45" spans="1:1" x14ac:dyDescent="0.2">
      <c r="A45" s="51">
        <v>40951</v>
      </c>
    </row>
    <row r="46" spans="1:1" x14ac:dyDescent="0.2">
      <c r="A46" s="51">
        <v>40952</v>
      </c>
    </row>
    <row r="47" spans="1:1" x14ac:dyDescent="0.2">
      <c r="A47" s="51">
        <v>40953</v>
      </c>
    </row>
    <row r="48" spans="1:1" x14ac:dyDescent="0.2">
      <c r="A48" s="51">
        <v>40954</v>
      </c>
    </row>
    <row r="49" spans="1:1" x14ac:dyDescent="0.2">
      <c r="A49" s="51">
        <v>40955</v>
      </c>
    </row>
    <row r="50" spans="1:1" x14ac:dyDescent="0.2">
      <c r="A50" s="51">
        <v>40956</v>
      </c>
    </row>
    <row r="51" spans="1:1" x14ac:dyDescent="0.2">
      <c r="A51" s="51">
        <v>40957</v>
      </c>
    </row>
    <row r="52" spans="1:1" x14ac:dyDescent="0.2">
      <c r="A52" s="51">
        <v>40958</v>
      </c>
    </row>
    <row r="53" spans="1:1" x14ac:dyDescent="0.2">
      <c r="A53" s="51">
        <v>40959</v>
      </c>
    </row>
    <row r="54" spans="1:1" x14ac:dyDescent="0.2">
      <c r="A54" s="51">
        <v>40960</v>
      </c>
    </row>
    <row r="55" spans="1:1" x14ac:dyDescent="0.2">
      <c r="A55" s="51">
        <v>40961</v>
      </c>
    </row>
    <row r="56" spans="1:1" x14ac:dyDescent="0.2">
      <c r="A56" s="51">
        <v>40962</v>
      </c>
    </row>
    <row r="57" spans="1:1" x14ac:dyDescent="0.2">
      <c r="A57" s="51">
        <v>40963</v>
      </c>
    </row>
    <row r="58" spans="1:1" x14ac:dyDescent="0.2">
      <c r="A58" s="51">
        <v>40964</v>
      </c>
    </row>
    <row r="59" spans="1:1" x14ac:dyDescent="0.2">
      <c r="A59" s="51">
        <v>40965</v>
      </c>
    </row>
    <row r="60" spans="1:1" x14ac:dyDescent="0.2">
      <c r="A60" s="51">
        <v>40966</v>
      </c>
    </row>
    <row r="61" spans="1:1" x14ac:dyDescent="0.2">
      <c r="A61" s="51">
        <v>40967</v>
      </c>
    </row>
    <row r="62" spans="1:1" x14ac:dyDescent="0.2">
      <c r="A62" s="51">
        <v>40968</v>
      </c>
    </row>
    <row r="63" spans="1:1" x14ac:dyDescent="0.2">
      <c r="A63" s="51">
        <v>40969</v>
      </c>
    </row>
    <row r="64" spans="1:1" x14ac:dyDescent="0.2">
      <c r="A64" s="51">
        <v>40970</v>
      </c>
    </row>
    <row r="65" spans="1:1" x14ac:dyDescent="0.2">
      <c r="A65" s="51">
        <v>40971</v>
      </c>
    </row>
    <row r="66" spans="1:1" x14ac:dyDescent="0.2">
      <c r="A66" s="51">
        <v>40972</v>
      </c>
    </row>
    <row r="67" spans="1:1" x14ac:dyDescent="0.2">
      <c r="A67" s="51">
        <v>40973</v>
      </c>
    </row>
    <row r="68" spans="1:1" x14ac:dyDescent="0.2">
      <c r="A68" s="51">
        <v>40974</v>
      </c>
    </row>
    <row r="69" spans="1:1" x14ac:dyDescent="0.2">
      <c r="A69" s="51">
        <v>40975</v>
      </c>
    </row>
    <row r="70" spans="1:1" x14ac:dyDescent="0.2">
      <c r="A70" s="51">
        <v>40976</v>
      </c>
    </row>
    <row r="71" spans="1:1" x14ac:dyDescent="0.2">
      <c r="A71" s="51">
        <v>40977</v>
      </c>
    </row>
    <row r="72" spans="1:1" x14ac:dyDescent="0.2">
      <c r="A72" s="51">
        <v>40978</v>
      </c>
    </row>
    <row r="73" spans="1:1" x14ac:dyDescent="0.2">
      <c r="A73" s="51">
        <v>40979</v>
      </c>
    </row>
    <row r="74" spans="1:1" x14ac:dyDescent="0.2">
      <c r="A74" s="51">
        <v>40980</v>
      </c>
    </row>
    <row r="75" spans="1:1" x14ac:dyDescent="0.2">
      <c r="A75" s="51">
        <v>40981</v>
      </c>
    </row>
    <row r="76" spans="1:1" x14ac:dyDescent="0.2">
      <c r="A76" s="51">
        <v>40982</v>
      </c>
    </row>
    <row r="77" spans="1:1" x14ac:dyDescent="0.2">
      <c r="A77" s="51">
        <v>40983</v>
      </c>
    </row>
    <row r="78" spans="1:1" x14ac:dyDescent="0.2">
      <c r="A78" s="51">
        <v>40984</v>
      </c>
    </row>
    <row r="79" spans="1:1" x14ac:dyDescent="0.2">
      <c r="A79" s="51">
        <v>40985</v>
      </c>
    </row>
    <row r="80" spans="1:1" x14ac:dyDescent="0.2">
      <c r="A80" s="51">
        <v>40986</v>
      </c>
    </row>
    <row r="81" spans="1:1" x14ac:dyDescent="0.2">
      <c r="A81" s="51">
        <v>40987</v>
      </c>
    </row>
    <row r="82" spans="1:1" x14ac:dyDescent="0.2">
      <c r="A82" s="51">
        <v>40988</v>
      </c>
    </row>
    <row r="83" spans="1:1" x14ac:dyDescent="0.2">
      <c r="A83" s="51">
        <v>40989</v>
      </c>
    </row>
    <row r="84" spans="1:1" x14ac:dyDescent="0.2">
      <c r="A84" s="51">
        <v>40990</v>
      </c>
    </row>
    <row r="85" spans="1:1" x14ac:dyDescent="0.2">
      <c r="A85" s="51">
        <v>40991</v>
      </c>
    </row>
    <row r="86" spans="1:1" x14ac:dyDescent="0.2">
      <c r="A86" s="51">
        <v>40992</v>
      </c>
    </row>
    <row r="87" spans="1:1" x14ac:dyDescent="0.2">
      <c r="A87" s="51">
        <v>40993</v>
      </c>
    </row>
    <row r="88" spans="1:1" x14ac:dyDescent="0.2">
      <c r="A88" s="51">
        <v>40994</v>
      </c>
    </row>
    <row r="89" spans="1:1" x14ac:dyDescent="0.2">
      <c r="A89" s="51">
        <v>40995</v>
      </c>
    </row>
    <row r="90" spans="1:1" x14ac:dyDescent="0.2">
      <c r="A90" s="51">
        <v>40996</v>
      </c>
    </row>
    <row r="91" spans="1:1" x14ac:dyDescent="0.2">
      <c r="A91" s="51">
        <v>40997</v>
      </c>
    </row>
    <row r="92" spans="1:1" x14ac:dyDescent="0.2">
      <c r="A92" s="51">
        <v>40998</v>
      </c>
    </row>
    <row r="93" spans="1:1" x14ac:dyDescent="0.2">
      <c r="A93" s="51">
        <v>40999</v>
      </c>
    </row>
    <row r="94" spans="1:1" x14ac:dyDescent="0.2">
      <c r="A94" s="51">
        <v>41000</v>
      </c>
    </row>
    <row r="95" spans="1:1" x14ac:dyDescent="0.2">
      <c r="A95" s="51">
        <v>41001</v>
      </c>
    </row>
    <row r="96" spans="1:1" x14ac:dyDescent="0.2">
      <c r="A96" s="51">
        <v>41002</v>
      </c>
    </row>
    <row r="97" spans="1:1" x14ac:dyDescent="0.2">
      <c r="A97" s="51">
        <v>41003</v>
      </c>
    </row>
    <row r="98" spans="1:1" x14ac:dyDescent="0.2">
      <c r="A98" s="51">
        <v>41004</v>
      </c>
    </row>
    <row r="99" spans="1:1" x14ac:dyDescent="0.2">
      <c r="A99" s="51">
        <v>41005</v>
      </c>
    </row>
    <row r="100" spans="1:1" x14ac:dyDescent="0.2">
      <c r="A100" s="51">
        <v>41006</v>
      </c>
    </row>
    <row r="101" spans="1:1" x14ac:dyDescent="0.2">
      <c r="A101" s="51">
        <v>41007</v>
      </c>
    </row>
    <row r="102" spans="1:1" x14ac:dyDescent="0.2">
      <c r="A102" s="51">
        <v>41008</v>
      </c>
    </row>
    <row r="103" spans="1:1" x14ac:dyDescent="0.2">
      <c r="A103" s="51">
        <v>41009</v>
      </c>
    </row>
    <row r="104" spans="1:1" x14ac:dyDescent="0.2">
      <c r="A104" s="51">
        <v>41010</v>
      </c>
    </row>
    <row r="105" spans="1:1" x14ac:dyDescent="0.2">
      <c r="A105" s="51">
        <v>41011</v>
      </c>
    </row>
    <row r="106" spans="1:1" x14ac:dyDescent="0.2">
      <c r="A106" s="51">
        <v>41012</v>
      </c>
    </row>
    <row r="107" spans="1:1" x14ac:dyDescent="0.2">
      <c r="A107" s="51">
        <v>41013</v>
      </c>
    </row>
    <row r="108" spans="1:1" x14ac:dyDescent="0.2">
      <c r="A108" s="51">
        <v>41014</v>
      </c>
    </row>
    <row r="109" spans="1:1" x14ac:dyDescent="0.2">
      <c r="A109" s="51">
        <v>41015</v>
      </c>
    </row>
    <row r="110" spans="1:1" x14ac:dyDescent="0.2">
      <c r="A110" s="51">
        <v>41016</v>
      </c>
    </row>
    <row r="111" spans="1:1" x14ac:dyDescent="0.2">
      <c r="A111" s="51">
        <v>41017</v>
      </c>
    </row>
    <row r="112" spans="1:1" x14ac:dyDescent="0.2">
      <c r="A112" s="51">
        <v>41018</v>
      </c>
    </row>
    <row r="113" spans="1:1" x14ac:dyDescent="0.2">
      <c r="A113" s="51">
        <v>41019</v>
      </c>
    </row>
    <row r="114" spans="1:1" x14ac:dyDescent="0.2">
      <c r="A114" s="51">
        <v>41020</v>
      </c>
    </row>
    <row r="115" spans="1:1" x14ac:dyDescent="0.2">
      <c r="A115" s="51">
        <v>41021</v>
      </c>
    </row>
    <row r="116" spans="1:1" x14ac:dyDescent="0.2">
      <c r="A116" s="51">
        <v>41022</v>
      </c>
    </row>
    <row r="117" spans="1:1" x14ac:dyDescent="0.2">
      <c r="A117" s="51">
        <v>41023</v>
      </c>
    </row>
    <row r="118" spans="1:1" x14ac:dyDescent="0.2">
      <c r="A118" s="51">
        <v>41024</v>
      </c>
    </row>
    <row r="119" spans="1:1" x14ac:dyDescent="0.2">
      <c r="A119" s="51">
        <v>41025</v>
      </c>
    </row>
    <row r="120" spans="1:1" x14ac:dyDescent="0.2">
      <c r="A120" s="51">
        <v>41026</v>
      </c>
    </row>
    <row r="121" spans="1:1" x14ac:dyDescent="0.2">
      <c r="A121" s="51">
        <v>41027</v>
      </c>
    </row>
    <row r="122" spans="1:1" x14ac:dyDescent="0.2">
      <c r="A122" s="51">
        <v>41028</v>
      </c>
    </row>
    <row r="123" spans="1:1" x14ac:dyDescent="0.2">
      <c r="A123" s="51">
        <v>41029</v>
      </c>
    </row>
    <row r="124" spans="1:1" x14ac:dyDescent="0.2">
      <c r="A124" s="51">
        <v>41030</v>
      </c>
    </row>
    <row r="125" spans="1:1" x14ac:dyDescent="0.2">
      <c r="A125" s="51">
        <v>41031</v>
      </c>
    </row>
    <row r="126" spans="1:1" x14ac:dyDescent="0.2">
      <c r="A126" s="51">
        <v>41032</v>
      </c>
    </row>
    <row r="127" spans="1:1" x14ac:dyDescent="0.2">
      <c r="A127" s="51">
        <v>41033</v>
      </c>
    </row>
    <row r="128" spans="1:1" x14ac:dyDescent="0.2">
      <c r="A128" s="51">
        <v>41034</v>
      </c>
    </row>
    <row r="129" spans="1:1" x14ac:dyDescent="0.2">
      <c r="A129" s="51">
        <v>41035</v>
      </c>
    </row>
    <row r="130" spans="1:1" x14ac:dyDescent="0.2">
      <c r="A130" s="51">
        <v>41036</v>
      </c>
    </row>
    <row r="131" spans="1:1" x14ac:dyDescent="0.2">
      <c r="A131" s="51">
        <v>41037</v>
      </c>
    </row>
    <row r="132" spans="1:1" x14ac:dyDescent="0.2">
      <c r="A132" s="51">
        <v>41038</v>
      </c>
    </row>
    <row r="133" spans="1:1" x14ac:dyDescent="0.2">
      <c r="A133" s="51">
        <v>41039</v>
      </c>
    </row>
    <row r="134" spans="1:1" x14ac:dyDescent="0.2">
      <c r="A134" s="51">
        <v>41040</v>
      </c>
    </row>
    <row r="135" spans="1:1" x14ac:dyDescent="0.2">
      <c r="A135" s="51">
        <v>41041</v>
      </c>
    </row>
    <row r="136" spans="1:1" x14ac:dyDescent="0.2">
      <c r="A136" s="51">
        <v>41042</v>
      </c>
    </row>
    <row r="137" spans="1:1" x14ac:dyDescent="0.2">
      <c r="A137" s="51">
        <v>41043</v>
      </c>
    </row>
    <row r="138" spans="1:1" x14ac:dyDescent="0.2">
      <c r="A138" s="51">
        <v>41044</v>
      </c>
    </row>
    <row r="139" spans="1:1" x14ac:dyDescent="0.2">
      <c r="A139" s="51">
        <v>41045</v>
      </c>
    </row>
    <row r="140" spans="1:1" x14ac:dyDescent="0.2">
      <c r="A140" s="51">
        <v>41046</v>
      </c>
    </row>
    <row r="141" spans="1:1" x14ac:dyDescent="0.2">
      <c r="A141" s="51">
        <v>41047</v>
      </c>
    </row>
    <row r="142" spans="1:1" x14ac:dyDescent="0.2">
      <c r="A142" s="51">
        <v>41048</v>
      </c>
    </row>
    <row r="143" spans="1:1" x14ac:dyDescent="0.2">
      <c r="A143" s="51">
        <v>41049</v>
      </c>
    </row>
    <row r="144" spans="1:1" x14ac:dyDescent="0.2">
      <c r="A144" s="51">
        <v>41050</v>
      </c>
    </row>
    <row r="145" spans="1:1" x14ac:dyDescent="0.2">
      <c r="A145" s="51">
        <v>41051</v>
      </c>
    </row>
    <row r="146" spans="1:1" x14ac:dyDescent="0.2">
      <c r="A146" s="51">
        <v>41052</v>
      </c>
    </row>
    <row r="147" spans="1:1" x14ac:dyDescent="0.2">
      <c r="A147" s="51">
        <v>41053</v>
      </c>
    </row>
    <row r="148" spans="1:1" x14ac:dyDescent="0.2">
      <c r="A148" s="51">
        <v>41054</v>
      </c>
    </row>
    <row r="149" spans="1:1" x14ac:dyDescent="0.2">
      <c r="A149" s="51">
        <v>41055</v>
      </c>
    </row>
    <row r="150" spans="1:1" x14ac:dyDescent="0.2">
      <c r="A150" s="51">
        <v>41056</v>
      </c>
    </row>
    <row r="151" spans="1:1" x14ac:dyDescent="0.2">
      <c r="A151" s="51">
        <v>41057</v>
      </c>
    </row>
    <row r="152" spans="1:1" x14ac:dyDescent="0.2">
      <c r="A152" s="51">
        <v>41058</v>
      </c>
    </row>
    <row r="153" spans="1:1" x14ac:dyDescent="0.2">
      <c r="A153" s="51">
        <v>41059</v>
      </c>
    </row>
    <row r="154" spans="1:1" x14ac:dyDescent="0.2">
      <c r="A154" s="51">
        <v>41060</v>
      </c>
    </row>
    <row r="155" spans="1:1" x14ac:dyDescent="0.2">
      <c r="A155" s="51">
        <v>41061</v>
      </c>
    </row>
    <row r="156" spans="1:1" x14ac:dyDescent="0.2">
      <c r="A156" s="51">
        <v>41062</v>
      </c>
    </row>
    <row r="157" spans="1:1" x14ac:dyDescent="0.2">
      <c r="A157" s="51">
        <v>41063</v>
      </c>
    </row>
    <row r="158" spans="1:1" x14ac:dyDescent="0.2">
      <c r="A158" s="51">
        <v>41064</v>
      </c>
    </row>
    <row r="159" spans="1:1" x14ac:dyDescent="0.2">
      <c r="A159" s="51">
        <v>41065</v>
      </c>
    </row>
    <row r="160" spans="1:1" x14ac:dyDescent="0.2">
      <c r="A160" s="51">
        <v>41066</v>
      </c>
    </row>
    <row r="161" spans="1:1" x14ac:dyDescent="0.2">
      <c r="A161" s="51">
        <v>41067</v>
      </c>
    </row>
    <row r="162" spans="1:1" x14ac:dyDescent="0.2">
      <c r="A162" s="51">
        <v>41068</v>
      </c>
    </row>
    <row r="163" spans="1:1" x14ac:dyDescent="0.2">
      <c r="A163" s="51">
        <v>41069</v>
      </c>
    </row>
    <row r="164" spans="1:1" x14ac:dyDescent="0.2">
      <c r="A164" s="51">
        <v>41070</v>
      </c>
    </row>
    <row r="165" spans="1:1" x14ac:dyDescent="0.2">
      <c r="A165" s="51">
        <v>41071</v>
      </c>
    </row>
    <row r="166" spans="1:1" x14ac:dyDescent="0.2">
      <c r="A166" s="51">
        <v>41072</v>
      </c>
    </row>
    <row r="167" spans="1:1" x14ac:dyDescent="0.2">
      <c r="A167" s="51">
        <v>41073</v>
      </c>
    </row>
    <row r="168" spans="1:1" x14ac:dyDescent="0.2">
      <c r="A168" s="51">
        <v>41074</v>
      </c>
    </row>
    <row r="169" spans="1:1" x14ac:dyDescent="0.2">
      <c r="A169" s="51">
        <v>41075</v>
      </c>
    </row>
    <row r="170" spans="1:1" x14ac:dyDescent="0.2">
      <c r="A170" s="51">
        <v>41076</v>
      </c>
    </row>
    <row r="171" spans="1:1" x14ac:dyDescent="0.2">
      <c r="A171" s="51">
        <v>41077</v>
      </c>
    </row>
    <row r="172" spans="1:1" x14ac:dyDescent="0.2">
      <c r="A172" s="51">
        <v>41078</v>
      </c>
    </row>
    <row r="173" spans="1:1" x14ac:dyDescent="0.2">
      <c r="A173" s="51">
        <v>41079</v>
      </c>
    </row>
    <row r="174" spans="1:1" x14ac:dyDescent="0.2">
      <c r="A174" s="51">
        <v>41080</v>
      </c>
    </row>
    <row r="175" spans="1:1" x14ac:dyDescent="0.2">
      <c r="A175" s="51">
        <v>41081</v>
      </c>
    </row>
    <row r="176" spans="1:1" x14ac:dyDescent="0.2">
      <c r="A176" s="51">
        <v>41082</v>
      </c>
    </row>
    <row r="177" spans="1:1" x14ac:dyDescent="0.2">
      <c r="A177" s="51">
        <v>41083</v>
      </c>
    </row>
    <row r="178" spans="1:1" x14ac:dyDescent="0.2">
      <c r="A178" s="51">
        <v>41084</v>
      </c>
    </row>
    <row r="179" spans="1:1" x14ac:dyDescent="0.2">
      <c r="A179" s="51">
        <v>41085</v>
      </c>
    </row>
    <row r="180" spans="1:1" x14ac:dyDescent="0.2">
      <c r="A180" s="51">
        <v>41086</v>
      </c>
    </row>
    <row r="181" spans="1:1" x14ac:dyDescent="0.2">
      <c r="A181" s="51">
        <v>41087</v>
      </c>
    </row>
    <row r="182" spans="1:1" x14ac:dyDescent="0.2">
      <c r="A182" s="51">
        <v>41088</v>
      </c>
    </row>
    <row r="183" spans="1:1" x14ac:dyDescent="0.2">
      <c r="A183" s="51">
        <v>41089</v>
      </c>
    </row>
    <row r="184" spans="1:1" x14ac:dyDescent="0.2">
      <c r="A184" s="51">
        <v>41090</v>
      </c>
    </row>
    <row r="185" spans="1:1" x14ac:dyDescent="0.2">
      <c r="A185" s="51">
        <v>41091</v>
      </c>
    </row>
    <row r="186" spans="1:1" x14ac:dyDescent="0.2">
      <c r="A186" s="51">
        <v>41092</v>
      </c>
    </row>
    <row r="187" spans="1:1" x14ac:dyDescent="0.2">
      <c r="A187" s="51">
        <v>41093</v>
      </c>
    </row>
    <row r="188" spans="1:1" x14ac:dyDescent="0.2">
      <c r="A188" s="51">
        <v>41094</v>
      </c>
    </row>
    <row r="189" spans="1:1" x14ac:dyDescent="0.2">
      <c r="A189" s="51">
        <v>41095</v>
      </c>
    </row>
    <row r="190" spans="1:1" x14ac:dyDescent="0.2">
      <c r="A190" s="51">
        <v>41096</v>
      </c>
    </row>
    <row r="191" spans="1:1" x14ac:dyDescent="0.2">
      <c r="A191" s="51">
        <v>41097</v>
      </c>
    </row>
    <row r="192" spans="1:1" x14ac:dyDescent="0.2">
      <c r="A192" s="51">
        <v>41098</v>
      </c>
    </row>
    <row r="193" spans="1:1" x14ac:dyDescent="0.2">
      <c r="A193" s="51">
        <v>41099</v>
      </c>
    </row>
    <row r="194" spans="1:1" x14ac:dyDescent="0.2">
      <c r="A194" s="51">
        <v>41100</v>
      </c>
    </row>
    <row r="195" spans="1:1" x14ac:dyDescent="0.2">
      <c r="A195" s="51">
        <v>41101</v>
      </c>
    </row>
    <row r="196" spans="1:1" x14ac:dyDescent="0.2">
      <c r="A196" s="51">
        <v>41102</v>
      </c>
    </row>
    <row r="197" spans="1:1" x14ac:dyDescent="0.2">
      <c r="A197" s="51">
        <v>41103</v>
      </c>
    </row>
    <row r="198" spans="1:1" x14ac:dyDescent="0.2">
      <c r="A198" s="51">
        <v>41104</v>
      </c>
    </row>
    <row r="199" spans="1:1" x14ac:dyDescent="0.2">
      <c r="A199" s="51">
        <v>41105</v>
      </c>
    </row>
    <row r="200" spans="1:1" x14ac:dyDescent="0.2">
      <c r="A200" s="51">
        <v>41106</v>
      </c>
    </row>
    <row r="201" spans="1:1" x14ac:dyDescent="0.2">
      <c r="A201" s="51">
        <v>41107</v>
      </c>
    </row>
    <row r="202" spans="1:1" x14ac:dyDescent="0.2">
      <c r="A202" s="51">
        <v>41108</v>
      </c>
    </row>
    <row r="203" spans="1:1" x14ac:dyDescent="0.2">
      <c r="A203" s="51">
        <v>41109</v>
      </c>
    </row>
    <row r="204" spans="1:1" x14ac:dyDescent="0.2">
      <c r="A204" s="51">
        <v>41110</v>
      </c>
    </row>
    <row r="205" spans="1:1" x14ac:dyDescent="0.2">
      <c r="A205" s="51">
        <v>41111</v>
      </c>
    </row>
    <row r="206" spans="1:1" x14ac:dyDescent="0.2">
      <c r="A206" s="51">
        <v>41112</v>
      </c>
    </row>
    <row r="207" spans="1:1" x14ac:dyDescent="0.2">
      <c r="A207" s="51">
        <v>41113</v>
      </c>
    </row>
    <row r="208" spans="1:1" x14ac:dyDescent="0.2">
      <c r="A208" s="51">
        <v>41114</v>
      </c>
    </row>
    <row r="209" spans="1:1" x14ac:dyDescent="0.2">
      <c r="A209" s="51">
        <v>41115</v>
      </c>
    </row>
    <row r="210" spans="1:1" x14ac:dyDescent="0.2">
      <c r="A210" s="51">
        <v>41116</v>
      </c>
    </row>
    <row r="211" spans="1:1" x14ac:dyDescent="0.2">
      <c r="A211" s="51">
        <v>41117</v>
      </c>
    </row>
    <row r="212" spans="1:1" x14ac:dyDescent="0.2">
      <c r="A212" s="51">
        <v>41118</v>
      </c>
    </row>
    <row r="213" spans="1:1" x14ac:dyDescent="0.2">
      <c r="A213" s="51">
        <v>41119</v>
      </c>
    </row>
    <row r="214" spans="1:1" x14ac:dyDescent="0.2">
      <c r="A214" s="51">
        <v>41120</v>
      </c>
    </row>
    <row r="215" spans="1:1" x14ac:dyDescent="0.2">
      <c r="A215" s="51">
        <v>41121</v>
      </c>
    </row>
    <row r="216" spans="1:1" x14ac:dyDescent="0.2">
      <c r="A216" s="51">
        <v>41122</v>
      </c>
    </row>
    <row r="217" spans="1:1" x14ac:dyDescent="0.2">
      <c r="A217" s="51">
        <v>41123</v>
      </c>
    </row>
    <row r="218" spans="1:1" x14ac:dyDescent="0.2">
      <c r="A218" s="51">
        <v>41124</v>
      </c>
    </row>
    <row r="219" spans="1:1" x14ac:dyDescent="0.2">
      <c r="A219" s="51">
        <v>41125</v>
      </c>
    </row>
    <row r="220" spans="1:1" x14ac:dyDescent="0.2">
      <c r="A220" s="51">
        <v>41126</v>
      </c>
    </row>
    <row r="221" spans="1:1" x14ac:dyDescent="0.2">
      <c r="A221" s="51">
        <v>41127</v>
      </c>
    </row>
    <row r="222" spans="1:1" x14ac:dyDescent="0.2">
      <c r="A222" s="51">
        <v>41128</v>
      </c>
    </row>
    <row r="223" spans="1:1" x14ac:dyDescent="0.2">
      <c r="A223" s="51">
        <v>41129</v>
      </c>
    </row>
    <row r="224" spans="1:1" x14ac:dyDescent="0.2">
      <c r="A224" s="51">
        <v>41130</v>
      </c>
    </row>
    <row r="225" spans="1:1" x14ac:dyDescent="0.2">
      <c r="A225" s="51">
        <v>41131</v>
      </c>
    </row>
    <row r="226" spans="1:1" x14ac:dyDescent="0.2">
      <c r="A226" s="51">
        <v>41132</v>
      </c>
    </row>
    <row r="227" spans="1:1" x14ac:dyDescent="0.2">
      <c r="A227" s="51">
        <v>41133</v>
      </c>
    </row>
    <row r="228" spans="1:1" x14ac:dyDescent="0.2">
      <c r="A228" s="51">
        <v>41134</v>
      </c>
    </row>
    <row r="229" spans="1:1" x14ac:dyDescent="0.2">
      <c r="A229" s="51">
        <v>41135</v>
      </c>
    </row>
    <row r="230" spans="1:1" x14ac:dyDescent="0.2">
      <c r="A230" s="51">
        <v>41136</v>
      </c>
    </row>
    <row r="231" spans="1:1" x14ac:dyDescent="0.2">
      <c r="A231" s="51">
        <v>41137</v>
      </c>
    </row>
    <row r="232" spans="1:1" x14ac:dyDescent="0.2">
      <c r="A232" s="51">
        <v>41138</v>
      </c>
    </row>
    <row r="233" spans="1:1" x14ac:dyDescent="0.2">
      <c r="A233" s="51">
        <v>41139</v>
      </c>
    </row>
    <row r="234" spans="1:1" x14ac:dyDescent="0.2">
      <c r="A234" s="51">
        <v>41140</v>
      </c>
    </row>
    <row r="235" spans="1:1" x14ac:dyDescent="0.2">
      <c r="A235" s="51">
        <v>41141</v>
      </c>
    </row>
    <row r="236" spans="1:1" x14ac:dyDescent="0.2">
      <c r="A236" s="51">
        <v>41142</v>
      </c>
    </row>
    <row r="237" spans="1:1" x14ac:dyDescent="0.2">
      <c r="A237" s="51">
        <v>41143</v>
      </c>
    </row>
    <row r="238" spans="1:1" x14ac:dyDescent="0.2">
      <c r="A238" s="51">
        <v>41144</v>
      </c>
    </row>
    <row r="239" spans="1:1" x14ac:dyDescent="0.2">
      <c r="A239" s="51">
        <v>41145</v>
      </c>
    </row>
    <row r="240" spans="1:1" x14ac:dyDescent="0.2">
      <c r="A240" s="51">
        <v>41146</v>
      </c>
    </row>
    <row r="241" spans="1:1" x14ac:dyDescent="0.2">
      <c r="A241" s="51">
        <v>41147</v>
      </c>
    </row>
    <row r="242" spans="1:1" x14ac:dyDescent="0.2">
      <c r="A242" s="51">
        <v>41148</v>
      </c>
    </row>
    <row r="243" spans="1:1" x14ac:dyDescent="0.2">
      <c r="A243" s="51">
        <v>41149</v>
      </c>
    </row>
    <row r="244" spans="1:1" x14ac:dyDescent="0.2">
      <c r="A244" s="51">
        <v>41150</v>
      </c>
    </row>
    <row r="245" spans="1:1" x14ac:dyDescent="0.2">
      <c r="A245" s="51">
        <v>41151</v>
      </c>
    </row>
    <row r="246" spans="1:1" x14ac:dyDescent="0.2">
      <c r="A246" s="51">
        <v>41152</v>
      </c>
    </row>
    <row r="247" spans="1:1" x14ac:dyDescent="0.2">
      <c r="A247" s="51">
        <v>41153</v>
      </c>
    </row>
    <row r="248" spans="1:1" x14ac:dyDescent="0.2">
      <c r="A248" s="51">
        <v>41154</v>
      </c>
    </row>
    <row r="249" spans="1:1" x14ac:dyDescent="0.2">
      <c r="A249" s="51">
        <v>41155</v>
      </c>
    </row>
    <row r="250" spans="1:1" x14ac:dyDescent="0.2">
      <c r="A250" s="51">
        <v>41156</v>
      </c>
    </row>
    <row r="251" spans="1:1" x14ac:dyDescent="0.2">
      <c r="A251" s="51">
        <v>41157</v>
      </c>
    </row>
    <row r="252" spans="1:1" x14ac:dyDescent="0.2">
      <c r="A252" s="51">
        <v>41158</v>
      </c>
    </row>
    <row r="253" spans="1:1" x14ac:dyDescent="0.2">
      <c r="A253" s="51">
        <v>41159</v>
      </c>
    </row>
    <row r="254" spans="1:1" x14ac:dyDescent="0.2">
      <c r="A254" s="51">
        <v>41160</v>
      </c>
    </row>
    <row r="255" spans="1:1" x14ac:dyDescent="0.2">
      <c r="A255" s="51">
        <v>41161</v>
      </c>
    </row>
    <row r="256" spans="1:1" x14ac:dyDescent="0.2">
      <c r="A256" s="51">
        <v>41162</v>
      </c>
    </row>
    <row r="257" spans="1:1" x14ac:dyDescent="0.2">
      <c r="A257" s="51">
        <v>41163</v>
      </c>
    </row>
    <row r="258" spans="1:1" x14ac:dyDescent="0.2">
      <c r="A258" s="51">
        <v>41164</v>
      </c>
    </row>
    <row r="259" spans="1:1" x14ac:dyDescent="0.2">
      <c r="A259" s="51">
        <v>41165</v>
      </c>
    </row>
    <row r="260" spans="1:1" x14ac:dyDescent="0.2">
      <c r="A260" s="51">
        <v>41166</v>
      </c>
    </row>
    <row r="261" spans="1:1" x14ac:dyDescent="0.2">
      <c r="A261" s="51">
        <v>41167</v>
      </c>
    </row>
    <row r="262" spans="1:1" x14ac:dyDescent="0.2">
      <c r="A262" s="51">
        <v>41168</v>
      </c>
    </row>
    <row r="263" spans="1:1" x14ac:dyDescent="0.2">
      <c r="A263" s="51">
        <v>41169</v>
      </c>
    </row>
    <row r="264" spans="1:1" x14ac:dyDescent="0.2">
      <c r="A264" s="51">
        <v>41170</v>
      </c>
    </row>
    <row r="265" spans="1:1" x14ac:dyDescent="0.2">
      <c r="A265" s="51">
        <v>41171</v>
      </c>
    </row>
    <row r="266" spans="1:1" x14ac:dyDescent="0.2">
      <c r="A266" s="51">
        <v>41172</v>
      </c>
    </row>
    <row r="267" spans="1:1" x14ac:dyDescent="0.2">
      <c r="A267" s="51">
        <v>41173</v>
      </c>
    </row>
    <row r="268" spans="1:1" x14ac:dyDescent="0.2">
      <c r="A268" s="51">
        <v>41174</v>
      </c>
    </row>
    <row r="269" spans="1:1" x14ac:dyDescent="0.2">
      <c r="A269" s="51">
        <v>41175</v>
      </c>
    </row>
    <row r="270" spans="1:1" x14ac:dyDescent="0.2">
      <c r="A270" s="51">
        <v>41176</v>
      </c>
    </row>
    <row r="271" spans="1:1" x14ac:dyDescent="0.2">
      <c r="A271" s="51">
        <v>41177</v>
      </c>
    </row>
    <row r="272" spans="1:1" x14ac:dyDescent="0.2">
      <c r="A272" s="51">
        <v>41178</v>
      </c>
    </row>
    <row r="273" spans="1:1" x14ac:dyDescent="0.2">
      <c r="A273" s="51">
        <v>41179</v>
      </c>
    </row>
    <row r="274" spans="1:1" x14ac:dyDescent="0.2">
      <c r="A274" s="51">
        <v>41180</v>
      </c>
    </row>
    <row r="275" spans="1:1" x14ac:dyDescent="0.2">
      <c r="A275" s="51">
        <v>41181</v>
      </c>
    </row>
    <row r="276" spans="1:1" x14ac:dyDescent="0.2">
      <c r="A276" s="51">
        <v>41182</v>
      </c>
    </row>
    <row r="277" spans="1:1" x14ac:dyDescent="0.2">
      <c r="A277" s="51">
        <v>41183</v>
      </c>
    </row>
    <row r="278" spans="1:1" x14ac:dyDescent="0.2">
      <c r="A278" s="51">
        <v>41184</v>
      </c>
    </row>
    <row r="279" spans="1:1" x14ac:dyDescent="0.2">
      <c r="A279" s="51">
        <v>41185</v>
      </c>
    </row>
    <row r="280" spans="1:1" x14ac:dyDescent="0.2">
      <c r="A280" s="51">
        <v>41186</v>
      </c>
    </row>
    <row r="281" spans="1:1" x14ac:dyDescent="0.2">
      <c r="A281" s="51">
        <v>41187</v>
      </c>
    </row>
    <row r="282" spans="1:1" x14ac:dyDescent="0.2">
      <c r="A282" s="51">
        <v>41188</v>
      </c>
    </row>
    <row r="283" spans="1:1" x14ac:dyDescent="0.2">
      <c r="A283" s="51">
        <v>41189</v>
      </c>
    </row>
    <row r="284" spans="1:1" x14ac:dyDescent="0.2">
      <c r="A284" s="51">
        <v>41190</v>
      </c>
    </row>
    <row r="285" spans="1:1" x14ac:dyDescent="0.2">
      <c r="A285" s="51">
        <v>41191</v>
      </c>
    </row>
    <row r="286" spans="1:1" x14ac:dyDescent="0.2">
      <c r="A286" s="51">
        <v>41192</v>
      </c>
    </row>
    <row r="287" spans="1:1" x14ac:dyDescent="0.2">
      <c r="A287" s="51">
        <v>41193</v>
      </c>
    </row>
    <row r="288" spans="1:1" x14ac:dyDescent="0.2">
      <c r="A288" s="51">
        <v>41194</v>
      </c>
    </row>
    <row r="289" spans="1:1" x14ac:dyDescent="0.2">
      <c r="A289" s="51">
        <v>41195</v>
      </c>
    </row>
    <row r="290" spans="1:1" x14ac:dyDescent="0.2">
      <c r="A290" s="51">
        <v>41196</v>
      </c>
    </row>
    <row r="291" spans="1:1" x14ac:dyDescent="0.2">
      <c r="A291" s="51">
        <v>41197</v>
      </c>
    </row>
    <row r="292" spans="1:1" x14ac:dyDescent="0.2">
      <c r="A292" s="51">
        <v>41198</v>
      </c>
    </row>
    <row r="293" spans="1:1" x14ac:dyDescent="0.2">
      <c r="A293" s="51">
        <v>41199</v>
      </c>
    </row>
    <row r="294" spans="1:1" x14ac:dyDescent="0.2">
      <c r="A294" s="51">
        <v>41200</v>
      </c>
    </row>
    <row r="295" spans="1:1" x14ac:dyDescent="0.2">
      <c r="A295" s="51">
        <v>41201</v>
      </c>
    </row>
    <row r="296" spans="1:1" x14ac:dyDescent="0.2">
      <c r="A296" s="51">
        <v>41202</v>
      </c>
    </row>
    <row r="297" spans="1:1" x14ac:dyDescent="0.2">
      <c r="A297" s="51">
        <v>41203</v>
      </c>
    </row>
    <row r="298" spans="1:1" x14ac:dyDescent="0.2">
      <c r="A298" s="51">
        <v>41204</v>
      </c>
    </row>
    <row r="299" spans="1:1" x14ac:dyDescent="0.2">
      <c r="A299" s="51">
        <v>41205</v>
      </c>
    </row>
    <row r="300" spans="1:1" x14ac:dyDescent="0.2">
      <c r="A300" s="51">
        <v>41206</v>
      </c>
    </row>
    <row r="301" spans="1:1" x14ac:dyDescent="0.2">
      <c r="A301" s="51">
        <v>41207</v>
      </c>
    </row>
    <row r="302" spans="1:1" x14ac:dyDescent="0.2">
      <c r="A302" s="51">
        <v>41208</v>
      </c>
    </row>
    <row r="303" spans="1:1" x14ac:dyDescent="0.2">
      <c r="A303" s="51">
        <v>41209</v>
      </c>
    </row>
    <row r="304" spans="1:1" x14ac:dyDescent="0.2">
      <c r="A304" s="51">
        <v>41210</v>
      </c>
    </row>
    <row r="305" spans="1:1" x14ac:dyDescent="0.2">
      <c r="A305" s="51">
        <v>41211</v>
      </c>
    </row>
    <row r="306" spans="1:1" x14ac:dyDescent="0.2">
      <c r="A306" s="51">
        <v>41212</v>
      </c>
    </row>
    <row r="307" spans="1:1" x14ac:dyDescent="0.2">
      <c r="A307" s="51">
        <v>41213</v>
      </c>
    </row>
    <row r="308" spans="1:1" x14ac:dyDescent="0.2">
      <c r="A308" s="51">
        <v>41214</v>
      </c>
    </row>
    <row r="309" spans="1:1" x14ac:dyDescent="0.2">
      <c r="A309" s="51">
        <v>41215</v>
      </c>
    </row>
    <row r="310" spans="1:1" x14ac:dyDescent="0.2">
      <c r="A310" s="51">
        <v>41216</v>
      </c>
    </row>
    <row r="311" spans="1:1" x14ac:dyDescent="0.2">
      <c r="A311" s="51">
        <v>41217</v>
      </c>
    </row>
    <row r="312" spans="1:1" x14ac:dyDescent="0.2">
      <c r="A312" s="51">
        <v>41218</v>
      </c>
    </row>
    <row r="313" spans="1:1" x14ac:dyDescent="0.2">
      <c r="A313" s="51">
        <v>41219</v>
      </c>
    </row>
    <row r="314" spans="1:1" x14ac:dyDescent="0.2">
      <c r="A314" s="51">
        <v>41220</v>
      </c>
    </row>
    <row r="315" spans="1:1" x14ac:dyDescent="0.2">
      <c r="A315" s="51">
        <v>41221</v>
      </c>
    </row>
    <row r="316" spans="1:1" x14ac:dyDescent="0.2">
      <c r="A316" s="51">
        <v>41222</v>
      </c>
    </row>
    <row r="317" spans="1:1" x14ac:dyDescent="0.2">
      <c r="A317" s="51">
        <v>41223</v>
      </c>
    </row>
    <row r="318" spans="1:1" x14ac:dyDescent="0.2">
      <c r="A318" s="51">
        <v>41224</v>
      </c>
    </row>
    <row r="319" spans="1:1" x14ac:dyDescent="0.2">
      <c r="A319" s="51">
        <v>41225</v>
      </c>
    </row>
    <row r="320" spans="1:1" x14ac:dyDescent="0.2">
      <c r="A320" s="51">
        <v>41226</v>
      </c>
    </row>
    <row r="321" spans="1:1" x14ac:dyDescent="0.2">
      <c r="A321" s="51">
        <v>41227</v>
      </c>
    </row>
    <row r="322" spans="1:1" x14ac:dyDescent="0.2">
      <c r="A322" s="51">
        <v>41228</v>
      </c>
    </row>
    <row r="323" spans="1:1" x14ac:dyDescent="0.2">
      <c r="A323" s="51">
        <v>41229</v>
      </c>
    </row>
    <row r="324" spans="1:1" x14ac:dyDescent="0.2">
      <c r="A324" s="51">
        <v>41230</v>
      </c>
    </row>
    <row r="325" spans="1:1" x14ac:dyDescent="0.2">
      <c r="A325" s="51">
        <v>41231</v>
      </c>
    </row>
    <row r="326" spans="1:1" x14ac:dyDescent="0.2">
      <c r="A326" s="51">
        <v>41232</v>
      </c>
    </row>
    <row r="327" spans="1:1" x14ac:dyDescent="0.2">
      <c r="A327" s="51">
        <v>41233</v>
      </c>
    </row>
    <row r="328" spans="1:1" x14ac:dyDescent="0.2">
      <c r="A328" s="51">
        <v>41234</v>
      </c>
    </row>
    <row r="329" spans="1:1" x14ac:dyDescent="0.2">
      <c r="A329" s="51">
        <v>41235</v>
      </c>
    </row>
    <row r="330" spans="1:1" x14ac:dyDescent="0.2">
      <c r="A330" s="51">
        <v>41236</v>
      </c>
    </row>
    <row r="331" spans="1:1" x14ac:dyDescent="0.2">
      <c r="A331" s="51">
        <v>41237</v>
      </c>
    </row>
    <row r="332" spans="1:1" x14ac:dyDescent="0.2">
      <c r="A332" s="51">
        <v>41238</v>
      </c>
    </row>
    <row r="333" spans="1:1" x14ac:dyDescent="0.2">
      <c r="A333" s="51">
        <v>41239</v>
      </c>
    </row>
    <row r="334" spans="1:1" x14ac:dyDescent="0.2">
      <c r="A334" s="51">
        <v>41240</v>
      </c>
    </row>
    <row r="335" spans="1:1" x14ac:dyDescent="0.2">
      <c r="A335" s="51">
        <v>41241</v>
      </c>
    </row>
    <row r="336" spans="1:1" x14ac:dyDescent="0.2">
      <c r="A336" s="51">
        <v>41242</v>
      </c>
    </row>
    <row r="337" spans="1:1" x14ac:dyDescent="0.2">
      <c r="A337" s="51">
        <v>41243</v>
      </c>
    </row>
    <row r="338" spans="1:1" x14ac:dyDescent="0.2">
      <c r="A338" s="51">
        <v>41244</v>
      </c>
    </row>
    <row r="339" spans="1:1" x14ac:dyDescent="0.2">
      <c r="A339" s="51">
        <v>41245</v>
      </c>
    </row>
    <row r="340" spans="1:1" x14ac:dyDescent="0.2">
      <c r="A340" s="51">
        <v>41246</v>
      </c>
    </row>
    <row r="341" spans="1:1" x14ac:dyDescent="0.2">
      <c r="A341" s="51">
        <v>41247</v>
      </c>
    </row>
    <row r="342" spans="1:1" x14ac:dyDescent="0.2">
      <c r="A342" s="51">
        <v>41248</v>
      </c>
    </row>
    <row r="343" spans="1:1" x14ac:dyDescent="0.2">
      <c r="A343" s="51">
        <v>41249</v>
      </c>
    </row>
    <row r="344" spans="1:1" x14ac:dyDescent="0.2">
      <c r="A344" s="51">
        <v>41250</v>
      </c>
    </row>
    <row r="345" spans="1:1" x14ac:dyDescent="0.2">
      <c r="A345" s="51">
        <v>41251</v>
      </c>
    </row>
    <row r="346" spans="1:1" x14ac:dyDescent="0.2">
      <c r="A346" s="51">
        <v>41252</v>
      </c>
    </row>
    <row r="347" spans="1:1" x14ac:dyDescent="0.2">
      <c r="A347" s="51">
        <v>41253</v>
      </c>
    </row>
    <row r="348" spans="1:1" x14ac:dyDescent="0.2">
      <c r="A348" s="51">
        <v>41254</v>
      </c>
    </row>
    <row r="349" spans="1:1" x14ac:dyDescent="0.2">
      <c r="A349" s="51">
        <v>41255</v>
      </c>
    </row>
    <row r="350" spans="1:1" x14ac:dyDescent="0.2">
      <c r="A350" s="51">
        <v>41256</v>
      </c>
    </row>
    <row r="351" spans="1:1" x14ac:dyDescent="0.2">
      <c r="A351" s="51">
        <v>41257</v>
      </c>
    </row>
    <row r="352" spans="1:1" x14ac:dyDescent="0.2">
      <c r="A352" s="51">
        <v>41258</v>
      </c>
    </row>
    <row r="353" spans="1:1" x14ac:dyDescent="0.2">
      <c r="A353" s="51">
        <v>41259</v>
      </c>
    </row>
    <row r="354" spans="1:1" x14ac:dyDescent="0.2">
      <c r="A354" s="51">
        <v>41260</v>
      </c>
    </row>
    <row r="355" spans="1:1" x14ac:dyDescent="0.2">
      <c r="A355" s="51">
        <v>41261</v>
      </c>
    </row>
    <row r="356" spans="1:1" x14ac:dyDescent="0.2">
      <c r="A356" s="51">
        <v>41262</v>
      </c>
    </row>
    <row r="357" spans="1:1" x14ac:dyDescent="0.2">
      <c r="A357" s="51">
        <v>41263</v>
      </c>
    </row>
    <row r="358" spans="1:1" x14ac:dyDescent="0.2">
      <c r="A358" s="51">
        <v>41264</v>
      </c>
    </row>
    <row r="359" spans="1:1" x14ac:dyDescent="0.2">
      <c r="A359" s="51">
        <v>41265</v>
      </c>
    </row>
    <row r="360" spans="1:1" x14ac:dyDescent="0.2">
      <c r="A360" s="51">
        <v>41266</v>
      </c>
    </row>
    <row r="361" spans="1:1" x14ac:dyDescent="0.2">
      <c r="A361" s="51">
        <v>41267</v>
      </c>
    </row>
    <row r="362" spans="1:1" x14ac:dyDescent="0.2">
      <c r="A362" s="51">
        <v>41268</v>
      </c>
    </row>
    <row r="363" spans="1:1" x14ac:dyDescent="0.2">
      <c r="A363" s="51">
        <v>41269</v>
      </c>
    </row>
    <row r="364" spans="1:1" x14ac:dyDescent="0.2">
      <c r="A364" s="51">
        <v>41270</v>
      </c>
    </row>
    <row r="365" spans="1:1" x14ac:dyDescent="0.2">
      <c r="A365" s="51">
        <v>41271</v>
      </c>
    </row>
    <row r="366" spans="1:1" x14ac:dyDescent="0.2">
      <c r="A366" s="51">
        <v>41272</v>
      </c>
    </row>
    <row r="367" spans="1:1" x14ac:dyDescent="0.2">
      <c r="A367" s="51">
        <v>41273</v>
      </c>
    </row>
    <row r="368" spans="1:1" x14ac:dyDescent="0.2">
      <c r="A368" s="51">
        <v>41274</v>
      </c>
    </row>
    <row r="369" spans="1:1" x14ac:dyDescent="0.2">
      <c r="A369" s="51">
        <v>41275</v>
      </c>
    </row>
    <row r="370" spans="1:1" x14ac:dyDescent="0.2">
      <c r="A370" s="51">
        <v>41276</v>
      </c>
    </row>
    <row r="371" spans="1:1" x14ac:dyDescent="0.2">
      <c r="A371" s="51">
        <v>41277</v>
      </c>
    </row>
    <row r="372" spans="1:1" x14ac:dyDescent="0.2">
      <c r="A372" s="51">
        <v>41278</v>
      </c>
    </row>
    <row r="373" spans="1:1" x14ac:dyDescent="0.2">
      <c r="A373" s="51">
        <v>41279</v>
      </c>
    </row>
    <row r="374" spans="1:1" x14ac:dyDescent="0.2">
      <c r="A374" s="51">
        <v>41280</v>
      </c>
    </row>
    <row r="375" spans="1:1" x14ac:dyDescent="0.2">
      <c r="A375" s="51">
        <v>41281</v>
      </c>
    </row>
    <row r="376" spans="1:1" x14ac:dyDescent="0.2">
      <c r="A376" s="51">
        <v>41282</v>
      </c>
    </row>
    <row r="377" spans="1:1" x14ac:dyDescent="0.2">
      <c r="A377" s="51">
        <v>41283</v>
      </c>
    </row>
    <row r="378" spans="1:1" x14ac:dyDescent="0.2">
      <c r="A378" s="51">
        <v>41284</v>
      </c>
    </row>
    <row r="379" spans="1:1" x14ac:dyDescent="0.2">
      <c r="A379" s="51">
        <v>41285</v>
      </c>
    </row>
    <row r="380" spans="1:1" x14ac:dyDescent="0.2">
      <c r="A380" s="51">
        <v>41286</v>
      </c>
    </row>
    <row r="381" spans="1:1" x14ac:dyDescent="0.2">
      <c r="A381" s="51">
        <v>41287</v>
      </c>
    </row>
    <row r="382" spans="1:1" x14ac:dyDescent="0.2">
      <c r="A382" s="51">
        <v>41288</v>
      </c>
    </row>
    <row r="383" spans="1:1" x14ac:dyDescent="0.2">
      <c r="A383" s="51">
        <v>41289</v>
      </c>
    </row>
    <row r="384" spans="1:1" x14ac:dyDescent="0.2">
      <c r="A384" s="51">
        <v>41290</v>
      </c>
    </row>
    <row r="385" spans="1:1" x14ac:dyDescent="0.2">
      <c r="A385" s="51">
        <v>41291</v>
      </c>
    </row>
    <row r="386" spans="1:1" x14ac:dyDescent="0.2">
      <c r="A386" s="51">
        <v>41292</v>
      </c>
    </row>
    <row r="387" spans="1:1" x14ac:dyDescent="0.2">
      <c r="A387" s="51">
        <v>41293</v>
      </c>
    </row>
    <row r="388" spans="1:1" x14ac:dyDescent="0.2">
      <c r="A388" s="51">
        <v>41294</v>
      </c>
    </row>
    <row r="389" spans="1:1" x14ac:dyDescent="0.2">
      <c r="A389" s="51">
        <v>41295</v>
      </c>
    </row>
    <row r="390" spans="1:1" x14ac:dyDescent="0.2">
      <c r="A390" s="51">
        <v>41296</v>
      </c>
    </row>
    <row r="391" spans="1:1" x14ac:dyDescent="0.2">
      <c r="A391" s="51">
        <v>41297</v>
      </c>
    </row>
    <row r="392" spans="1:1" x14ac:dyDescent="0.2">
      <c r="A392" s="51">
        <v>41298</v>
      </c>
    </row>
    <row r="393" spans="1:1" x14ac:dyDescent="0.2">
      <c r="A393" s="51">
        <v>41299</v>
      </c>
    </row>
    <row r="394" spans="1:1" x14ac:dyDescent="0.2">
      <c r="A394" s="51">
        <v>41300</v>
      </c>
    </row>
    <row r="395" spans="1:1" x14ac:dyDescent="0.2">
      <c r="A395" s="51">
        <v>41301</v>
      </c>
    </row>
    <row r="396" spans="1:1" x14ac:dyDescent="0.2">
      <c r="A396" s="51">
        <v>41302</v>
      </c>
    </row>
    <row r="397" spans="1:1" x14ac:dyDescent="0.2">
      <c r="A397" s="51">
        <v>41303</v>
      </c>
    </row>
    <row r="398" spans="1:1" x14ac:dyDescent="0.2">
      <c r="A398" s="51">
        <v>41304</v>
      </c>
    </row>
    <row r="399" spans="1:1" x14ac:dyDescent="0.2">
      <c r="A399" s="51">
        <v>41305</v>
      </c>
    </row>
    <row r="400" spans="1:1" x14ac:dyDescent="0.2">
      <c r="A400" s="51">
        <v>41306</v>
      </c>
    </row>
    <row r="401" spans="1:1" x14ac:dyDescent="0.2">
      <c r="A401" s="51">
        <v>41307</v>
      </c>
    </row>
    <row r="402" spans="1:1" x14ac:dyDescent="0.2">
      <c r="A402" s="51">
        <v>41308</v>
      </c>
    </row>
    <row r="403" spans="1:1" x14ac:dyDescent="0.2">
      <c r="A403" s="51">
        <v>41309</v>
      </c>
    </row>
    <row r="404" spans="1:1" x14ac:dyDescent="0.2">
      <c r="A404" s="51">
        <v>41310</v>
      </c>
    </row>
    <row r="405" spans="1:1" x14ac:dyDescent="0.2">
      <c r="A405" s="51">
        <v>41311</v>
      </c>
    </row>
    <row r="406" spans="1:1" x14ac:dyDescent="0.2">
      <c r="A406" s="51">
        <v>41312</v>
      </c>
    </row>
    <row r="407" spans="1:1" x14ac:dyDescent="0.2">
      <c r="A407" s="51">
        <v>41313</v>
      </c>
    </row>
    <row r="408" spans="1:1" x14ac:dyDescent="0.2">
      <c r="A408" s="51">
        <v>41314</v>
      </c>
    </row>
    <row r="409" spans="1:1" x14ac:dyDescent="0.2">
      <c r="A409" s="51">
        <v>41315</v>
      </c>
    </row>
    <row r="410" spans="1:1" x14ac:dyDescent="0.2">
      <c r="A410" s="51">
        <v>41316</v>
      </c>
    </row>
    <row r="411" spans="1:1" x14ac:dyDescent="0.2">
      <c r="A411" s="51">
        <v>41317</v>
      </c>
    </row>
    <row r="412" spans="1:1" x14ac:dyDescent="0.2">
      <c r="A412" s="51">
        <v>41318</v>
      </c>
    </row>
    <row r="413" spans="1:1" x14ac:dyDescent="0.2">
      <c r="A413" s="51">
        <v>41319</v>
      </c>
    </row>
    <row r="414" spans="1:1" x14ac:dyDescent="0.2">
      <c r="A414" s="51">
        <v>41320</v>
      </c>
    </row>
    <row r="415" spans="1:1" x14ac:dyDescent="0.2">
      <c r="A415" s="51">
        <v>41321</v>
      </c>
    </row>
    <row r="416" spans="1:1" x14ac:dyDescent="0.2">
      <c r="A416" s="51">
        <v>41322</v>
      </c>
    </row>
    <row r="417" spans="1:1" x14ac:dyDescent="0.2">
      <c r="A417" s="51">
        <v>41323</v>
      </c>
    </row>
    <row r="418" spans="1:1" x14ac:dyDescent="0.2">
      <c r="A418" s="51">
        <v>41324</v>
      </c>
    </row>
    <row r="419" spans="1:1" x14ac:dyDescent="0.2">
      <c r="A419" s="51">
        <v>41325</v>
      </c>
    </row>
    <row r="420" spans="1:1" x14ac:dyDescent="0.2">
      <c r="A420" s="51">
        <v>41326</v>
      </c>
    </row>
    <row r="421" spans="1:1" x14ac:dyDescent="0.2">
      <c r="A421" s="51">
        <v>41327</v>
      </c>
    </row>
    <row r="422" spans="1:1" x14ac:dyDescent="0.2">
      <c r="A422" s="51">
        <v>41328</v>
      </c>
    </row>
    <row r="423" spans="1:1" x14ac:dyDescent="0.2">
      <c r="A423" s="51">
        <v>41329</v>
      </c>
    </row>
    <row r="424" spans="1:1" x14ac:dyDescent="0.2">
      <c r="A424" s="51">
        <v>41330</v>
      </c>
    </row>
    <row r="425" spans="1:1" x14ac:dyDescent="0.2">
      <c r="A425" s="51">
        <v>41331</v>
      </c>
    </row>
    <row r="426" spans="1:1" x14ac:dyDescent="0.2">
      <c r="A426" s="51">
        <v>41332</v>
      </c>
    </row>
    <row r="427" spans="1:1" x14ac:dyDescent="0.2">
      <c r="A427" s="51">
        <v>41333</v>
      </c>
    </row>
    <row r="428" spans="1:1" x14ac:dyDescent="0.2">
      <c r="A428" s="51">
        <v>41334</v>
      </c>
    </row>
    <row r="429" spans="1:1" x14ac:dyDescent="0.2">
      <c r="A429" s="51">
        <v>41335</v>
      </c>
    </row>
    <row r="430" spans="1:1" x14ac:dyDescent="0.2">
      <c r="A430" s="51">
        <v>41336</v>
      </c>
    </row>
    <row r="431" spans="1:1" x14ac:dyDescent="0.2">
      <c r="A431" s="51">
        <v>41337</v>
      </c>
    </row>
    <row r="432" spans="1:1" x14ac:dyDescent="0.2">
      <c r="A432" s="51">
        <v>41338</v>
      </c>
    </row>
    <row r="433" spans="1:1" x14ac:dyDescent="0.2">
      <c r="A433" s="51">
        <v>41339</v>
      </c>
    </row>
    <row r="434" spans="1:1" x14ac:dyDescent="0.2">
      <c r="A434" s="51">
        <v>41340</v>
      </c>
    </row>
    <row r="435" spans="1:1" x14ac:dyDescent="0.2">
      <c r="A435" s="51">
        <v>41341</v>
      </c>
    </row>
    <row r="436" spans="1:1" x14ac:dyDescent="0.2">
      <c r="A436" s="51">
        <v>41342</v>
      </c>
    </row>
    <row r="437" spans="1:1" x14ac:dyDescent="0.2">
      <c r="A437" s="51">
        <v>41343</v>
      </c>
    </row>
    <row r="438" spans="1:1" x14ac:dyDescent="0.2">
      <c r="A438" s="51">
        <v>41344</v>
      </c>
    </row>
    <row r="439" spans="1:1" x14ac:dyDescent="0.2">
      <c r="A439" s="51">
        <v>41345</v>
      </c>
    </row>
    <row r="440" spans="1:1" x14ac:dyDescent="0.2">
      <c r="A440" s="51">
        <v>41346</v>
      </c>
    </row>
    <row r="441" spans="1:1" x14ac:dyDescent="0.2">
      <c r="A441" s="51">
        <v>41347</v>
      </c>
    </row>
    <row r="442" spans="1:1" x14ac:dyDescent="0.2">
      <c r="A442" s="51">
        <v>41348</v>
      </c>
    </row>
    <row r="443" spans="1:1" x14ac:dyDescent="0.2">
      <c r="A443" s="51">
        <v>41349</v>
      </c>
    </row>
    <row r="444" spans="1:1" x14ac:dyDescent="0.2">
      <c r="A444" s="51">
        <v>41350</v>
      </c>
    </row>
    <row r="445" spans="1:1" x14ac:dyDescent="0.2">
      <c r="A445" s="51">
        <v>41351</v>
      </c>
    </row>
    <row r="446" spans="1:1" x14ac:dyDescent="0.2">
      <c r="A446" s="51">
        <v>41352</v>
      </c>
    </row>
    <row r="447" spans="1:1" x14ac:dyDescent="0.2">
      <c r="A447" s="51">
        <v>41353</v>
      </c>
    </row>
    <row r="448" spans="1:1" x14ac:dyDescent="0.2">
      <c r="A448" s="51">
        <v>41354</v>
      </c>
    </row>
    <row r="449" spans="1:1" x14ac:dyDescent="0.2">
      <c r="A449" s="51">
        <v>41355</v>
      </c>
    </row>
    <row r="450" spans="1:1" x14ac:dyDescent="0.2">
      <c r="A450" s="51">
        <v>41356</v>
      </c>
    </row>
    <row r="451" spans="1:1" x14ac:dyDescent="0.2">
      <c r="A451" s="51">
        <v>41357</v>
      </c>
    </row>
    <row r="452" spans="1:1" x14ac:dyDescent="0.2">
      <c r="A452" s="51">
        <v>41358</v>
      </c>
    </row>
    <row r="453" spans="1:1" x14ac:dyDescent="0.2">
      <c r="A453" s="51">
        <v>41359</v>
      </c>
    </row>
    <row r="454" spans="1:1" x14ac:dyDescent="0.2">
      <c r="A454" s="51">
        <v>41360</v>
      </c>
    </row>
    <row r="455" spans="1:1" x14ac:dyDescent="0.2">
      <c r="A455" s="51">
        <v>41361</v>
      </c>
    </row>
    <row r="456" spans="1:1" x14ac:dyDescent="0.2">
      <c r="A456" s="51">
        <v>41362</v>
      </c>
    </row>
    <row r="457" spans="1:1" x14ac:dyDescent="0.2">
      <c r="A457" s="51">
        <v>41363</v>
      </c>
    </row>
    <row r="458" spans="1:1" x14ac:dyDescent="0.2">
      <c r="A458" s="51">
        <v>41364</v>
      </c>
    </row>
    <row r="459" spans="1:1" x14ac:dyDescent="0.2">
      <c r="A459" s="51">
        <v>41365</v>
      </c>
    </row>
    <row r="460" spans="1:1" x14ac:dyDescent="0.2">
      <c r="A460" s="51">
        <v>41366</v>
      </c>
    </row>
    <row r="461" spans="1:1" x14ac:dyDescent="0.2">
      <c r="A461" s="51">
        <v>41367</v>
      </c>
    </row>
    <row r="462" spans="1:1" x14ac:dyDescent="0.2">
      <c r="A462" s="51">
        <v>41368</v>
      </c>
    </row>
    <row r="463" spans="1:1" x14ac:dyDescent="0.2">
      <c r="A463" s="51">
        <v>41369</v>
      </c>
    </row>
    <row r="464" spans="1:1" x14ac:dyDescent="0.2">
      <c r="A464" s="51">
        <v>41370</v>
      </c>
    </row>
    <row r="465" spans="1:1" x14ac:dyDescent="0.2">
      <c r="A465" s="51">
        <v>41371</v>
      </c>
    </row>
    <row r="466" spans="1:1" x14ac:dyDescent="0.2">
      <c r="A466" s="51">
        <v>41372</v>
      </c>
    </row>
    <row r="467" spans="1:1" x14ac:dyDescent="0.2">
      <c r="A467" s="51">
        <v>41373</v>
      </c>
    </row>
    <row r="468" spans="1:1" x14ac:dyDescent="0.2">
      <c r="A468" s="51">
        <v>41374</v>
      </c>
    </row>
    <row r="469" spans="1:1" x14ac:dyDescent="0.2">
      <c r="A469" s="51">
        <v>41375</v>
      </c>
    </row>
    <row r="470" spans="1:1" x14ac:dyDescent="0.2">
      <c r="A470" s="51">
        <v>41376</v>
      </c>
    </row>
    <row r="471" spans="1:1" x14ac:dyDescent="0.2">
      <c r="A471" s="51">
        <v>41377</v>
      </c>
    </row>
    <row r="472" spans="1:1" x14ac:dyDescent="0.2">
      <c r="A472" s="51">
        <v>41378</v>
      </c>
    </row>
    <row r="473" spans="1:1" x14ac:dyDescent="0.2">
      <c r="A473" s="51">
        <v>41379</v>
      </c>
    </row>
    <row r="474" spans="1:1" x14ac:dyDescent="0.2">
      <c r="A474" s="51">
        <v>41380</v>
      </c>
    </row>
    <row r="475" spans="1:1" x14ac:dyDescent="0.2">
      <c r="A475" s="51">
        <v>41381</v>
      </c>
    </row>
    <row r="476" spans="1:1" x14ac:dyDescent="0.2">
      <c r="A476" s="51">
        <v>41382</v>
      </c>
    </row>
    <row r="477" spans="1:1" x14ac:dyDescent="0.2">
      <c r="A477" s="51">
        <v>41383</v>
      </c>
    </row>
    <row r="478" spans="1:1" x14ac:dyDescent="0.2">
      <c r="A478" s="51">
        <v>41384</v>
      </c>
    </row>
    <row r="479" spans="1:1" x14ac:dyDescent="0.2">
      <c r="A479" s="51">
        <v>41385</v>
      </c>
    </row>
    <row r="480" spans="1:1" x14ac:dyDescent="0.2">
      <c r="A480" s="51">
        <v>41386</v>
      </c>
    </row>
    <row r="481" spans="1:1" x14ac:dyDescent="0.2">
      <c r="A481" s="51">
        <v>41387</v>
      </c>
    </row>
    <row r="482" spans="1:1" x14ac:dyDescent="0.2">
      <c r="A482" s="51">
        <v>41388</v>
      </c>
    </row>
    <row r="483" spans="1:1" x14ac:dyDescent="0.2">
      <c r="A483" s="51">
        <v>41389</v>
      </c>
    </row>
    <row r="484" spans="1:1" x14ac:dyDescent="0.2">
      <c r="A484" s="51">
        <v>41390</v>
      </c>
    </row>
    <row r="485" spans="1:1" x14ac:dyDescent="0.2">
      <c r="A485" s="51">
        <v>41391</v>
      </c>
    </row>
    <row r="486" spans="1:1" x14ac:dyDescent="0.2">
      <c r="A486" s="51">
        <v>41392</v>
      </c>
    </row>
    <row r="487" spans="1:1" x14ac:dyDescent="0.2">
      <c r="A487" s="51">
        <v>41393</v>
      </c>
    </row>
    <row r="488" spans="1:1" x14ac:dyDescent="0.2">
      <c r="A488" s="51">
        <v>41394</v>
      </c>
    </row>
    <row r="489" spans="1:1" x14ac:dyDescent="0.2">
      <c r="A489" s="51">
        <v>41395</v>
      </c>
    </row>
    <row r="490" spans="1:1" x14ac:dyDescent="0.2">
      <c r="A490" s="51">
        <v>41396</v>
      </c>
    </row>
    <row r="491" spans="1:1" x14ac:dyDescent="0.2">
      <c r="A491" s="51">
        <v>41397</v>
      </c>
    </row>
    <row r="492" spans="1:1" x14ac:dyDescent="0.2">
      <c r="A492" s="51">
        <v>41398</v>
      </c>
    </row>
    <row r="493" spans="1:1" x14ac:dyDescent="0.2">
      <c r="A493" s="51">
        <v>41399</v>
      </c>
    </row>
    <row r="494" spans="1:1" x14ac:dyDescent="0.2">
      <c r="A494" s="51">
        <v>41400</v>
      </c>
    </row>
    <row r="495" spans="1:1" x14ac:dyDescent="0.2">
      <c r="A495" s="51">
        <v>41401</v>
      </c>
    </row>
    <row r="496" spans="1:1" x14ac:dyDescent="0.2">
      <c r="A496" s="51">
        <v>41402</v>
      </c>
    </row>
    <row r="497" spans="1:1" x14ac:dyDescent="0.2">
      <c r="A497" s="51">
        <v>41403</v>
      </c>
    </row>
    <row r="498" spans="1:1" x14ac:dyDescent="0.2">
      <c r="A498" s="51">
        <v>41404</v>
      </c>
    </row>
    <row r="499" spans="1:1" x14ac:dyDescent="0.2">
      <c r="A499" s="51">
        <v>41405</v>
      </c>
    </row>
    <row r="500" spans="1:1" x14ac:dyDescent="0.2">
      <c r="A500" s="51">
        <v>41406</v>
      </c>
    </row>
    <row r="501" spans="1:1" x14ac:dyDescent="0.2">
      <c r="A501" s="51">
        <v>41407</v>
      </c>
    </row>
    <row r="502" spans="1:1" x14ac:dyDescent="0.2">
      <c r="A502" s="51">
        <v>41408</v>
      </c>
    </row>
    <row r="503" spans="1:1" x14ac:dyDescent="0.2">
      <c r="A503" s="51">
        <v>41409</v>
      </c>
    </row>
    <row r="504" spans="1:1" x14ac:dyDescent="0.2">
      <c r="A504" s="51">
        <v>41410</v>
      </c>
    </row>
    <row r="505" spans="1:1" x14ac:dyDescent="0.2">
      <c r="A505" s="51">
        <v>41411</v>
      </c>
    </row>
    <row r="506" spans="1:1" x14ac:dyDescent="0.2">
      <c r="A506" s="51">
        <v>41412</v>
      </c>
    </row>
    <row r="507" spans="1:1" x14ac:dyDescent="0.2">
      <c r="A507" s="51">
        <v>41413</v>
      </c>
    </row>
    <row r="508" spans="1:1" x14ac:dyDescent="0.2">
      <c r="A508" s="51">
        <v>41414</v>
      </c>
    </row>
    <row r="509" spans="1:1" x14ac:dyDescent="0.2">
      <c r="A509" s="51">
        <v>41415</v>
      </c>
    </row>
    <row r="510" spans="1:1" x14ac:dyDescent="0.2">
      <c r="A510" s="51">
        <v>41416</v>
      </c>
    </row>
    <row r="511" spans="1:1" x14ac:dyDescent="0.2">
      <c r="A511" s="51">
        <v>41417</v>
      </c>
    </row>
    <row r="512" spans="1:1" x14ac:dyDescent="0.2">
      <c r="A512" s="51">
        <v>41418</v>
      </c>
    </row>
    <row r="513" spans="1:1" x14ac:dyDescent="0.2">
      <c r="A513" s="51">
        <v>41419</v>
      </c>
    </row>
    <row r="514" spans="1:1" x14ac:dyDescent="0.2">
      <c r="A514" s="51">
        <v>41420</v>
      </c>
    </row>
    <row r="515" spans="1:1" x14ac:dyDescent="0.2">
      <c r="A515" s="51">
        <v>41421</v>
      </c>
    </row>
    <row r="516" spans="1:1" x14ac:dyDescent="0.2">
      <c r="A516" s="51">
        <v>41422</v>
      </c>
    </row>
    <row r="517" spans="1:1" x14ac:dyDescent="0.2">
      <c r="A517" s="51">
        <v>41423</v>
      </c>
    </row>
    <row r="518" spans="1:1" x14ac:dyDescent="0.2">
      <c r="A518" s="51">
        <v>41424</v>
      </c>
    </row>
    <row r="519" spans="1:1" x14ac:dyDescent="0.2">
      <c r="A519" s="51">
        <v>41425</v>
      </c>
    </row>
    <row r="520" spans="1:1" x14ac:dyDescent="0.2">
      <c r="A520" s="51">
        <v>41426</v>
      </c>
    </row>
    <row r="521" spans="1:1" x14ac:dyDescent="0.2">
      <c r="A521" s="51">
        <v>41427</v>
      </c>
    </row>
    <row r="522" spans="1:1" x14ac:dyDescent="0.2">
      <c r="A522" s="51">
        <v>41428</v>
      </c>
    </row>
    <row r="523" spans="1:1" x14ac:dyDescent="0.2">
      <c r="A523" s="51">
        <v>41429</v>
      </c>
    </row>
    <row r="524" spans="1:1" x14ac:dyDescent="0.2">
      <c r="A524" s="51">
        <v>41430</v>
      </c>
    </row>
    <row r="525" spans="1:1" x14ac:dyDescent="0.2">
      <c r="A525" s="51">
        <v>41431</v>
      </c>
    </row>
    <row r="526" spans="1:1" x14ac:dyDescent="0.2">
      <c r="A526" s="51">
        <v>41432</v>
      </c>
    </row>
    <row r="527" spans="1:1" x14ac:dyDescent="0.2">
      <c r="A527" s="51">
        <v>41433</v>
      </c>
    </row>
    <row r="528" spans="1:1" x14ac:dyDescent="0.2">
      <c r="A528" s="51">
        <v>41434</v>
      </c>
    </row>
    <row r="529" spans="1:1" x14ac:dyDescent="0.2">
      <c r="A529" s="51">
        <v>41435</v>
      </c>
    </row>
    <row r="530" spans="1:1" x14ac:dyDescent="0.2">
      <c r="A530" s="51">
        <v>41436</v>
      </c>
    </row>
    <row r="531" spans="1:1" x14ac:dyDescent="0.2">
      <c r="A531" s="51">
        <v>41437</v>
      </c>
    </row>
    <row r="532" spans="1:1" x14ac:dyDescent="0.2">
      <c r="A532" s="51">
        <v>41438</v>
      </c>
    </row>
    <row r="533" spans="1:1" x14ac:dyDescent="0.2">
      <c r="A533" s="51">
        <v>41439</v>
      </c>
    </row>
    <row r="534" spans="1:1" x14ac:dyDescent="0.2">
      <c r="A534" s="51">
        <v>41440</v>
      </c>
    </row>
    <row r="535" spans="1:1" x14ac:dyDescent="0.2">
      <c r="A535" s="51">
        <v>41441</v>
      </c>
    </row>
    <row r="536" spans="1:1" x14ac:dyDescent="0.2">
      <c r="A536" s="51">
        <v>41442</v>
      </c>
    </row>
    <row r="537" spans="1:1" x14ac:dyDescent="0.2">
      <c r="A537" s="51">
        <v>41443</v>
      </c>
    </row>
    <row r="538" spans="1:1" x14ac:dyDescent="0.2">
      <c r="A538" s="51">
        <v>41444</v>
      </c>
    </row>
    <row r="539" spans="1:1" x14ac:dyDescent="0.2">
      <c r="A539" s="51">
        <v>41445</v>
      </c>
    </row>
    <row r="540" spans="1:1" x14ac:dyDescent="0.2">
      <c r="A540" s="51">
        <v>41446</v>
      </c>
    </row>
    <row r="541" spans="1:1" x14ac:dyDescent="0.2">
      <c r="A541" s="51">
        <v>41447</v>
      </c>
    </row>
    <row r="542" spans="1:1" x14ac:dyDescent="0.2">
      <c r="A542" s="51">
        <v>41448</v>
      </c>
    </row>
    <row r="543" spans="1:1" x14ac:dyDescent="0.2">
      <c r="A543" s="51">
        <v>41449</v>
      </c>
    </row>
    <row r="544" spans="1:1" x14ac:dyDescent="0.2">
      <c r="A544" s="51">
        <v>41450</v>
      </c>
    </row>
    <row r="545" spans="1:1" x14ac:dyDescent="0.2">
      <c r="A545" s="51">
        <v>41451</v>
      </c>
    </row>
    <row r="546" spans="1:1" x14ac:dyDescent="0.2">
      <c r="A546" s="51">
        <v>41452</v>
      </c>
    </row>
    <row r="547" spans="1:1" x14ac:dyDescent="0.2">
      <c r="A547" s="51">
        <v>41453</v>
      </c>
    </row>
    <row r="548" spans="1:1" x14ac:dyDescent="0.2">
      <c r="A548" s="51">
        <v>41454</v>
      </c>
    </row>
    <row r="549" spans="1:1" x14ac:dyDescent="0.2">
      <c r="A549" s="51">
        <v>41455</v>
      </c>
    </row>
    <row r="550" spans="1:1" x14ac:dyDescent="0.2">
      <c r="A550" s="51">
        <v>41456</v>
      </c>
    </row>
    <row r="551" spans="1:1" x14ac:dyDescent="0.2">
      <c r="A551" s="51">
        <v>41457</v>
      </c>
    </row>
    <row r="552" spans="1:1" x14ac:dyDescent="0.2">
      <c r="A552" s="51">
        <v>41458</v>
      </c>
    </row>
    <row r="553" spans="1:1" x14ac:dyDescent="0.2">
      <c r="A553" s="51">
        <v>41459</v>
      </c>
    </row>
    <row r="554" spans="1:1" x14ac:dyDescent="0.2">
      <c r="A554" s="51">
        <v>41460</v>
      </c>
    </row>
    <row r="555" spans="1:1" x14ac:dyDescent="0.2">
      <c r="A555" s="51">
        <v>41461</v>
      </c>
    </row>
    <row r="556" spans="1:1" x14ac:dyDescent="0.2">
      <c r="A556" s="51">
        <v>41462</v>
      </c>
    </row>
    <row r="557" spans="1:1" x14ac:dyDescent="0.2">
      <c r="A557" s="51">
        <v>41463</v>
      </c>
    </row>
    <row r="558" spans="1:1" x14ac:dyDescent="0.2">
      <c r="A558" s="51">
        <v>41464</v>
      </c>
    </row>
    <row r="559" spans="1:1" x14ac:dyDescent="0.2">
      <c r="A559" s="51">
        <v>41465</v>
      </c>
    </row>
    <row r="560" spans="1:1" x14ac:dyDescent="0.2">
      <c r="A560" s="51">
        <v>41466</v>
      </c>
    </row>
    <row r="561" spans="1:1" x14ac:dyDescent="0.2">
      <c r="A561" s="51">
        <v>41467</v>
      </c>
    </row>
    <row r="562" spans="1:1" x14ac:dyDescent="0.2">
      <c r="A562" s="51">
        <v>41468</v>
      </c>
    </row>
    <row r="563" spans="1:1" x14ac:dyDescent="0.2">
      <c r="A563" s="51">
        <v>41469</v>
      </c>
    </row>
    <row r="564" spans="1:1" x14ac:dyDescent="0.2">
      <c r="A564" s="51">
        <v>41470</v>
      </c>
    </row>
    <row r="565" spans="1:1" x14ac:dyDescent="0.2">
      <c r="A565" s="51">
        <v>41471</v>
      </c>
    </row>
    <row r="566" spans="1:1" x14ac:dyDescent="0.2">
      <c r="A566" s="51">
        <v>41472</v>
      </c>
    </row>
    <row r="567" spans="1:1" x14ac:dyDescent="0.2">
      <c r="A567" s="51">
        <v>41473</v>
      </c>
    </row>
    <row r="568" spans="1:1" x14ac:dyDescent="0.2">
      <c r="A568" s="51">
        <v>41474</v>
      </c>
    </row>
    <row r="569" spans="1:1" x14ac:dyDescent="0.2">
      <c r="A569" s="51">
        <v>41475</v>
      </c>
    </row>
    <row r="570" spans="1:1" x14ac:dyDescent="0.2">
      <c r="A570" s="51">
        <v>41476</v>
      </c>
    </row>
    <row r="571" spans="1:1" x14ac:dyDescent="0.2">
      <c r="A571" s="51">
        <v>41477</v>
      </c>
    </row>
    <row r="572" spans="1:1" x14ac:dyDescent="0.2">
      <c r="A572" s="51">
        <v>41478</v>
      </c>
    </row>
    <row r="573" spans="1:1" x14ac:dyDescent="0.2">
      <c r="A573" s="51">
        <v>41479</v>
      </c>
    </row>
    <row r="574" spans="1:1" x14ac:dyDescent="0.2">
      <c r="A574" s="51">
        <v>41480</v>
      </c>
    </row>
    <row r="575" spans="1:1" x14ac:dyDescent="0.2">
      <c r="A575" s="51">
        <v>41481</v>
      </c>
    </row>
    <row r="576" spans="1:1" x14ac:dyDescent="0.2">
      <c r="A576" s="51">
        <v>41482</v>
      </c>
    </row>
    <row r="577" spans="1:1" x14ac:dyDescent="0.2">
      <c r="A577" s="51">
        <v>41483</v>
      </c>
    </row>
    <row r="578" spans="1:1" x14ac:dyDescent="0.2">
      <c r="A578" s="51">
        <v>41484</v>
      </c>
    </row>
    <row r="579" spans="1:1" x14ac:dyDescent="0.2">
      <c r="A579" s="51">
        <v>41485</v>
      </c>
    </row>
    <row r="580" spans="1:1" x14ac:dyDescent="0.2">
      <c r="A580" s="51">
        <v>41486</v>
      </c>
    </row>
    <row r="581" spans="1:1" x14ac:dyDescent="0.2">
      <c r="A581" s="51">
        <v>41487</v>
      </c>
    </row>
    <row r="582" spans="1:1" x14ac:dyDescent="0.2">
      <c r="A582" s="51">
        <v>41488</v>
      </c>
    </row>
    <row r="583" spans="1:1" x14ac:dyDescent="0.2">
      <c r="A583" s="51">
        <v>41489</v>
      </c>
    </row>
    <row r="584" spans="1:1" x14ac:dyDescent="0.2">
      <c r="A584" s="51">
        <v>41490</v>
      </c>
    </row>
    <row r="585" spans="1:1" x14ac:dyDescent="0.2">
      <c r="A585" s="51">
        <v>41491</v>
      </c>
    </row>
    <row r="586" spans="1:1" x14ac:dyDescent="0.2">
      <c r="A586" s="51">
        <v>41492</v>
      </c>
    </row>
    <row r="587" spans="1:1" x14ac:dyDescent="0.2">
      <c r="A587" s="51">
        <v>41493</v>
      </c>
    </row>
    <row r="588" spans="1:1" x14ac:dyDescent="0.2">
      <c r="A588" s="51">
        <v>41494</v>
      </c>
    </row>
    <row r="589" spans="1:1" x14ac:dyDescent="0.2">
      <c r="A589" s="51">
        <v>41495</v>
      </c>
    </row>
    <row r="590" spans="1:1" x14ac:dyDescent="0.2">
      <c r="A590" s="51">
        <v>41496</v>
      </c>
    </row>
    <row r="591" spans="1:1" x14ac:dyDescent="0.2">
      <c r="A591" s="51">
        <v>41497</v>
      </c>
    </row>
    <row r="592" spans="1:1" x14ac:dyDescent="0.2">
      <c r="A592" s="51">
        <v>41498</v>
      </c>
    </row>
    <row r="593" spans="1:1" x14ac:dyDescent="0.2">
      <c r="A593" s="51">
        <v>41499</v>
      </c>
    </row>
    <row r="594" spans="1:1" x14ac:dyDescent="0.2">
      <c r="A594" s="51">
        <v>41500</v>
      </c>
    </row>
    <row r="595" spans="1:1" x14ac:dyDescent="0.2">
      <c r="A595" s="51">
        <v>41501</v>
      </c>
    </row>
    <row r="596" spans="1:1" x14ac:dyDescent="0.2">
      <c r="A596" s="51">
        <v>41502</v>
      </c>
    </row>
    <row r="597" spans="1:1" x14ac:dyDescent="0.2">
      <c r="A597" s="51">
        <v>41503</v>
      </c>
    </row>
    <row r="598" spans="1:1" x14ac:dyDescent="0.2">
      <c r="A598" s="51">
        <v>41504</v>
      </c>
    </row>
    <row r="599" spans="1:1" x14ac:dyDescent="0.2">
      <c r="A599" s="51">
        <v>41505</v>
      </c>
    </row>
    <row r="600" spans="1:1" x14ac:dyDescent="0.2">
      <c r="A600" s="51">
        <v>41506</v>
      </c>
    </row>
    <row r="601" spans="1:1" x14ac:dyDescent="0.2">
      <c r="A601" s="51">
        <v>41507</v>
      </c>
    </row>
    <row r="602" spans="1:1" x14ac:dyDescent="0.2">
      <c r="A602" s="51">
        <v>41508</v>
      </c>
    </row>
    <row r="603" spans="1:1" x14ac:dyDescent="0.2">
      <c r="A603" s="51">
        <v>41509</v>
      </c>
    </row>
    <row r="604" spans="1:1" x14ac:dyDescent="0.2">
      <c r="A604" s="51">
        <v>41510</v>
      </c>
    </row>
    <row r="605" spans="1:1" x14ac:dyDescent="0.2">
      <c r="A605" s="51">
        <v>41511</v>
      </c>
    </row>
    <row r="606" spans="1:1" x14ac:dyDescent="0.2">
      <c r="A606" s="51">
        <v>41512</v>
      </c>
    </row>
    <row r="607" spans="1:1" x14ac:dyDescent="0.2">
      <c r="A607" s="51">
        <v>41513</v>
      </c>
    </row>
    <row r="608" spans="1:1" x14ac:dyDescent="0.2">
      <c r="A608" s="51">
        <v>41514</v>
      </c>
    </row>
    <row r="609" spans="1:1" x14ac:dyDescent="0.2">
      <c r="A609" s="51">
        <v>41515</v>
      </c>
    </row>
    <row r="610" spans="1:1" x14ac:dyDescent="0.2">
      <c r="A610" s="51">
        <v>41516</v>
      </c>
    </row>
    <row r="611" spans="1:1" x14ac:dyDescent="0.2">
      <c r="A611" s="51">
        <v>41517</v>
      </c>
    </row>
    <row r="612" spans="1:1" x14ac:dyDescent="0.2">
      <c r="A612" s="51">
        <v>41518</v>
      </c>
    </row>
    <row r="613" spans="1:1" x14ac:dyDescent="0.2">
      <c r="A613" s="51">
        <v>41519</v>
      </c>
    </row>
    <row r="614" spans="1:1" x14ac:dyDescent="0.2">
      <c r="A614" s="51">
        <v>41520</v>
      </c>
    </row>
    <row r="615" spans="1:1" x14ac:dyDescent="0.2">
      <c r="A615" s="51">
        <v>41521</v>
      </c>
    </row>
    <row r="616" spans="1:1" x14ac:dyDescent="0.2">
      <c r="A616" s="51">
        <v>41522</v>
      </c>
    </row>
    <row r="617" spans="1:1" x14ac:dyDescent="0.2">
      <c r="A617" s="51">
        <v>41523</v>
      </c>
    </row>
    <row r="618" spans="1:1" x14ac:dyDescent="0.2">
      <c r="A618" s="51">
        <v>41524</v>
      </c>
    </row>
    <row r="619" spans="1:1" x14ac:dyDescent="0.2">
      <c r="A619" s="51">
        <v>41525</v>
      </c>
    </row>
    <row r="620" spans="1:1" x14ac:dyDescent="0.2">
      <c r="A620" s="51">
        <v>41526</v>
      </c>
    </row>
    <row r="621" spans="1:1" x14ac:dyDescent="0.2">
      <c r="A621" s="51">
        <v>41527</v>
      </c>
    </row>
    <row r="622" spans="1:1" x14ac:dyDescent="0.2">
      <c r="A622" s="51">
        <v>41528</v>
      </c>
    </row>
    <row r="623" spans="1:1" x14ac:dyDescent="0.2">
      <c r="A623" s="51">
        <v>41529</v>
      </c>
    </row>
    <row r="624" spans="1:1" x14ac:dyDescent="0.2">
      <c r="A624" s="51">
        <v>41530</v>
      </c>
    </row>
    <row r="625" spans="1:1" x14ac:dyDescent="0.2">
      <c r="A625" s="51">
        <v>41531</v>
      </c>
    </row>
    <row r="626" spans="1:1" x14ac:dyDescent="0.2">
      <c r="A626" s="51">
        <v>41532</v>
      </c>
    </row>
    <row r="627" spans="1:1" x14ac:dyDescent="0.2">
      <c r="A627" s="51">
        <v>41533</v>
      </c>
    </row>
    <row r="628" spans="1:1" x14ac:dyDescent="0.2">
      <c r="A628" s="51">
        <v>41534</v>
      </c>
    </row>
    <row r="629" spans="1:1" x14ac:dyDescent="0.2">
      <c r="A629" s="51">
        <v>41535</v>
      </c>
    </row>
    <row r="630" spans="1:1" x14ac:dyDescent="0.2">
      <c r="A630" s="51">
        <v>41536</v>
      </c>
    </row>
    <row r="631" spans="1:1" x14ac:dyDescent="0.2">
      <c r="A631" s="51">
        <v>41537</v>
      </c>
    </row>
    <row r="632" spans="1:1" x14ac:dyDescent="0.2">
      <c r="A632" s="51">
        <v>41538</v>
      </c>
    </row>
    <row r="633" spans="1:1" x14ac:dyDescent="0.2">
      <c r="A633" s="51">
        <v>41539</v>
      </c>
    </row>
    <row r="634" spans="1:1" x14ac:dyDescent="0.2">
      <c r="A634" s="51">
        <v>41540</v>
      </c>
    </row>
    <row r="635" spans="1:1" x14ac:dyDescent="0.2">
      <c r="A635" s="51">
        <v>41541</v>
      </c>
    </row>
    <row r="636" spans="1:1" x14ac:dyDescent="0.2">
      <c r="A636" s="51">
        <v>41542</v>
      </c>
    </row>
    <row r="637" spans="1:1" x14ac:dyDescent="0.2">
      <c r="A637" s="51">
        <v>41543</v>
      </c>
    </row>
    <row r="638" spans="1:1" x14ac:dyDescent="0.2">
      <c r="A638" s="51">
        <v>41544</v>
      </c>
    </row>
    <row r="639" spans="1:1" x14ac:dyDescent="0.2">
      <c r="A639" s="51">
        <v>41545</v>
      </c>
    </row>
    <row r="640" spans="1:1" x14ac:dyDescent="0.2">
      <c r="A640" s="51">
        <v>41546</v>
      </c>
    </row>
    <row r="641" spans="1:1" x14ac:dyDescent="0.2">
      <c r="A641" s="51">
        <v>41547</v>
      </c>
    </row>
    <row r="642" spans="1:1" x14ac:dyDescent="0.2">
      <c r="A642" s="51">
        <v>41548</v>
      </c>
    </row>
    <row r="643" spans="1:1" x14ac:dyDescent="0.2">
      <c r="A643" s="51">
        <v>41549</v>
      </c>
    </row>
    <row r="644" spans="1:1" x14ac:dyDescent="0.2">
      <c r="A644" s="51">
        <v>41550</v>
      </c>
    </row>
    <row r="645" spans="1:1" x14ac:dyDescent="0.2">
      <c r="A645" s="51">
        <v>41551</v>
      </c>
    </row>
    <row r="646" spans="1:1" x14ac:dyDescent="0.2">
      <c r="A646" s="51">
        <v>41552</v>
      </c>
    </row>
    <row r="647" spans="1:1" x14ac:dyDescent="0.2">
      <c r="A647" s="51">
        <v>41553</v>
      </c>
    </row>
    <row r="648" spans="1:1" x14ac:dyDescent="0.2">
      <c r="A648" s="51">
        <v>41554</v>
      </c>
    </row>
    <row r="649" spans="1:1" x14ac:dyDescent="0.2">
      <c r="A649" s="51">
        <v>41555</v>
      </c>
    </row>
    <row r="650" spans="1:1" x14ac:dyDescent="0.2">
      <c r="A650" s="51">
        <v>41556</v>
      </c>
    </row>
    <row r="651" spans="1:1" x14ac:dyDescent="0.2">
      <c r="A651" s="51">
        <v>41557</v>
      </c>
    </row>
    <row r="652" spans="1:1" x14ac:dyDescent="0.2">
      <c r="A652" s="51">
        <v>41558</v>
      </c>
    </row>
    <row r="653" spans="1:1" x14ac:dyDescent="0.2">
      <c r="A653" s="51">
        <v>41559</v>
      </c>
    </row>
    <row r="654" spans="1:1" x14ac:dyDescent="0.2">
      <c r="A654" s="51">
        <v>41560</v>
      </c>
    </row>
    <row r="655" spans="1:1" x14ac:dyDescent="0.2">
      <c r="A655" s="51">
        <v>41561</v>
      </c>
    </row>
    <row r="656" spans="1:1" x14ac:dyDescent="0.2">
      <c r="A656" s="51">
        <v>41562</v>
      </c>
    </row>
    <row r="657" spans="1:1" x14ac:dyDescent="0.2">
      <c r="A657" s="51">
        <v>41563</v>
      </c>
    </row>
    <row r="658" spans="1:1" x14ac:dyDescent="0.2">
      <c r="A658" s="51">
        <v>41564</v>
      </c>
    </row>
    <row r="659" spans="1:1" x14ac:dyDescent="0.2">
      <c r="A659" s="51">
        <v>41565</v>
      </c>
    </row>
    <row r="660" spans="1:1" x14ac:dyDescent="0.2">
      <c r="A660" s="51">
        <v>41566</v>
      </c>
    </row>
    <row r="661" spans="1:1" x14ac:dyDescent="0.2">
      <c r="A661" s="51">
        <v>41567</v>
      </c>
    </row>
    <row r="662" spans="1:1" x14ac:dyDescent="0.2">
      <c r="A662" s="51">
        <v>41568</v>
      </c>
    </row>
    <row r="663" spans="1:1" x14ac:dyDescent="0.2">
      <c r="A663" s="51">
        <v>41569</v>
      </c>
    </row>
    <row r="664" spans="1:1" x14ac:dyDescent="0.2">
      <c r="A664" s="51">
        <v>41570</v>
      </c>
    </row>
    <row r="665" spans="1:1" x14ac:dyDescent="0.2">
      <c r="A665" s="51">
        <v>41571</v>
      </c>
    </row>
    <row r="666" spans="1:1" x14ac:dyDescent="0.2">
      <c r="A666" s="51">
        <v>41572</v>
      </c>
    </row>
    <row r="667" spans="1:1" x14ac:dyDescent="0.2">
      <c r="A667" s="51">
        <v>41573</v>
      </c>
    </row>
    <row r="668" spans="1:1" x14ac:dyDescent="0.2">
      <c r="A668" s="51">
        <v>41574</v>
      </c>
    </row>
    <row r="669" spans="1:1" x14ac:dyDescent="0.2">
      <c r="A669" s="51">
        <v>41575</v>
      </c>
    </row>
    <row r="670" spans="1:1" x14ac:dyDescent="0.2">
      <c r="A670" s="51">
        <v>41576</v>
      </c>
    </row>
    <row r="671" spans="1:1" x14ac:dyDescent="0.2">
      <c r="A671" s="51">
        <v>41577</v>
      </c>
    </row>
    <row r="672" spans="1:1" x14ac:dyDescent="0.2">
      <c r="A672" s="51">
        <v>41578</v>
      </c>
    </row>
    <row r="673" spans="1:1" x14ac:dyDescent="0.2">
      <c r="A673" s="51">
        <v>41579</v>
      </c>
    </row>
    <row r="674" spans="1:1" x14ac:dyDescent="0.2">
      <c r="A674" s="51">
        <v>41580</v>
      </c>
    </row>
    <row r="675" spans="1:1" x14ac:dyDescent="0.2">
      <c r="A675" s="51">
        <v>41581</v>
      </c>
    </row>
    <row r="676" spans="1:1" x14ac:dyDescent="0.2">
      <c r="A676" s="51">
        <v>41582</v>
      </c>
    </row>
    <row r="677" spans="1:1" x14ac:dyDescent="0.2">
      <c r="A677" s="51">
        <v>41583</v>
      </c>
    </row>
    <row r="678" spans="1:1" x14ac:dyDescent="0.2">
      <c r="A678" s="51">
        <v>41584</v>
      </c>
    </row>
    <row r="679" spans="1:1" x14ac:dyDescent="0.2">
      <c r="A679" s="51">
        <v>41585</v>
      </c>
    </row>
    <row r="680" spans="1:1" x14ac:dyDescent="0.2">
      <c r="A680" s="51">
        <v>41586</v>
      </c>
    </row>
    <row r="681" spans="1:1" x14ac:dyDescent="0.2">
      <c r="A681" s="51">
        <v>41587</v>
      </c>
    </row>
    <row r="682" spans="1:1" x14ac:dyDescent="0.2">
      <c r="A682" s="51">
        <v>41588</v>
      </c>
    </row>
    <row r="683" spans="1:1" x14ac:dyDescent="0.2">
      <c r="A683" s="51">
        <v>41589</v>
      </c>
    </row>
    <row r="684" spans="1:1" x14ac:dyDescent="0.2">
      <c r="A684" s="51">
        <v>41590</v>
      </c>
    </row>
    <row r="685" spans="1:1" x14ac:dyDescent="0.2">
      <c r="A685" s="51">
        <v>41591</v>
      </c>
    </row>
    <row r="686" spans="1:1" x14ac:dyDescent="0.2">
      <c r="A686" s="51">
        <v>41592</v>
      </c>
    </row>
    <row r="687" spans="1:1" x14ac:dyDescent="0.2">
      <c r="A687" s="51">
        <v>41593</v>
      </c>
    </row>
    <row r="688" spans="1:1" x14ac:dyDescent="0.2">
      <c r="A688" s="51">
        <v>41594</v>
      </c>
    </row>
    <row r="689" spans="1:1" x14ac:dyDescent="0.2">
      <c r="A689" s="51">
        <v>41595</v>
      </c>
    </row>
    <row r="690" spans="1:1" x14ac:dyDescent="0.2">
      <c r="A690" s="51">
        <v>41596</v>
      </c>
    </row>
    <row r="691" spans="1:1" x14ac:dyDescent="0.2">
      <c r="A691" s="51">
        <v>41597</v>
      </c>
    </row>
    <row r="692" spans="1:1" x14ac:dyDescent="0.2">
      <c r="A692" s="51">
        <v>41598</v>
      </c>
    </row>
    <row r="693" spans="1:1" x14ac:dyDescent="0.2">
      <c r="A693" s="51">
        <v>41599</v>
      </c>
    </row>
    <row r="694" spans="1:1" x14ac:dyDescent="0.2">
      <c r="A694" s="51">
        <v>41600</v>
      </c>
    </row>
    <row r="695" spans="1:1" x14ac:dyDescent="0.2">
      <c r="A695" s="51">
        <v>41601</v>
      </c>
    </row>
    <row r="696" spans="1:1" x14ac:dyDescent="0.2">
      <c r="A696" s="51">
        <v>41602</v>
      </c>
    </row>
    <row r="697" spans="1:1" x14ac:dyDescent="0.2">
      <c r="A697" s="51">
        <v>41603</v>
      </c>
    </row>
    <row r="698" spans="1:1" x14ac:dyDescent="0.2">
      <c r="A698" s="51">
        <v>41604</v>
      </c>
    </row>
    <row r="699" spans="1:1" x14ac:dyDescent="0.2">
      <c r="A699" s="51">
        <v>41605</v>
      </c>
    </row>
    <row r="700" spans="1:1" x14ac:dyDescent="0.2">
      <c r="A700" s="51">
        <v>41606</v>
      </c>
    </row>
    <row r="701" spans="1:1" x14ac:dyDescent="0.2">
      <c r="A701" s="51">
        <v>41607</v>
      </c>
    </row>
    <row r="702" spans="1:1" x14ac:dyDescent="0.2">
      <c r="A702" s="51">
        <v>41608</v>
      </c>
    </row>
    <row r="703" spans="1:1" x14ac:dyDescent="0.2">
      <c r="A703" s="51">
        <v>41609</v>
      </c>
    </row>
    <row r="704" spans="1:1" x14ac:dyDescent="0.2">
      <c r="A704" s="51">
        <v>41610</v>
      </c>
    </row>
    <row r="705" spans="1:1" x14ac:dyDescent="0.2">
      <c r="A705" s="51">
        <v>41611</v>
      </c>
    </row>
    <row r="706" spans="1:1" x14ac:dyDescent="0.2">
      <c r="A706" s="51">
        <v>41612</v>
      </c>
    </row>
    <row r="707" spans="1:1" x14ac:dyDescent="0.2">
      <c r="A707" s="51">
        <v>41613</v>
      </c>
    </row>
    <row r="708" spans="1:1" x14ac:dyDescent="0.2">
      <c r="A708" s="51">
        <v>41614</v>
      </c>
    </row>
    <row r="709" spans="1:1" x14ac:dyDescent="0.2">
      <c r="A709" s="51">
        <v>41615</v>
      </c>
    </row>
    <row r="710" spans="1:1" x14ac:dyDescent="0.2">
      <c r="A710" s="51">
        <v>41616</v>
      </c>
    </row>
    <row r="711" spans="1:1" x14ac:dyDescent="0.2">
      <c r="A711" s="51">
        <v>41617</v>
      </c>
    </row>
    <row r="712" spans="1:1" x14ac:dyDescent="0.2">
      <c r="A712" s="51">
        <v>41618</v>
      </c>
    </row>
    <row r="713" spans="1:1" x14ac:dyDescent="0.2">
      <c r="A713" s="51">
        <v>41619</v>
      </c>
    </row>
    <row r="714" spans="1:1" x14ac:dyDescent="0.2">
      <c r="A714" s="51">
        <v>41620</v>
      </c>
    </row>
    <row r="715" spans="1:1" x14ac:dyDescent="0.2">
      <c r="A715" s="51">
        <v>41621</v>
      </c>
    </row>
    <row r="716" spans="1:1" x14ac:dyDescent="0.2">
      <c r="A716" s="51">
        <v>41622</v>
      </c>
    </row>
    <row r="717" spans="1:1" x14ac:dyDescent="0.2">
      <c r="A717" s="51">
        <v>41623</v>
      </c>
    </row>
    <row r="718" spans="1:1" x14ac:dyDescent="0.2">
      <c r="A718" s="51">
        <v>41624</v>
      </c>
    </row>
    <row r="719" spans="1:1" x14ac:dyDescent="0.2">
      <c r="A719" s="51">
        <v>41625</v>
      </c>
    </row>
    <row r="720" spans="1:1" x14ac:dyDescent="0.2">
      <c r="A720" s="51">
        <v>41626</v>
      </c>
    </row>
    <row r="721" spans="1:1" x14ac:dyDescent="0.2">
      <c r="A721" s="51">
        <v>41627</v>
      </c>
    </row>
    <row r="722" spans="1:1" x14ac:dyDescent="0.2">
      <c r="A722" s="51">
        <v>41628</v>
      </c>
    </row>
    <row r="723" spans="1:1" x14ac:dyDescent="0.2">
      <c r="A723" s="51">
        <v>41629</v>
      </c>
    </row>
    <row r="724" spans="1:1" x14ac:dyDescent="0.2">
      <c r="A724" s="51">
        <v>41630</v>
      </c>
    </row>
    <row r="725" spans="1:1" x14ac:dyDescent="0.2">
      <c r="A725" s="51">
        <v>41631</v>
      </c>
    </row>
    <row r="726" spans="1:1" x14ac:dyDescent="0.2">
      <c r="A726" s="51">
        <v>41632</v>
      </c>
    </row>
    <row r="727" spans="1:1" x14ac:dyDescent="0.2">
      <c r="A727" s="51">
        <v>41633</v>
      </c>
    </row>
    <row r="728" spans="1:1" x14ac:dyDescent="0.2">
      <c r="A728" s="51">
        <v>41634</v>
      </c>
    </row>
    <row r="729" spans="1:1" x14ac:dyDescent="0.2">
      <c r="A729" s="51">
        <v>41635</v>
      </c>
    </row>
    <row r="730" spans="1:1" x14ac:dyDescent="0.2">
      <c r="A730" s="51">
        <v>41636</v>
      </c>
    </row>
    <row r="731" spans="1:1" x14ac:dyDescent="0.2">
      <c r="A731" s="51">
        <v>41637</v>
      </c>
    </row>
    <row r="732" spans="1:1" x14ac:dyDescent="0.2">
      <c r="A732" s="51">
        <v>41638</v>
      </c>
    </row>
    <row r="733" spans="1:1" x14ac:dyDescent="0.2">
      <c r="A733" s="51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42"/>
  <sheetViews>
    <sheetView showGridLines="0" view="pageBreakPreview" zoomScale="70" zoomScaleSheetLayoutView="70" workbookViewId="0">
      <selection activeCell="C9" sqref="C9:D30"/>
    </sheetView>
  </sheetViews>
  <sheetFormatPr defaultRowHeight="15" x14ac:dyDescent="0.3"/>
  <cols>
    <col min="1" max="1" width="14.28515625" style="20" bestFit="1" customWidth="1"/>
    <col min="2" max="2" width="80" style="222" customWidth="1"/>
    <col min="3" max="3" width="16.5703125" style="20" customWidth="1"/>
    <col min="4" max="4" width="14.28515625" style="20" customWidth="1"/>
    <col min="5" max="5" width="0.42578125" style="18" customWidth="1"/>
    <col min="6" max="16384" width="9.140625" style="20"/>
  </cols>
  <sheetData>
    <row r="1" spans="1:12" s="6" customFormat="1" x14ac:dyDescent="0.3">
      <c r="A1" s="64" t="s">
        <v>275</v>
      </c>
      <c r="B1" s="217"/>
      <c r="C1" s="496" t="s">
        <v>110</v>
      </c>
      <c r="D1" s="496"/>
      <c r="E1" s="101"/>
    </row>
    <row r="2" spans="1:12" s="6" customFormat="1" x14ac:dyDescent="0.3">
      <c r="A2" s="66" t="s">
        <v>141</v>
      </c>
      <c r="B2" s="217"/>
      <c r="C2" s="494" t="s">
        <v>4391</v>
      </c>
      <c r="D2" s="495"/>
      <c r="E2" s="101"/>
    </row>
    <row r="3" spans="1:12" s="6" customFormat="1" x14ac:dyDescent="0.3">
      <c r="A3" s="66"/>
      <c r="B3" s="217"/>
      <c r="C3" s="65"/>
      <c r="D3" s="65"/>
      <c r="E3" s="101"/>
    </row>
    <row r="4" spans="1:12" s="2" customFormat="1" x14ac:dyDescent="0.3">
      <c r="A4" s="67" t="str">
        <f>'ფორმა N2'!A4</f>
        <v>ანგარიშვალდებული პირის დასახელება:</v>
      </c>
      <c r="B4" s="218"/>
      <c r="C4" s="66"/>
      <c r="D4" s="66"/>
      <c r="E4" s="96"/>
      <c r="L4" s="6"/>
    </row>
    <row r="5" spans="1:12" s="2" customFormat="1" x14ac:dyDescent="0.3">
      <c r="A5" s="88" t="s">
        <v>479</v>
      </c>
      <c r="B5" s="219"/>
      <c r="C5" s="48"/>
      <c r="D5" s="48"/>
      <c r="E5" s="96"/>
    </row>
    <row r="6" spans="1:12" s="2" customFormat="1" x14ac:dyDescent="0.3">
      <c r="A6" s="67"/>
      <c r="B6" s="218"/>
      <c r="C6" s="66"/>
      <c r="D6" s="66"/>
      <c r="E6" s="96"/>
    </row>
    <row r="7" spans="1:12" s="6" customFormat="1" ht="18" x14ac:dyDescent="0.3">
      <c r="A7" s="87"/>
      <c r="B7" s="100"/>
      <c r="C7" s="68"/>
      <c r="D7" s="68"/>
      <c r="E7" s="101"/>
    </row>
    <row r="8" spans="1:12" s="6" customFormat="1" ht="30" x14ac:dyDescent="0.3">
      <c r="A8" s="95" t="s">
        <v>64</v>
      </c>
      <c r="B8" s="69" t="s">
        <v>252</v>
      </c>
      <c r="C8" s="69" t="s">
        <v>66</v>
      </c>
      <c r="D8" s="69" t="s">
        <v>67</v>
      </c>
      <c r="E8" s="101"/>
      <c r="F8" s="19"/>
    </row>
    <row r="9" spans="1:12" s="7" customFormat="1" x14ac:dyDescent="0.3">
      <c r="A9" s="209">
        <v>1</v>
      </c>
      <c r="B9" s="209" t="s">
        <v>65</v>
      </c>
      <c r="C9" s="276">
        <f>SUM(C10,C25)</f>
        <v>58580.15</v>
      </c>
      <c r="D9" s="276">
        <f>SUM(D10,D25)</f>
        <v>52468.08</v>
      </c>
      <c r="E9" s="101"/>
    </row>
    <row r="10" spans="1:12" s="7" customFormat="1" x14ac:dyDescent="0.3">
      <c r="A10" s="74">
        <v>1.1000000000000001</v>
      </c>
      <c r="B10" s="74" t="s">
        <v>80</v>
      </c>
      <c r="C10" s="276">
        <f>SUM(C11,C12,C15,C18,C24)</f>
        <v>52468.08</v>
      </c>
      <c r="D10" s="276">
        <f>SUM(D11,D12,D15,D18,D23,D24)</f>
        <v>52468.08</v>
      </c>
      <c r="E10" s="101"/>
    </row>
    <row r="11" spans="1:12" s="8" customFormat="1" ht="18" x14ac:dyDescent="0.3">
      <c r="A11" s="75" t="s">
        <v>30</v>
      </c>
      <c r="B11" s="75" t="s">
        <v>79</v>
      </c>
      <c r="C11" s="278"/>
      <c r="D11" s="278"/>
      <c r="E11" s="101"/>
    </row>
    <row r="12" spans="1:12" s="9" customFormat="1" x14ac:dyDescent="0.3">
      <c r="A12" s="75" t="s">
        <v>31</v>
      </c>
      <c r="B12" s="75" t="s">
        <v>313</v>
      </c>
      <c r="C12" s="430">
        <f>SUM(C13:C14)</f>
        <v>39233.5</v>
      </c>
      <c r="D12" s="430">
        <f>SUM(D13:D14)</f>
        <v>39233.5</v>
      </c>
      <c r="E12" s="101"/>
    </row>
    <row r="13" spans="1:12" s="3" customFormat="1" x14ac:dyDescent="0.3">
      <c r="A13" s="84" t="s">
        <v>81</v>
      </c>
      <c r="B13" s="84" t="s">
        <v>316</v>
      </c>
      <c r="C13" s="278">
        <v>39233.5</v>
      </c>
      <c r="D13" s="278">
        <f>C13</f>
        <v>39233.5</v>
      </c>
      <c r="E13" s="101"/>
    </row>
    <row r="14" spans="1:12" s="3" customFormat="1" x14ac:dyDescent="0.3">
      <c r="A14" s="84" t="s">
        <v>109</v>
      </c>
      <c r="B14" s="84" t="s">
        <v>97</v>
      </c>
      <c r="C14" s="278"/>
      <c r="D14" s="278"/>
      <c r="E14" s="101"/>
    </row>
    <row r="15" spans="1:12" s="3" customFormat="1" x14ac:dyDescent="0.3">
      <c r="A15" s="75" t="s">
        <v>82</v>
      </c>
      <c r="B15" s="75" t="s">
        <v>83</v>
      </c>
      <c r="C15" s="430">
        <f>SUM(C16:C17)</f>
        <v>13234.58</v>
      </c>
      <c r="D15" s="430">
        <f>SUM(D16:D17)</f>
        <v>13234.58</v>
      </c>
      <c r="E15" s="101"/>
    </row>
    <row r="16" spans="1:12" s="3" customFormat="1" x14ac:dyDescent="0.3">
      <c r="A16" s="84" t="s">
        <v>84</v>
      </c>
      <c r="B16" s="84" t="s">
        <v>86</v>
      </c>
      <c r="C16" s="278">
        <v>13234.58</v>
      </c>
      <c r="D16" s="278">
        <f>C16</f>
        <v>13234.58</v>
      </c>
      <c r="E16" s="101"/>
    </row>
    <row r="17" spans="1:5" s="3" customFormat="1" ht="30" x14ac:dyDescent="0.3">
      <c r="A17" s="84" t="s">
        <v>85</v>
      </c>
      <c r="B17" s="84" t="s">
        <v>111</v>
      </c>
      <c r="C17" s="278"/>
      <c r="D17" s="278"/>
      <c r="E17" s="101"/>
    </row>
    <row r="18" spans="1:5" s="3" customFormat="1" x14ac:dyDescent="0.3">
      <c r="A18" s="75" t="s">
        <v>87</v>
      </c>
      <c r="B18" s="75" t="s">
        <v>423</v>
      </c>
      <c r="C18" s="430">
        <f>SUM(C19:C22)</f>
        <v>0</v>
      </c>
      <c r="D18" s="430">
        <f>SUM(D19:D22)</f>
        <v>0</v>
      </c>
      <c r="E18" s="101"/>
    </row>
    <row r="19" spans="1:5" s="3" customFormat="1" x14ac:dyDescent="0.3">
      <c r="A19" s="84" t="s">
        <v>88</v>
      </c>
      <c r="B19" s="84" t="s">
        <v>89</v>
      </c>
      <c r="C19" s="278"/>
      <c r="D19" s="278"/>
      <c r="E19" s="101"/>
    </row>
    <row r="20" spans="1:5" s="3" customFormat="1" ht="30" x14ac:dyDescent="0.3">
      <c r="A20" s="84" t="s">
        <v>92</v>
      </c>
      <c r="B20" s="84" t="s">
        <v>90</v>
      </c>
      <c r="C20" s="278"/>
      <c r="D20" s="278"/>
      <c r="E20" s="101"/>
    </row>
    <row r="21" spans="1:5" s="3" customFormat="1" x14ac:dyDescent="0.3">
      <c r="A21" s="84" t="s">
        <v>93</v>
      </c>
      <c r="B21" s="84" t="s">
        <v>91</v>
      </c>
      <c r="C21" s="278"/>
      <c r="D21" s="278"/>
      <c r="E21" s="101"/>
    </row>
    <row r="22" spans="1:5" s="3" customFormat="1" x14ac:dyDescent="0.3">
      <c r="A22" s="84" t="s">
        <v>94</v>
      </c>
      <c r="B22" s="84" t="s">
        <v>454</v>
      </c>
      <c r="C22" s="278"/>
      <c r="D22" s="278"/>
      <c r="E22" s="101"/>
    </row>
    <row r="23" spans="1:5" s="3" customFormat="1" x14ac:dyDescent="0.3">
      <c r="A23" s="75" t="s">
        <v>95</v>
      </c>
      <c r="B23" s="75" t="s">
        <v>455</v>
      </c>
      <c r="C23" s="431"/>
      <c r="D23" s="278"/>
      <c r="E23" s="101"/>
    </row>
    <row r="24" spans="1:5" s="3" customFormat="1" x14ac:dyDescent="0.3">
      <c r="A24" s="75" t="s">
        <v>254</v>
      </c>
      <c r="B24" s="75" t="s">
        <v>461</v>
      </c>
      <c r="C24" s="278"/>
      <c r="D24" s="278"/>
      <c r="E24" s="101"/>
    </row>
    <row r="25" spans="1:5" s="3" customFormat="1" x14ac:dyDescent="0.3">
      <c r="A25" s="74">
        <v>1.2</v>
      </c>
      <c r="B25" s="209" t="s">
        <v>96</v>
      </c>
      <c r="C25" s="276">
        <f>SUM(C26,C30)</f>
        <v>6112.07</v>
      </c>
      <c r="D25" s="276">
        <f>SUM(D26,D30)</f>
        <v>0</v>
      </c>
      <c r="E25" s="101"/>
    </row>
    <row r="26" spans="1:5" x14ac:dyDescent="0.3">
      <c r="A26" s="75" t="s">
        <v>32</v>
      </c>
      <c r="B26" s="75" t="s">
        <v>316</v>
      </c>
      <c r="C26" s="430">
        <f>SUM(C27:C29)</f>
        <v>6112.07</v>
      </c>
      <c r="D26" s="430">
        <f>SUM(D27:D29)</f>
        <v>0</v>
      </c>
      <c r="E26" s="101"/>
    </row>
    <row r="27" spans="1:5" x14ac:dyDescent="0.3">
      <c r="A27" s="215" t="s">
        <v>98</v>
      </c>
      <c r="B27" s="84" t="s">
        <v>314</v>
      </c>
      <c r="C27" s="278"/>
      <c r="D27" s="278"/>
      <c r="E27" s="101"/>
    </row>
    <row r="28" spans="1:5" x14ac:dyDescent="0.3">
      <c r="A28" s="215" t="s">
        <v>99</v>
      </c>
      <c r="B28" s="84" t="s">
        <v>317</v>
      </c>
      <c r="C28" s="278"/>
      <c r="D28" s="278"/>
      <c r="E28" s="101"/>
    </row>
    <row r="29" spans="1:5" x14ac:dyDescent="0.3">
      <c r="A29" s="215" t="s">
        <v>464</v>
      </c>
      <c r="B29" s="84" t="s">
        <v>315</v>
      </c>
      <c r="C29" s="278">
        <v>6112.07</v>
      </c>
      <c r="D29" s="278"/>
      <c r="E29" s="101"/>
    </row>
    <row r="30" spans="1:5" x14ac:dyDescent="0.3">
      <c r="A30" s="75" t="s">
        <v>33</v>
      </c>
      <c r="B30" s="239" t="s">
        <v>462</v>
      </c>
      <c r="C30" s="278"/>
      <c r="D30" s="278"/>
      <c r="E30" s="101"/>
    </row>
    <row r="31" spans="1:5" s="21" customFormat="1" ht="12.75" x14ac:dyDescent="0.2">
      <c r="B31" s="220"/>
    </row>
    <row r="32" spans="1:5" s="2" customFormat="1" x14ac:dyDescent="0.3">
      <c r="A32" s="1"/>
      <c r="B32" s="221"/>
      <c r="E32" s="5"/>
    </row>
    <row r="33" spans="1:9" s="2" customFormat="1" x14ac:dyDescent="0.3">
      <c r="B33" s="221"/>
      <c r="E33" s="5"/>
    </row>
    <row r="34" spans="1:9" x14ac:dyDescent="0.3">
      <c r="A34" s="1"/>
    </row>
    <row r="35" spans="1:9" x14ac:dyDescent="0.3">
      <c r="A35" s="2"/>
    </row>
    <row r="36" spans="1:9" s="2" customFormat="1" x14ac:dyDescent="0.3">
      <c r="A36" s="59" t="s">
        <v>107</v>
      </c>
      <c r="B36" s="221"/>
      <c r="E36" s="5"/>
    </row>
    <row r="37" spans="1:9" s="2" customFormat="1" x14ac:dyDescent="0.3">
      <c r="B37" s="221"/>
      <c r="E37"/>
      <c r="F37"/>
      <c r="G37"/>
      <c r="H37"/>
      <c r="I37"/>
    </row>
    <row r="38" spans="1:9" s="2" customFormat="1" x14ac:dyDescent="0.3">
      <c r="B38" s="221"/>
      <c r="D38" s="11"/>
      <c r="E38"/>
      <c r="F38"/>
      <c r="G38"/>
      <c r="H38"/>
      <c r="I38"/>
    </row>
    <row r="39" spans="1:9" s="2" customFormat="1" x14ac:dyDescent="0.3">
      <c r="A39"/>
      <c r="B39" s="223" t="s">
        <v>458</v>
      </c>
      <c r="D39" s="11"/>
      <c r="E39"/>
      <c r="F39"/>
      <c r="G39"/>
      <c r="H39"/>
      <c r="I39"/>
    </row>
    <row r="40" spans="1:9" s="2" customFormat="1" x14ac:dyDescent="0.3">
      <c r="A40"/>
      <c r="B40" s="221" t="s">
        <v>273</v>
      </c>
      <c r="D40" s="11"/>
      <c r="E40"/>
      <c r="F40"/>
      <c r="G40"/>
      <c r="H40"/>
      <c r="I40"/>
    </row>
    <row r="41" spans="1:9" customFormat="1" ht="12.75" x14ac:dyDescent="0.2">
      <c r="B41" s="224" t="s">
        <v>140</v>
      </c>
    </row>
    <row r="42" spans="1:9" customFormat="1" ht="12.75" x14ac:dyDescent="0.2">
      <c r="B42" s="225"/>
    </row>
  </sheetData>
  <mergeCells count="2">
    <mergeCell ref="C1:D1"/>
    <mergeCell ref="C2:D2"/>
  </mergeCells>
  <pageMargins left="0.11811023622047245" right="0.11811023622047245" top="0.59055118110236227" bottom="0.59055118110236227" header="0.15748031496062992" footer="0.15748031496062992"/>
  <pageSetup paperSize="9" scale="81" orientation="portrait" r:id="rId1"/>
  <headerFooter alignWithMargins="0"/>
  <colBreaks count="1" manualBreakCount="1">
    <brk id="5" max="47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88"/>
  <sheetViews>
    <sheetView showGridLines="0" view="pageBreakPreview" zoomScale="70" zoomScaleSheetLayoutView="70" workbookViewId="0">
      <selection activeCell="C11" sqref="C11:D77"/>
    </sheetView>
  </sheetViews>
  <sheetFormatPr defaultRowHeight="15" x14ac:dyDescent="0.3"/>
  <cols>
    <col min="1" max="1" width="14.28515625" style="2" bestFit="1" customWidth="1"/>
    <col min="2" max="2" width="76.7109375" style="2" customWidth="1"/>
    <col min="3" max="4" width="15.140625" style="2" customWidth="1"/>
    <col min="5" max="5" width="0.7109375" style="2" customWidth="1"/>
    <col min="6" max="16384" width="9.140625" style="2"/>
  </cols>
  <sheetData>
    <row r="1" spans="1:5" s="6" customFormat="1" x14ac:dyDescent="0.3">
      <c r="A1" s="64" t="s">
        <v>411</v>
      </c>
      <c r="B1" s="207"/>
      <c r="C1" s="496" t="s">
        <v>110</v>
      </c>
      <c r="D1" s="496"/>
      <c r="E1" s="78"/>
    </row>
    <row r="2" spans="1:5" s="6" customFormat="1" x14ac:dyDescent="0.3">
      <c r="A2" s="64" t="s">
        <v>412</v>
      </c>
      <c r="B2" s="207"/>
      <c r="C2" s="428"/>
      <c r="D2" s="428" t="s">
        <v>480</v>
      </c>
      <c r="E2" s="78"/>
    </row>
    <row r="3" spans="1:5" s="6" customFormat="1" x14ac:dyDescent="0.3">
      <c r="A3" s="64" t="s">
        <v>413</v>
      </c>
      <c r="B3" s="207"/>
      <c r="C3" s="208"/>
      <c r="D3" s="251"/>
      <c r="E3" s="78"/>
    </row>
    <row r="4" spans="1:5" s="6" customFormat="1" x14ac:dyDescent="0.3">
      <c r="A4" s="66" t="s">
        <v>141</v>
      </c>
      <c r="B4" s="207"/>
      <c r="C4" s="208"/>
      <c r="D4" s="251"/>
      <c r="E4" s="78"/>
    </row>
    <row r="5" spans="1:5" s="6" customFormat="1" x14ac:dyDescent="0.3">
      <c r="A5" s="66"/>
      <c r="B5" s="207"/>
      <c r="C5" s="208"/>
      <c r="D5" s="251"/>
      <c r="E5" s="78"/>
    </row>
    <row r="6" spans="1:5" x14ac:dyDescent="0.3">
      <c r="A6" s="67" t="str">
        <f>'[1]ფორმა N2'!A4</f>
        <v>ანგარიშვალდებული პირის დასახელება:</v>
      </c>
      <c r="B6" s="67"/>
      <c r="C6" s="66"/>
      <c r="D6" s="66"/>
      <c r="E6" s="79"/>
    </row>
    <row r="7" spans="1:5" x14ac:dyDescent="0.3">
      <c r="A7" s="88" t="s">
        <v>479</v>
      </c>
      <c r="B7" s="70"/>
      <c r="C7" s="271"/>
      <c r="D7" s="271"/>
      <c r="E7" s="79"/>
    </row>
    <row r="8" spans="1:5" x14ac:dyDescent="0.3">
      <c r="A8" s="67"/>
      <c r="B8" s="67"/>
      <c r="C8" s="66"/>
      <c r="D8" s="66"/>
      <c r="E8" s="79"/>
    </row>
    <row r="9" spans="1:5" s="6" customFormat="1" x14ac:dyDescent="0.3">
      <c r="A9" s="207"/>
      <c r="B9" s="207"/>
      <c r="C9" s="68"/>
      <c r="D9" s="68"/>
      <c r="E9" s="78"/>
    </row>
    <row r="10" spans="1:5" s="6" customFormat="1" ht="62.25" customHeight="1" x14ac:dyDescent="0.3">
      <c r="A10" s="77" t="s">
        <v>64</v>
      </c>
      <c r="B10" s="77" t="s">
        <v>11</v>
      </c>
      <c r="C10" s="69" t="s">
        <v>10</v>
      </c>
      <c r="D10" s="69" t="s">
        <v>4390</v>
      </c>
      <c r="E10" s="78"/>
    </row>
    <row r="11" spans="1:5" s="7" customFormat="1" x14ac:dyDescent="0.2">
      <c r="A11" s="209">
        <v>1</v>
      </c>
      <c r="B11" s="209" t="s">
        <v>57</v>
      </c>
      <c r="C11" s="252">
        <f>SUM(C12,C15,C54,C57,C58,C59,C77)</f>
        <v>771621.58</v>
      </c>
      <c r="D11" s="252">
        <f>SUM(D12,D15,D54,D57,D58,D59,D65,D73,D74)</f>
        <v>507079.89999999997</v>
      </c>
      <c r="E11" s="210"/>
    </row>
    <row r="12" spans="1:5" s="8" customFormat="1" ht="18" x14ac:dyDescent="0.2">
      <c r="A12" s="74">
        <v>1.1000000000000001</v>
      </c>
      <c r="B12" s="74" t="s">
        <v>58</v>
      </c>
      <c r="C12" s="260">
        <f>SUM(C13:C14)</f>
        <v>0</v>
      </c>
      <c r="D12" s="260">
        <f>SUM(D13:D14)</f>
        <v>0</v>
      </c>
      <c r="E12" s="80"/>
    </row>
    <row r="13" spans="1:5" s="9" customFormat="1" x14ac:dyDescent="0.2">
      <c r="A13" s="75" t="s">
        <v>30</v>
      </c>
      <c r="B13" s="75" t="s">
        <v>59</v>
      </c>
      <c r="C13" s="261"/>
      <c r="D13" s="261"/>
      <c r="E13" s="81"/>
    </row>
    <row r="14" spans="1:5" s="3" customFormat="1" x14ac:dyDescent="0.2">
      <c r="A14" s="75" t="s">
        <v>31</v>
      </c>
      <c r="B14" s="75" t="s">
        <v>0</v>
      </c>
      <c r="C14" s="261"/>
      <c r="D14" s="261"/>
      <c r="E14" s="82"/>
    </row>
    <row r="15" spans="1:5" s="7" customFormat="1" x14ac:dyDescent="0.2">
      <c r="A15" s="74">
        <v>1.2</v>
      </c>
      <c r="B15" s="74" t="s">
        <v>60</v>
      </c>
      <c r="C15" s="262">
        <f>SUM(C16,C19,C31,C32,C33,C34,C37,C38,C44:C48,C52,C53)</f>
        <v>750734.7</v>
      </c>
      <c r="D15" s="262">
        <f>SUM(D16,D19,D31,D32,D33,D34,D37,D38,D44:D48,D52,D53)</f>
        <v>483555.31</v>
      </c>
      <c r="E15" s="210"/>
    </row>
    <row r="16" spans="1:5" s="3" customFormat="1" x14ac:dyDescent="0.2">
      <c r="A16" s="75" t="s">
        <v>32</v>
      </c>
      <c r="B16" s="75" t="s">
        <v>1</v>
      </c>
      <c r="C16" s="260">
        <f>SUM(C17:C18)</f>
        <v>3720</v>
      </c>
      <c r="D16" s="260">
        <f>SUM(D17:D18)</f>
        <v>3720</v>
      </c>
      <c r="E16" s="82"/>
    </row>
    <row r="17" spans="1:6" s="3" customFormat="1" x14ac:dyDescent="0.2">
      <c r="A17" s="84" t="s">
        <v>98</v>
      </c>
      <c r="B17" s="84" t="s">
        <v>61</v>
      </c>
      <c r="C17" s="272">
        <v>3720</v>
      </c>
      <c r="D17" s="273">
        <v>3720</v>
      </c>
      <c r="E17" s="82"/>
    </row>
    <row r="18" spans="1:6" s="3" customFormat="1" x14ac:dyDescent="0.2">
      <c r="A18" s="84" t="s">
        <v>99</v>
      </c>
      <c r="B18" s="84" t="s">
        <v>62</v>
      </c>
      <c r="C18" s="261"/>
      <c r="D18" s="263"/>
      <c r="E18" s="82"/>
    </row>
    <row r="19" spans="1:6" s="3" customFormat="1" x14ac:dyDescent="0.2">
      <c r="A19" s="75" t="s">
        <v>33</v>
      </c>
      <c r="B19" s="75" t="s">
        <v>2</v>
      </c>
      <c r="C19" s="260">
        <f>SUM(C20:C25,C30)</f>
        <v>65565.710000000006</v>
      </c>
      <c r="D19" s="260">
        <f>SUM(D20:D25,D30)</f>
        <v>49568.13</v>
      </c>
      <c r="E19" s="211"/>
      <c r="F19" s="212"/>
    </row>
    <row r="20" spans="1:6" s="214" customFormat="1" ht="30" x14ac:dyDescent="0.2">
      <c r="A20" s="84" t="s">
        <v>12</v>
      </c>
      <c r="B20" s="84" t="s">
        <v>253</v>
      </c>
      <c r="C20" s="264">
        <f>7663.75-'ფორმა N5'!C18</f>
        <v>5583.75</v>
      </c>
      <c r="D20" s="32">
        <f>5583.75</f>
        <v>5583.75</v>
      </c>
      <c r="E20" s="213"/>
    </row>
    <row r="21" spans="1:6" s="214" customFormat="1" x14ac:dyDescent="0.2">
      <c r="A21" s="84" t="s">
        <v>13</v>
      </c>
      <c r="B21" s="84" t="s">
        <v>14</v>
      </c>
      <c r="C21" s="264">
        <v>3799.5</v>
      </c>
      <c r="D21" s="32">
        <v>3799.5</v>
      </c>
      <c r="E21" s="213"/>
    </row>
    <row r="22" spans="1:6" s="214" customFormat="1" ht="30" x14ac:dyDescent="0.2">
      <c r="A22" s="84" t="s">
        <v>286</v>
      </c>
      <c r="B22" s="84" t="s">
        <v>22</v>
      </c>
      <c r="C22" s="264">
        <v>2326</v>
      </c>
      <c r="D22" s="32">
        <v>2326</v>
      </c>
      <c r="E22" s="213"/>
    </row>
    <row r="23" spans="1:6" s="214" customFormat="1" ht="16.5" customHeight="1" x14ac:dyDescent="0.2">
      <c r="A23" s="84" t="s">
        <v>287</v>
      </c>
      <c r="B23" s="84" t="s">
        <v>15</v>
      </c>
      <c r="C23" s="264">
        <f>1026.58+1.3+6033.45+132.4-'ფორმა N5'!C21</f>
        <v>5319.7699999999995</v>
      </c>
      <c r="D23" s="32">
        <f>1000.18+1.3+2546.85+241.4-44-'ფორმა N5'!D21</f>
        <v>1934.85</v>
      </c>
      <c r="E23" s="213"/>
    </row>
    <row r="24" spans="1:6" s="214" customFormat="1" ht="16.5" customHeight="1" x14ac:dyDescent="0.2">
      <c r="A24" s="84" t="s">
        <v>288</v>
      </c>
      <c r="B24" s="84" t="s">
        <v>16</v>
      </c>
      <c r="C24" s="264"/>
      <c r="D24" s="32"/>
      <c r="E24" s="213"/>
    </row>
    <row r="25" spans="1:6" s="214" customFormat="1" ht="16.5" customHeight="1" x14ac:dyDescent="0.2">
      <c r="A25" s="84" t="s">
        <v>289</v>
      </c>
      <c r="B25" s="84" t="s">
        <v>17</v>
      </c>
      <c r="C25" s="260">
        <f>SUM(C26:C29)</f>
        <v>47738.09</v>
      </c>
      <c r="D25" s="260">
        <f>SUM(D26:D29)</f>
        <v>35264.93</v>
      </c>
      <c r="E25" s="213"/>
    </row>
    <row r="26" spans="1:6" s="214" customFormat="1" ht="16.5" customHeight="1" x14ac:dyDescent="0.2">
      <c r="A26" s="215" t="s">
        <v>290</v>
      </c>
      <c r="B26" s="215" t="s">
        <v>18</v>
      </c>
      <c r="C26" s="264">
        <f>979.08+469.63</f>
        <v>1448.71</v>
      </c>
      <c r="D26" s="32">
        <f>979.19+474</f>
        <v>1453.19</v>
      </c>
      <c r="E26" s="213"/>
    </row>
    <row r="27" spans="1:6" s="214" customFormat="1" ht="16.5" customHeight="1" x14ac:dyDescent="0.2">
      <c r="A27" s="215" t="s">
        <v>291</v>
      </c>
      <c r="B27" s="215" t="s">
        <v>19</v>
      </c>
      <c r="C27" s="264">
        <f>1241.96+80.5</f>
        <v>1322.46</v>
      </c>
      <c r="D27" s="32">
        <f>1375.66+303.6</f>
        <v>1679.2600000000002</v>
      </c>
      <c r="E27" s="213"/>
    </row>
    <row r="28" spans="1:6" s="214" customFormat="1" ht="16.5" customHeight="1" x14ac:dyDescent="0.2">
      <c r="A28" s="215" t="s">
        <v>292</v>
      </c>
      <c r="B28" s="215" t="s">
        <v>20</v>
      </c>
      <c r="C28" s="264">
        <f>3237+413.25</f>
        <v>3650.25</v>
      </c>
      <c r="D28" s="32">
        <f>3237+415.5</f>
        <v>3652.5</v>
      </c>
      <c r="E28" s="213"/>
    </row>
    <row r="29" spans="1:6" s="214" customFormat="1" ht="16.5" customHeight="1" x14ac:dyDescent="0.2">
      <c r="A29" s="215" t="s">
        <v>293</v>
      </c>
      <c r="B29" s="215" t="s">
        <v>23</v>
      </c>
      <c r="C29" s="264">
        <f>283.35+49505.52+132.9-'ფორმა N5'!C27</f>
        <v>41316.67</v>
      </c>
      <c r="D29" s="32">
        <f>283.35+28062.13+134.5</f>
        <v>28479.98</v>
      </c>
      <c r="E29" s="213"/>
    </row>
    <row r="30" spans="1:6" s="214" customFormat="1" ht="16.5" customHeight="1" x14ac:dyDescent="0.2">
      <c r="A30" s="84" t="s">
        <v>294</v>
      </c>
      <c r="B30" s="84" t="s">
        <v>21</v>
      </c>
      <c r="C30" s="264">
        <f>801.2+219.7-'ფორმა N5'!C28</f>
        <v>798.60000000000014</v>
      </c>
      <c r="D30" s="32">
        <f>661.7+219.7-'ფორმა N5'!D28</f>
        <v>659.10000000000014</v>
      </c>
      <c r="E30" s="213"/>
    </row>
    <row r="31" spans="1:6" s="3" customFormat="1" ht="16.5" customHeight="1" x14ac:dyDescent="0.2">
      <c r="A31" s="75" t="s">
        <v>34</v>
      </c>
      <c r="B31" s="75" t="s">
        <v>3</v>
      </c>
      <c r="C31" s="261"/>
      <c r="D31" s="263"/>
      <c r="E31" s="211"/>
    </row>
    <row r="32" spans="1:6" s="3" customFormat="1" ht="16.5" customHeight="1" x14ac:dyDescent="0.2">
      <c r="A32" s="75" t="s">
        <v>35</v>
      </c>
      <c r="B32" s="75" t="s">
        <v>4</v>
      </c>
      <c r="C32" s="261"/>
      <c r="D32" s="263"/>
      <c r="E32" s="82"/>
    </row>
    <row r="33" spans="1:5" s="3" customFormat="1" ht="16.5" customHeight="1" x14ac:dyDescent="0.2">
      <c r="A33" s="75" t="s">
        <v>36</v>
      </c>
      <c r="B33" s="75" t="s">
        <v>5</v>
      </c>
      <c r="C33" s="261"/>
      <c r="D33" s="263"/>
      <c r="E33" s="82"/>
    </row>
    <row r="34" spans="1:5" s="3" customFormat="1" x14ac:dyDescent="0.2">
      <c r="A34" s="75" t="s">
        <v>37</v>
      </c>
      <c r="B34" s="75" t="s">
        <v>63</v>
      </c>
      <c r="C34" s="260">
        <f>SUM(C35:C36)</f>
        <v>0</v>
      </c>
      <c r="D34" s="260">
        <f>SUM(D35:D36)</f>
        <v>0</v>
      </c>
      <c r="E34" s="82"/>
    </row>
    <row r="35" spans="1:5" s="3" customFormat="1" ht="16.5" customHeight="1" x14ac:dyDescent="0.2">
      <c r="A35" s="84" t="s">
        <v>295</v>
      </c>
      <c r="B35" s="84" t="s">
        <v>56</v>
      </c>
      <c r="C35" s="261"/>
      <c r="D35" s="263"/>
      <c r="E35" s="82"/>
    </row>
    <row r="36" spans="1:5" s="3" customFormat="1" ht="16.5" customHeight="1" x14ac:dyDescent="0.2">
      <c r="A36" s="84" t="s">
        <v>296</v>
      </c>
      <c r="B36" s="84" t="s">
        <v>55</v>
      </c>
      <c r="C36" s="261"/>
      <c r="D36" s="263"/>
      <c r="E36" s="82"/>
    </row>
    <row r="37" spans="1:5" s="3" customFormat="1" ht="16.5" customHeight="1" x14ac:dyDescent="0.2">
      <c r="A37" s="75" t="s">
        <v>38</v>
      </c>
      <c r="B37" s="75" t="s">
        <v>49</v>
      </c>
      <c r="C37" s="261">
        <f>827.05+41.4+40.32-'ფორმა N5'!C35</f>
        <v>716.72</v>
      </c>
      <c r="D37" s="263">
        <f>827.05+41.4+40.32-'ფორმა N5'!D35</f>
        <v>716.72</v>
      </c>
      <c r="E37" s="82"/>
    </row>
    <row r="38" spans="1:5" s="3" customFormat="1" ht="16.5" customHeight="1" x14ac:dyDescent="0.2">
      <c r="A38" s="75" t="s">
        <v>39</v>
      </c>
      <c r="B38" s="75" t="s">
        <v>414</v>
      </c>
      <c r="C38" s="260">
        <f>SUM(C39:C43)</f>
        <v>165462.63</v>
      </c>
      <c r="D38" s="260">
        <f>SUM(D39:D43)</f>
        <v>81338.33</v>
      </c>
      <c r="E38" s="82"/>
    </row>
    <row r="39" spans="1:5" s="3" customFormat="1" ht="16.5" customHeight="1" x14ac:dyDescent="0.2">
      <c r="A39" s="16" t="s">
        <v>360</v>
      </c>
      <c r="B39" s="16" t="s">
        <v>364</v>
      </c>
      <c r="C39" s="261">
        <f>27033.43+1953.08+78585.47+19345.25+5000-'ფორმა N5'!C37</f>
        <v>126052.37000000001</v>
      </c>
      <c r="D39" s="263">
        <f>22212.09+1953.08+15563.05+9491.83-'ფორმა N5'!D37</f>
        <v>47266.97</v>
      </c>
      <c r="E39" s="82"/>
    </row>
    <row r="40" spans="1:5" s="3" customFormat="1" ht="16.5" customHeight="1" x14ac:dyDescent="0.2">
      <c r="A40" s="16" t="s">
        <v>361</v>
      </c>
      <c r="B40" s="16" t="s">
        <v>365</v>
      </c>
      <c r="C40" s="261">
        <f>4333.3+1600+183.33+1275+1688.2+3000-'ფორმა N5'!C38</f>
        <v>9638.16</v>
      </c>
      <c r="D40" s="263">
        <f>999.96+1600+183.33+1688.2+1000+3000+2340</f>
        <v>10811.49</v>
      </c>
      <c r="E40" s="82"/>
    </row>
    <row r="41" spans="1:5" s="3" customFormat="1" ht="16.5" customHeight="1" x14ac:dyDescent="0.2">
      <c r="A41" s="16" t="s">
        <v>362</v>
      </c>
      <c r="B41" s="16" t="s">
        <v>368</v>
      </c>
      <c r="C41" s="261">
        <v>60</v>
      </c>
      <c r="D41" s="263">
        <v>60</v>
      </c>
      <c r="E41" s="82"/>
    </row>
    <row r="42" spans="1:5" s="3" customFormat="1" ht="16.5" customHeight="1" x14ac:dyDescent="0.2">
      <c r="A42" s="16" t="s">
        <v>367</v>
      </c>
      <c r="B42" s="16" t="s">
        <v>369</v>
      </c>
      <c r="C42" s="261"/>
      <c r="D42" s="263"/>
      <c r="E42" s="82"/>
    </row>
    <row r="43" spans="1:5" s="3" customFormat="1" ht="16.5" customHeight="1" x14ac:dyDescent="0.2">
      <c r="A43" s="16" t="s">
        <v>370</v>
      </c>
      <c r="B43" s="16" t="s">
        <v>366</v>
      </c>
      <c r="C43" s="261">
        <f>4621.17+22627.09+2463.84+400-'ფორმა N5'!C41</f>
        <v>29712.100000000002</v>
      </c>
      <c r="D43" s="263">
        <f>4621.17+16114.86+2463.84</f>
        <v>23199.87</v>
      </c>
      <c r="E43" s="82"/>
    </row>
    <row r="44" spans="1:5" s="3" customFormat="1" ht="30" x14ac:dyDescent="0.2">
      <c r="A44" s="75" t="s">
        <v>40</v>
      </c>
      <c r="B44" s="75" t="s">
        <v>28</v>
      </c>
      <c r="C44" s="272">
        <f>19625-18072.86-'ფორმა N5'!C42</f>
        <v>1239.6399999999994</v>
      </c>
      <c r="D44" s="273">
        <f>19312.5-18072.86</f>
        <v>1239.6399999999994</v>
      </c>
      <c r="E44" s="82"/>
    </row>
    <row r="45" spans="1:5" s="3" customFormat="1" ht="16.5" customHeight="1" x14ac:dyDescent="0.2">
      <c r="A45" s="75" t="s">
        <v>41</v>
      </c>
      <c r="B45" s="75" t="s">
        <v>24</v>
      </c>
      <c r="C45" s="261">
        <f>416.67</f>
        <v>416.67</v>
      </c>
      <c r="D45" s="263">
        <f>416.67-'ფორმა N5'!D43</f>
        <v>0</v>
      </c>
      <c r="E45" s="82"/>
    </row>
    <row r="46" spans="1:5" s="3" customFormat="1" ht="16.5" customHeight="1" x14ac:dyDescent="0.2">
      <c r="A46" s="75" t="s">
        <v>42</v>
      </c>
      <c r="B46" s="75" t="s">
        <v>25</v>
      </c>
      <c r="C46" s="261">
        <v>500</v>
      </c>
      <c r="D46" s="263">
        <v>500</v>
      </c>
      <c r="E46" s="82"/>
    </row>
    <row r="47" spans="1:5" s="3" customFormat="1" ht="16.5" customHeight="1" x14ac:dyDescent="0.2">
      <c r="A47" s="75" t="s">
        <v>43</v>
      </c>
      <c r="B47" s="75" t="s">
        <v>26</v>
      </c>
      <c r="C47" s="261"/>
      <c r="D47" s="263"/>
      <c r="E47" s="82"/>
    </row>
    <row r="48" spans="1:5" s="3" customFormat="1" ht="16.5" customHeight="1" x14ac:dyDescent="0.2">
      <c r="A48" s="75" t="s">
        <v>44</v>
      </c>
      <c r="B48" s="75" t="s">
        <v>415</v>
      </c>
      <c r="C48" s="260">
        <f>SUM(C49:C51)</f>
        <v>325601.86</v>
      </c>
      <c r="D48" s="260">
        <f>SUM(D49:D51)</f>
        <v>220848.56</v>
      </c>
      <c r="E48" s="82"/>
    </row>
    <row r="49" spans="1:6" s="3" customFormat="1" ht="16.5" customHeight="1" x14ac:dyDescent="0.2">
      <c r="A49" s="84" t="s">
        <v>376</v>
      </c>
      <c r="B49" s="84" t="s">
        <v>379</v>
      </c>
      <c r="C49" s="272">
        <f>25940+353944.24+5000+6200.14-65482.52</f>
        <v>325601.86</v>
      </c>
      <c r="D49" s="273">
        <f>21940+196459.15+28600-25071.36+132.85-'ფორმა N5'!D47</f>
        <v>220848.56</v>
      </c>
      <c r="E49" s="82"/>
    </row>
    <row r="50" spans="1:6" s="3" customFormat="1" ht="16.5" customHeight="1" x14ac:dyDescent="0.2">
      <c r="A50" s="84" t="s">
        <v>377</v>
      </c>
      <c r="B50" s="84" t="s">
        <v>378</v>
      </c>
      <c r="C50" s="261"/>
      <c r="D50" s="263"/>
      <c r="E50" s="82"/>
    </row>
    <row r="51" spans="1:6" s="3" customFormat="1" ht="16.5" customHeight="1" x14ac:dyDescent="0.2">
      <c r="A51" s="84" t="s">
        <v>380</v>
      </c>
      <c r="B51" s="84" t="s">
        <v>381</v>
      </c>
      <c r="C51" s="261"/>
      <c r="D51" s="263"/>
      <c r="E51" s="82"/>
    </row>
    <row r="52" spans="1:6" s="3" customFormat="1" x14ac:dyDescent="0.2">
      <c r="A52" s="75" t="s">
        <v>45</v>
      </c>
      <c r="B52" s="75" t="s">
        <v>29</v>
      </c>
      <c r="C52" s="261"/>
      <c r="D52" s="263"/>
      <c r="E52" s="82"/>
    </row>
    <row r="53" spans="1:6" s="3" customFormat="1" ht="16.5" customHeight="1" x14ac:dyDescent="0.2">
      <c r="A53" s="75" t="s">
        <v>46</v>
      </c>
      <c r="B53" s="75" t="s">
        <v>6</v>
      </c>
      <c r="C53" s="272">
        <f>6000+38186+110065.37+61922.27+2791.5+452+212313-'ფორმა N5'!C51</f>
        <v>187511.47000000003</v>
      </c>
      <c r="D53" s="273">
        <f>17920+60763.24+52497.19-7855+2791.5+48375-24500-'ფორმა N5'!D51</f>
        <v>125623.93</v>
      </c>
      <c r="E53" s="211"/>
      <c r="F53" s="212"/>
    </row>
    <row r="54" spans="1:6" s="3" customFormat="1" ht="30" x14ac:dyDescent="0.2">
      <c r="A54" s="74">
        <v>1.3</v>
      </c>
      <c r="B54" s="74" t="s">
        <v>420</v>
      </c>
      <c r="C54" s="262">
        <f>SUM(C55:C56)</f>
        <v>19751.299999999988</v>
      </c>
      <c r="D54" s="262">
        <f>SUM(D55:D56)</f>
        <v>19751.300000000003</v>
      </c>
      <c r="E54" s="211"/>
      <c r="F54" s="212"/>
    </row>
    <row r="55" spans="1:6" s="3" customFormat="1" ht="30" x14ac:dyDescent="0.2">
      <c r="A55" s="75" t="s">
        <v>50</v>
      </c>
      <c r="B55" s="75" t="s">
        <v>48</v>
      </c>
      <c r="C55" s="272">
        <f>94286.51-'ფორმა N5'!C53</f>
        <v>19751.299999999988</v>
      </c>
      <c r="D55" s="273">
        <f>19934.9-53.6-130</f>
        <v>19751.300000000003</v>
      </c>
      <c r="E55" s="211"/>
      <c r="F55" s="212"/>
    </row>
    <row r="56" spans="1:6" s="3" customFormat="1" ht="16.5" customHeight="1" x14ac:dyDescent="0.2">
      <c r="A56" s="75" t="s">
        <v>51</v>
      </c>
      <c r="B56" s="75" t="s">
        <v>47</v>
      </c>
      <c r="C56" s="261"/>
      <c r="D56" s="263"/>
      <c r="E56" s="211"/>
      <c r="F56" s="212"/>
    </row>
    <row r="57" spans="1:6" s="3" customFormat="1" x14ac:dyDescent="0.2">
      <c r="A57" s="74">
        <v>1.4</v>
      </c>
      <c r="B57" s="74" t="s">
        <v>422</v>
      </c>
      <c r="C57" s="261"/>
      <c r="D57" s="263"/>
      <c r="E57" s="211"/>
      <c r="F57" s="212"/>
    </row>
    <row r="58" spans="1:6" s="214" customFormat="1" x14ac:dyDescent="0.2">
      <c r="A58" s="74">
        <v>1.5</v>
      </c>
      <c r="B58" s="74" t="s">
        <v>7</v>
      </c>
      <c r="C58" s="264"/>
      <c r="D58" s="32"/>
      <c r="E58" s="213"/>
    </row>
    <row r="59" spans="1:6" s="214" customFormat="1" x14ac:dyDescent="0.3">
      <c r="A59" s="74">
        <v>1.6</v>
      </c>
      <c r="B59" s="34" t="s">
        <v>8</v>
      </c>
      <c r="C59" s="265">
        <f>SUM(C60:C64)</f>
        <v>358.08</v>
      </c>
      <c r="D59" s="265">
        <f>SUM(D60:D64)</f>
        <v>0</v>
      </c>
      <c r="E59" s="213"/>
    </row>
    <row r="60" spans="1:6" s="214" customFormat="1" x14ac:dyDescent="0.2">
      <c r="A60" s="75" t="s">
        <v>302</v>
      </c>
      <c r="B60" s="35" t="s">
        <v>52</v>
      </c>
      <c r="C60" s="264"/>
      <c r="D60" s="32"/>
      <c r="E60" s="213"/>
    </row>
    <row r="61" spans="1:6" s="214" customFormat="1" ht="30" x14ac:dyDescent="0.2">
      <c r="A61" s="75" t="s">
        <v>303</v>
      </c>
      <c r="B61" s="35" t="s">
        <v>54</v>
      </c>
      <c r="C61" s="264">
        <v>358.08</v>
      </c>
      <c r="D61" s="32"/>
      <c r="E61" s="213"/>
    </row>
    <row r="62" spans="1:6" s="214" customFormat="1" x14ac:dyDescent="0.2">
      <c r="A62" s="75" t="s">
        <v>304</v>
      </c>
      <c r="B62" s="35" t="s">
        <v>53</v>
      </c>
      <c r="C62" s="32">
        <f>508-'ფორმა N5'!C60</f>
        <v>0</v>
      </c>
      <c r="D62" s="32">
        <f>508-'ფორმა N5'!D60</f>
        <v>0</v>
      </c>
      <c r="E62" s="213"/>
    </row>
    <row r="63" spans="1:6" s="214" customFormat="1" x14ac:dyDescent="0.2">
      <c r="A63" s="75" t="s">
        <v>305</v>
      </c>
      <c r="B63" s="35" t="s">
        <v>27</v>
      </c>
      <c r="C63" s="264"/>
      <c r="D63" s="32">
        <f>18000-'ფორმა N5'!D61</f>
        <v>0</v>
      </c>
      <c r="E63" s="213"/>
    </row>
    <row r="64" spans="1:6" s="214" customFormat="1" x14ac:dyDescent="0.2">
      <c r="A64" s="75" t="s">
        <v>342</v>
      </c>
      <c r="B64" s="35" t="s">
        <v>343</v>
      </c>
      <c r="C64" s="264"/>
      <c r="D64" s="32"/>
      <c r="E64" s="213"/>
    </row>
    <row r="65" spans="1:5" x14ac:dyDescent="0.3">
      <c r="A65" s="209">
        <v>2</v>
      </c>
      <c r="B65" s="209" t="s">
        <v>416</v>
      </c>
      <c r="C65" s="265">
        <f>SUM(C66:C72)</f>
        <v>3773.29</v>
      </c>
      <c r="D65" s="265">
        <f>SUM(D66:D72)</f>
        <v>3773.29</v>
      </c>
      <c r="E65" s="83"/>
    </row>
    <row r="66" spans="1:5" x14ac:dyDescent="0.3">
      <c r="A66" s="85">
        <v>2.1</v>
      </c>
      <c r="B66" s="216" t="s">
        <v>100</v>
      </c>
      <c r="C66" s="269"/>
      <c r="D66" s="267"/>
      <c r="E66" s="83"/>
    </row>
    <row r="67" spans="1:5" x14ac:dyDescent="0.3">
      <c r="A67" s="85">
        <v>2.2000000000000002</v>
      </c>
      <c r="B67" s="216" t="s">
        <v>417</v>
      </c>
      <c r="C67" s="269"/>
      <c r="D67" s="267"/>
      <c r="E67" s="83"/>
    </row>
    <row r="68" spans="1:5" x14ac:dyDescent="0.3">
      <c r="A68" s="85">
        <v>2.2999999999999998</v>
      </c>
      <c r="B68" s="216" t="s">
        <v>104</v>
      </c>
      <c r="C68" s="269"/>
      <c r="D68" s="267"/>
      <c r="E68" s="83"/>
    </row>
    <row r="69" spans="1:5" x14ac:dyDescent="0.3">
      <c r="A69" s="85">
        <v>2.4</v>
      </c>
      <c r="B69" s="216" t="s">
        <v>103</v>
      </c>
      <c r="C69" s="269"/>
      <c r="D69" s="267"/>
      <c r="E69" s="83"/>
    </row>
    <row r="70" spans="1:5" x14ac:dyDescent="0.3">
      <c r="A70" s="85">
        <v>2.5</v>
      </c>
      <c r="B70" s="216" t="s">
        <v>418</v>
      </c>
      <c r="C70" s="269"/>
      <c r="D70" s="267"/>
      <c r="E70" s="83"/>
    </row>
    <row r="71" spans="1:5" x14ac:dyDescent="0.3">
      <c r="A71" s="85">
        <v>2.6</v>
      </c>
      <c r="B71" s="216" t="s">
        <v>101</v>
      </c>
      <c r="C71" s="269">
        <f>586.29+3187</f>
        <v>3773.29</v>
      </c>
      <c r="D71" s="267">
        <f>586.29+3187</f>
        <v>3773.29</v>
      </c>
      <c r="E71" s="83"/>
    </row>
    <row r="72" spans="1:5" x14ac:dyDescent="0.3">
      <c r="A72" s="85">
        <v>2.7</v>
      </c>
      <c r="B72" s="216" t="s">
        <v>102</v>
      </c>
      <c r="C72" s="269"/>
      <c r="D72" s="267"/>
      <c r="E72" s="83"/>
    </row>
    <row r="73" spans="1:5" x14ac:dyDescent="0.3">
      <c r="A73" s="209">
        <v>3</v>
      </c>
      <c r="B73" s="209" t="s">
        <v>459</v>
      </c>
      <c r="C73" s="265"/>
      <c r="D73" s="267"/>
      <c r="E73" s="83"/>
    </row>
    <row r="74" spans="1:5" x14ac:dyDescent="0.3">
      <c r="A74" s="209">
        <v>4</v>
      </c>
      <c r="B74" s="209" t="s">
        <v>255</v>
      </c>
      <c r="C74" s="265"/>
      <c r="D74" s="265">
        <f>SUM(D75:D76)</f>
        <v>0</v>
      </c>
      <c r="E74" s="83"/>
    </row>
    <row r="75" spans="1:5" x14ac:dyDescent="0.3">
      <c r="A75" s="85">
        <v>4.0999999999999996</v>
      </c>
      <c r="B75" s="85" t="s">
        <v>256</v>
      </c>
      <c r="C75" s="266"/>
      <c r="D75" s="269"/>
      <c r="E75" s="83"/>
    </row>
    <row r="76" spans="1:5" x14ac:dyDescent="0.3">
      <c r="A76" s="85">
        <v>4.2</v>
      </c>
      <c r="B76" s="85" t="s">
        <v>257</v>
      </c>
      <c r="C76" s="268"/>
      <c r="D76" s="269"/>
      <c r="E76" s="83"/>
    </row>
    <row r="77" spans="1:5" x14ac:dyDescent="0.3">
      <c r="A77" s="209">
        <v>5</v>
      </c>
      <c r="B77" s="209" t="s">
        <v>284</v>
      </c>
      <c r="C77" s="270">
        <f>'ფორმა N9'!H9</f>
        <v>777.5</v>
      </c>
      <c r="D77" s="268"/>
      <c r="E77" s="83"/>
    </row>
    <row r="78" spans="1:5" x14ac:dyDescent="0.3">
      <c r="B78" s="33"/>
    </row>
    <row r="79" spans="1:5" x14ac:dyDescent="0.3">
      <c r="E79" s="5"/>
    </row>
    <row r="80" spans="1:5" x14ac:dyDescent="0.3">
      <c r="B80" s="33"/>
    </row>
    <row r="81" spans="1:6" s="21" customFormat="1" ht="12.75" x14ac:dyDescent="0.2"/>
    <row r="82" spans="1:6" x14ac:dyDescent="0.3">
      <c r="A82" s="59" t="s">
        <v>107</v>
      </c>
      <c r="E82" s="5"/>
    </row>
    <row r="83" spans="1:6" x14ac:dyDescent="0.3">
      <c r="E83"/>
      <c r="F83"/>
    </row>
    <row r="84" spans="1:6" x14ac:dyDescent="0.3">
      <c r="E84"/>
      <c r="F84"/>
    </row>
    <row r="85" spans="1:6" x14ac:dyDescent="0.3">
      <c r="A85"/>
      <c r="B85" s="59" t="s">
        <v>456</v>
      </c>
      <c r="E85"/>
      <c r="F85"/>
    </row>
    <row r="86" spans="1:6" x14ac:dyDescent="0.3">
      <c r="A86"/>
      <c r="B86" s="2" t="s">
        <v>457</v>
      </c>
      <c r="E86"/>
      <c r="F86"/>
    </row>
    <row r="87" spans="1:6" customFormat="1" ht="12.75" x14ac:dyDescent="0.2">
      <c r="B87" s="55" t="s">
        <v>140</v>
      </c>
    </row>
    <row r="88" spans="1:6" s="21" customFormat="1" ht="12.75" x14ac:dyDescent="0.2"/>
  </sheetData>
  <mergeCells count="1">
    <mergeCell ref="C1:D1"/>
  </mergeCells>
  <pageMargins left="0.19685039370078741" right="0.19685039370078741" top="0.19685039370078741" bottom="0.19685039370078741" header="0.15748031496062992" footer="0.15748031496062992"/>
  <pageSetup paperSize="9" scale="84" fitToHeight="0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showGridLines="0" view="pageBreakPreview" zoomScale="70" zoomScaleSheetLayoutView="70" workbookViewId="0">
      <selection activeCell="F9" sqref="F9"/>
    </sheetView>
  </sheetViews>
  <sheetFormatPr defaultRowHeight="15" x14ac:dyDescent="0.3"/>
  <cols>
    <col min="1" max="1" width="12.5703125" style="2" customWidth="1"/>
    <col min="2" max="2" width="86.85546875" style="2" customWidth="1"/>
    <col min="3" max="4" width="13.5703125" style="2" customWidth="1"/>
    <col min="5" max="5" width="9.140625" style="2"/>
    <col min="6" max="6" width="10.28515625" style="2" bestFit="1" customWidth="1"/>
    <col min="7" max="16384" width="9.140625" style="2"/>
  </cols>
  <sheetData>
    <row r="1" spans="1:4" s="6" customFormat="1" x14ac:dyDescent="0.3">
      <c r="A1" s="64" t="s">
        <v>332</v>
      </c>
      <c r="B1" s="67"/>
      <c r="C1" s="496" t="s">
        <v>110</v>
      </c>
      <c r="D1" s="496"/>
    </row>
    <row r="2" spans="1:4" s="6" customFormat="1" x14ac:dyDescent="0.3">
      <c r="A2" s="64" t="s">
        <v>333</v>
      </c>
      <c r="B2" s="67"/>
      <c r="C2" s="494" t="s">
        <v>480</v>
      </c>
      <c r="D2" s="495"/>
    </row>
    <row r="3" spans="1:4" s="6" customFormat="1" x14ac:dyDescent="0.3">
      <c r="A3" s="66" t="s">
        <v>141</v>
      </c>
      <c r="B3" s="64"/>
      <c r="C3" s="149"/>
      <c r="D3" s="149"/>
    </row>
    <row r="4" spans="1:4" s="6" customFormat="1" x14ac:dyDescent="0.3">
      <c r="A4" s="66"/>
      <c r="B4" s="66"/>
      <c r="C4" s="149"/>
      <c r="D4" s="149"/>
    </row>
    <row r="5" spans="1:4" x14ac:dyDescent="0.3">
      <c r="A5" s="67" t="str">
        <f>'ფორმა N2'!A4</f>
        <v>ანგარიშვალდებული პირის დასახელება:</v>
      </c>
      <c r="B5" s="67"/>
      <c r="C5" s="66"/>
      <c r="D5" s="66"/>
    </row>
    <row r="6" spans="1:4" x14ac:dyDescent="0.3">
      <c r="A6" s="88" t="s">
        <v>479</v>
      </c>
      <c r="B6" s="70"/>
      <c r="C6" s="71"/>
      <c r="D6" s="71"/>
    </row>
    <row r="7" spans="1:4" x14ac:dyDescent="0.3">
      <c r="A7" s="67"/>
      <c r="B7" s="67"/>
      <c r="C7" s="66"/>
      <c r="D7" s="66"/>
    </row>
    <row r="8" spans="1:4" s="6" customFormat="1" x14ac:dyDescent="0.3">
      <c r="A8" s="148"/>
      <c r="B8" s="148"/>
      <c r="C8" s="68"/>
      <c r="D8" s="68"/>
    </row>
    <row r="9" spans="1:4" s="6" customFormat="1" ht="30" x14ac:dyDescent="0.3">
      <c r="A9" s="76" t="s">
        <v>64</v>
      </c>
      <c r="B9" s="76" t="s">
        <v>338</v>
      </c>
      <c r="C9" s="69" t="s">
        <v>10</v>
      </c>
      <c r="D9" s="69" t="s">
        <v>9</v>
      </c>
    </row>
    <row r="10" spans="1:4" s="8" customFormat="1" ht="18" x14ac:dyDescent="0.2">
      <c r="A10" s="85" t="s">
        <v>334</v>
      </c>
      <c r="B10" s="85"/>
      <c r="C10" s="275"/>
      <c r="D10" s="275"/>
    </row>
    <row r="11" spans="1:4" s="9" customFormat="1" x14ac:dyDescent="0.2">
      <c r="A11" s="85" t="s">
        <v>335</v>
      </c>
      <c r="B11" s="85"/>
      <c r="C11" s="275"/>
      <c r="D11" s="275"/>
    </row>
    <row r="12" spans="1:4" s="9" customFormat="1" x14ac:dyDescent="0.2">
      <c r="A12" s="74" t="s">
        <v>283</v>
      </c>
      <c r="B12" s="74"/>
      <c r="C12" s="275"/>
      <c r="D12" s="275"/>
    </row>
    <row r="13" spans="1:4" s="9" customFormat="1" x14ac:dyDescent="0.2">
      <c r="A13" s="74" t="s">
        <v>283</v>
      </c>
      <c r="B13" s="74"/>
      <c r="C13" s="275"/>
      <c r="D13" s="275"/>
    </row>
    <row r="14" spans="1:4" s="9" customFormat="1" ht="17.25" customHeight="1" x14ac:dyDescent="0.2">
      <c r="A14" s="85" t="s">
        <v>336</v>
      </c>
      <c r="B14" s="85" t="s">
        <v>549</v>
      </c>
      <c r="C14" s="275">
        <v>6000</v>
      </c>
      <c r="D14" s="275"/>
    </row>
    <row r="15" spans="1:4" s="9" customFormat="1" ht="18" customHeight="1" x14ac:dyDescent="0.2">
      <c r="A15" s="85" t="s">
        <v>337</v>
      </c>
      <c r="B15" s="85" t="s">
        <v>550</v>
      </c>
      <c r="C15" s="275">
        <f>38186-'ფორმა N5.1'!C17</f>
        <v>20420</v>
      </c>
      <c r="D15" s="275">
        <v>17920</v>
      </c>
    </row>
    <row r="16" spans="1:4" s="9" customFormat="1" x14ac:dyDescent="0.2">
      <c r="A16" s="85" t="s">
        <v>544</v>
      </c>
      <c r="B16" s="85" t="s">
        <v>551</v>
      </c>
      <c r="C16" s="275">
        <v>110065.37</v>
      </c>
      <c r="D16" s="275">
        <v>60763.24</v>
      </c>
    </row>
    <row r="17" spans="1:6" s="9" customFormat="1" ht="30" x14ac:dyDescent="0.2">
      <c r="A17" s="85" t="s">
        <v>545</v>
      </c>
      <c r="B17" s="85" t="s">
        <v>552</v>
      </c>
      <c r="C17" s="275">
        <f>61922.27-'ფორმა N5.1'!C18</f>
        <v>48275.6</v>
      </c>
      <c r="D17" s="275">
        <f>52497.19-7855</f>
        <v>44642.19</v>
      </c>
    </row>
    <row r="18" spans="1:6" s="9" customFormat="1" x14ac:dyDescent="0.2">
      <c r="A18" s="85" t="s">
        <v>546</v>
      </c>
      <c r="B18" s="85" t="s">
        <v>559</v>
      </c>
      <c r="C18" s="275">
        <v>392</v>
      </c>
      <c r="D18" s="275">
        <v>0</v>
      </c>
    </row>
    <row r="19" spans="1:6" s="9" customFormat="1" x14ac:dyDescent="0.2">
      <c r="A19" s="85" t="s">
        <v>547</v>
      </c>
      <c r="B19" s="85" t="s">
        <v>560</v>
      </c>
      <c r="C19" s="275">
        <v>60</v>
      </c>
      <c r="D19" s="275">
        <v>0</v>
      </c>
    </row>
    <row r="20" spans="1:6" s="9" customFormat="1" x14ac:dyDescent="0.2">
      <c r="A20" s="85" t="s">
        <v>548</v>
      </c>
      <c r="B20" s="85" t="s">
        <v>561</v>
      </c>
      <c r="C20" s="275">
        <f>1112-'ფორმა N5.1'!C20</f>
        <v>619</v>
      </c>
      <c r="D20" s="275">
        <f>1112-'ფორმა N5.1'!D20</f>
        <v>619</v>
      </c>
    </row>
    <row r="21" spans="1:6" s="9" customFormat="1" x14ac:dyDescent="0.2">
      <c r="A21" s="85" t="s">
        <v>553</v>
      </c>
      <c r="B21" s="85" t="s">
        <v>562</v>
      </c>
      <c r="C21" s="275">
        <v>1679.5</v>
      </c>
      <c r="D21" s="275">
        <v>1679.5</v>
      </c>
    </row>
    <row r="22" spans="1:6" s="9" customFormat="1" x14ac:dyDescent="0.2">
      <c r="A22" s="85" t="s">
        <v>554</v>
      </c>
      <c r="B22" s="85"/>
      <c r="C22" s="275"/>
      <c r="D22" s="275"/>
    </row>
    <row r="23" spans="1:6" s="9" customFormat="1" ht="30" x14ac:dyDescent="0.2">
      <c r="A23" s="85" t="s">
        <v>555</v>
      </c>
      <c r="B23" s="85" t="s">
        <v>563</v>
      </c>
      <c r="C23" s="275">
        <f>212313-'ფორმა N5.1'!C21</f>
        <v>0</v>
      </c>
      <c r="D23" s="443">
        <f>48375-24500-'ფორმა N5.1'!D21</f>
        <v>0</v>
      </c>
    </row>
    <row r="24" spans="1:6" s="9" customFormat="1" x14ac:dyDescent="0.2">
      <c r="A24" s="85" t="s">
        <v>556</v>
      </c>
      <c r="B24" s="85"/>
      <c r="C24" s="275"/>
      <c r="D24" s="275"/>
    </row>
    <row r="25" spans="1:6" s="9" customFormat="1" x14ac:dyDescent="0.2">
      <c r="A25" s="85" t="s">
        <v>557</v>
      </c>
      <c r="B25" s="85"/>
      <c r="C25" s="275"/>
      <c r="D25" s="275"/>
    </row>
    <row r="26" spans="1:6" s="9" customFormat="1" x14ac:dyDescent="0.2">
      <c r="A26" s="85" t="s">
        <v>558</v>
      </c>
      <c r="B26" s="85"/>
      <c r="C26" s="275"/>
      <c r="D26" s="275"/>
    </row>
    <row r="27" spans="1:6" x14ac:dyDescent="0.3">
      <c r="A27" s="86"/>
      <c r="B27" s="86" t="s">
        <v>341</v>
      </c>
      <c r="C27" s="276">
        <f>SUM(C10:C26)</f>
        <v>187511.47</v>
      </c>
      <c r="D27" s="276">
        <f>SUM(D10:D26)</f>
        <v>125623.93</v>
      </c>
      <c r="F27" s="274"/>
    </row>
    <row r="28" spans="1:6" x14ac:dyDescent="0.3">
      <c r="A28" s="33"/>
      <c r="B28" s="33"/>
      <c r="D28" s="274"/>
    </row>
    <row r="29" spans="1:6" x14ac:dyDescent="0.3">
      <c r="A29" s="226" t="s">
        <v>447</v>
      </c>
    </row>
    <row r="30" spans="1:6" x14ac:dyDescent="0.3">
      <c r="A30" s="2" t="s">
        <v>448</v>
      </c>
    </row>
    <row r="31" spans="1:6" x14ac:dyDescent="0.3">
      <c r="A31" s="184" t="s">
        <v>449</v>
      </c>
    </row>
    <row r="32" spans="1:6" x14ac:dyDescent="0.3">
      <c r="A32" s="184"/>
    </row>
    <row r="33" spans="1:8" x14ac:dyDescent="0.3">
      <c r="A33" s="184" t="s">
        <v>356</v>
      </c>
    </row>
    <row r="34" spans="1:8" s="21" customFormat="1" ht="12.75" x14ac:dyDescent="0.2"/>
    <row r="35" spans="1:8" x14ac:dyDescent="0.3">
      <c r="A35" s="59" t="s">
        <v>107</v>
      </c>
    </row>
    <row r="36" spans="1:8" x14ac:dyDescent="0.3">
      <c r="E36"/>
      <c r="F36"/>
      <c r="G36"/>
      <c r="H36"/>
    </row>
    <row r="37" spans="1:8" x14ac:dyDescent="0.3">
      <c r="D37" s="11"/>
      <c r="E37"/>
      <c r="F37"/>
      <c r="G37"/>
      <c r="H37"/>
    </row>
    <row r="38" spans="1:8" x14ac:dyDescent="0.3">
      <c r="A38" s="59"/>
      <c r="B38" s="59" t="s">
        <v>274</v>
      </c>
      <c r="D38" s="11"/>
      <c r="E38"/>
      <c r="F38"/>
      <c r="G38"/>
      <c r="H38"/>
    </row>
    <row r="39" spans="1:8" x14ac:dyDescent="0.3">
      <c r="B39" s="2" t="s">
        <v>273</v>
      </c>
      <c r="D39" s="11"/>
      <c r="E39"/>
      <c r="F39"/>
      <c r="G39"/>
      <c r="H39"/>
    </row>
    <row r="40" spans="1:8" customFormat="1" ht="12.75" x14ac:dyDescent="0.2">
      <c r="A40" s="55"/>
      <c r="B40" s="55" t="s">
        <v>140</v>
      </c>
    </row>
    <row r="41" spans="1:8" s="21" customFormat="1" ht="12.75" x14ac:dyDescent="0.2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6"/>
  <sheetViews>
    <sheetView view="pageBreakPreview" zoomScale="70" zoomScaleSheetLayoutView="70" workbookViewId="0">
      <selection activeCell="D25" sqref="D25"/>
    </sheetView>
  </sheetViews>
  <sheetFormatPr defaultRowHeight="12.75" x14ac:dyDescent="0.2"/>
  <cols>
    <col min="1" max="1" width="5.42578125" style="154" customWidth="1"/>
    <col min="2" max="2" width="20.85546875" style="154" customWidth="1"/>
    <col min="3" max="3" width="26" style="154" customWidth="1"/>
    <col min="4" max="4" width="17" style="154" customWidth="1"/>
    <col min="5" max="5" width="18.140625" style="154" customWidth="1"/>
    <col min="6" max="6" width="14.7109375" style="154" customWidth="1"/>
    <col min="7" max="7" width="15.5703125" style="154" customWidth="1"/>
    <col min="8" max="8" width="14.7109375" style="154" customWidth="1"/>
    <col min="9" max="9" width="29.7109375" style="154" customWidth="1"/>
    <col min="10" max="10" width="0" style="154" hidden="1" customWidth="1"/>
    <col min="11" max="16384" width="9.140625" style="154"/>
  </cols>
  <sheetData>
    <row r="1" spans="1:10" ht="15" x14ac:dyDescent="0.3">
      <c r="A1" s="64" t="s">
        <v>419</v>
      </c>
      <c r="B1" s="64"/>
      <c r="C1" s="67"/>
      <c r="D1" s="67"/>
      <c r="E1" s="67"/>
      <c r="F1" s="67"/>
      <c r="G1" s="195"/>
      <c r="H1" s="195"/>
      <c r="I1" s="496" t="s">
        <v>110</v>
      </c>
      <c r="J1" s="496"/>
    </row>
    <row r="2" spans="1:10" ht="15" x14ac:dyDescent="0.3">
      <c r="A2" s="66" t="s">
        <v>141</v>
      </c>
      <c r="B2" s="64"/>
      <c r="C2" s="67"/>
      <c r="D2" s="67"/>
      <c r="E2" s="67"/>
      <c r="F2" s="67"/>
      <c r="G2" s="195"/>
      <c r="H2" s="195"/>
      <c r="I2" s="494" t="s">
        <v>480</v>
      </c>
      <c r="J2" s="495"/>
    </row>
    <row r="3" spans="1:10" ht="15" x14ac:dyDescent="0.3">
      <c r="A3" s="66"/>
      <c r="B3" s="66"/>
      <c r="C3" s="64"/>
      <c r="D3" s="64"/>
      <c r="E3" s="64"/>
      <c r="F3" s="64"/>
      <c r="G3" s="151"/>
      <c r="H3" s="151"/>
      <c r="I3" s="195"/>
    </row>
    <row r="4" spans="1:10" ht="15" x14ac:dyDescent="0.3">
      <c r="A4" s="67" t="str">
        <f>'ფორმა N2'!A4</f>
        <v>ანგარიშვალდებული პირის დასახელება:</v>
      </c>
      <c r="B4" s="67"/>
      <c r="C4" s="67"/>
      <c r="D4" s="67"/>
      <c r="E4" s="67"/>
      <c r="F4" s="67"/>
      <c r="G4" s="66"/>
      <c r="H4" s="66"/>
      <c r="I4" s="66"/>
    </row>
    <row r="5" spans="1:10" ht="15" x14ac:dyDescent="0.3">
      <c r="A5" s="88" t="s">
        <v>479</v>
      </c>
      <c r="B5" s="70"/>
      <c r="C5" s="70"/>
      <c r="D5" s="70"/>
      <c r="E5" s="70"/>
      <c r="F5" s="70"/>
      <c r="G5" s="71"/>
      <c r="H5" s="71"/>
      <c r="I5" s="71"/>
    </row>
    <row r="6" spans="1:10" ht="15" x14ac:dyDescent="0.3">
      <c r="A6" s="67"/>
      <c r="B6" s="67"/>
      <c r="C6" s="67"/>
      <c r="D6" s="67"/>
      <c r="E6" s="67"/>
      <c r="F6" s="67"/>
      <c r="G6" s="66"/>
      <c r="H6" s="66"/>
      <c r="I6" s="66"/>
    </row>
    <row r="7" spans="1:10" ht="15" x14ac:dyDescent="0.2">
      <c r="A7" s="150"/>
      <c r="B7" s="150"/>
      <c r="C7" s="150"/>
      <c r="D7" s="189"/>
      <c r="E7" s="150"/>
      <c r="F7" s="150"/>
      <c r="G7" s="68"/>
      <c r="H7" s="68"/>
      <c r="I7" s="68"/>
    </row>
    <row r="8" spans="1:10" ht="45" x14ac:dyDescent="0.2">
      <c r="A8" s="77" t="s">
        <v>64</v>
      </c>
      <c r="B8" s="77" t="s">
        <v>345</v>
      </c>
      <c r="C8" s="77" t="s">
        <v>346</v>
      </c>
      <c r="D8" s="77" t="s">
        <v>230</v>
      </c>
      <c r="E8" s="77" t="s">
        <v>350</v>
      </c>
      <c r="F8" s="77" t="s">
        <v>354</v>
      </c>
      <c r="G8" s="69" t="s">
        <v>10</v>
      </c>
      <c r="H8" s="69" t="s">
        <v>9</v>
      </c>
      <c r="I8" s="69" t="s">
        <v>401</v>
      </c>
      <c r="J8" s="198" t="s">
        <v>353</v>
      </c>
    </row>
    <row r="9" spans="1:10" ht="15" x14ac:dyDescent="0.2">
      <c r="A9" s="85">
        <v>1</v>
      </c>
      <c r="B9" s="85"/>
      <c r="C9" s="85"/>
      <c r="D9" s="85"/>
      <c r="E9" s="85"/>
      <c r="F9" s="85"/>
      <c r="G9" s="4"/>
      <c r="H9" s="4"/>
      <c r="I9" s="4"/>
      <c r="J9" s="198" t="s">
        <v>0</v>
      </c>
    </row>
    <row r="10" spans="1:10" ht="15" x14ac:dyDescent="0.2">
      <c r="A10" s="85">
        <v>2</v>
      </c>
      <c r="B10" s="85"/>
      <c r="C10" s="85"/>
      <c r="D10" s="85"/>
      <c r="E10" s="85"/>
      <c r="F10" s="85"/>
      <c r="G10" s="4"/>
      <c r="H10" s="4"/>
      <c r="I10" s="4"/>
    </row>
    <row r="11" spans="1:10" ht="15" x14ac:dyDescent="0.2">
      <c r="A11" s="85">
        <v>3</v>
      </c>
      <c r="B11" s="74"/>
      <c r="C11" s="74"/>
      <c r="D11" s="74"/>
      <c r="E11" s="74"/>
      <c r="F11" s="85"/>
      <c r="G11" s="4"/>
      <c r="H11" s="4"/>
      <c r="I11" s="4"/>
    </row>
    <row r="12" spans="1:10" ht="15" x14ac:dyDescent="0.2">
      <c r="A12" s="85">
        <v>4</v>
      </c>
      <c r="B12" s="74"/>
      <c r="C12" s="74"/>
      <c r="D12" s="74"/>
      <c r="E12" s="74"/>
      <c r="F12" s="85"/>
      <c r="G12" s="4"/>
      <c r="H12" s="4"/>
      <c r="I12" s="4"/>
    </row>
    <row r="13" spans="1:10" ht="15" x14ac:dyDescent="0.2">
      <c r="A13" s="85">
        <v>5</v>
      </c>
      <c r="B13" s="74"/>
      <c r="C13" s="74"/>
      <c r="D13" s="74"/>
      <c r="E13" s="74"/>
      <c r="F13" s="85"/>
      <c r="G13" s="4"/>
      <c r="H13" s="4"/>
      <c r="I13" s="4"/>
    </row>
    <row r="14" spans="1:10" ht="15" x14ac:dyDescent="0.2">
      <c r="A14" s="85">
        <v>6</v>
      </c>
      <c r="B14" s="74"/>
      <c r="C14" s="74"/>
      <c r="D14" s="74"/>
      <c r="E14" s="74"/>
      <c r="F14" s="85"/>
      <c r="G14" s="4"/>
      <c r="H14" s="4"/>
      <c r="I14" s="4"/>
    </row>
    <row r="15" spans="1:10" ht="15" x14ac:dyDescent="0.2">
      <c r="A15" s="85">
        <v>7</v>
      </c>
      <c r="B15" s="74"/>
      <c r="C15" s="74"/>
      <c r="D15" s="74"/>
      <c r="E15" s="74"/>
      <c r="F15" s="85"/>
      <c r="G15" s="4"/>
      <c r="H15" s="4"/>
      <c r="I15" s="4"/>
    </row>
    <row r="16" spans="1:10" ht="15" x14ac:dyDescent="0.2">
      <c r="A16" s="85">
        <v>8</v>
      </c>
      <c r="B16" s="74"/>
      <c r="C16" s="74"/>
      <c r="D16" s="74"/>
      <c r="E16" s="74"/>
      <c r="F16" s="85"/>
      <c r="G16" s="4"/>
      <c r="H16" s="4"/>
      <c r="I16" s="4"/>
    </row>
    <row r="17" spans="1:9" ht="15" x14ac:dyDescent="0.2">
      <c r="A17" s="85">
        <v>9</v>
      </c>
      <c r="B17" s="74"/>
      <c r="C17" s="74"/>
      <c r="D17" s="74"/>
      <c r="E17" s="74"/>
      <c r="F17" s="85"/>
      <c r="G17" s="4"/>
      <c r="H17" s="4"/>
      <c r="I17" s="4"/>
    </row>
    <row r="18" spans="1:9" ht="15" x14ac:dyDescent="0.2">
      <c r="A18" s="85">
        <v>10</v>
      </c>
      <c r="B18" s="74"/>
      <c r="C18" s="74"/>
      <c r="D18" s="74"/>
      <c r="E18" s="74"/>
      <c r="F18" s="85"/>
      <c r="G18" s="4"/>
      <c r="H18" s="4"/>
      <c r="I18" s="4"/>
    </row>
    <row r="19" spans="1:9" ht="15" x14ac:dyDescent="0.2">
      <c r="A19" s="85">
        <v>11</v>
      </c>
      <c r="B19" s="74"/>
      <c r="C19" s="74"/>
      <c r="D19" s="74"/>
      <c r="E19" s="74"/>
      <c r="F19" s="85"/>
      <c r="G19" s="4"/>
      <c r="H19" s="4"/>
      <c r="I19" s="4"/>
    </row>
    <row r="20" spans="1:9" ht="15" x14ac:dyDescent="0.2">
      <c r="A20" s="85">
        <v>12</v>
      </c>
      <c r="B20" s="74"/>
      <c r="C20" s="74"/>
      <c r="D20" s="74"/>
      <c r="E20" s="74"/>
      <c r="F20" s="85"/>
      <c r="G20" s="4"/>
      <c r="H20" s="4"/>
      <c r="I20" s="4"/>
    </row>
    <row r="21" spans="1:9" ht="15" x14ac:dyDescent="0.2">
      <c r="A21" s="85">
        <v>13</v>
      </c>
      <c r="B21" s="74"/>
      <c r="C21" s="74"/>
      <c r="D21" s="74"/>
      <c r="E21" s="74"/>
      <c r="F21" s="85"/>
      <c r="G21" s="4"/>
      <c r="H21" s="4"/>
      <c r="I21" s="4"/>
    </row>
    <row r="22" spans="1:9" ht="15" x14ac:dyDescent="0.2">
      <c r="A22" s="85">
        <v>14</v>
      </c>
      <c r="B22" s="74"/>
      <c r="C22" s="74"/>
      <c r="D22" s="74"/>
      <c r="E22" s="74"/>
      <c r="F22" s="85"/>
      <c r="G22" s="4"/>
      <c r="H22" s="4"/>
      <c r="I22" s="4"/>
    </row>
    <row r="23" spans="1:9" ht="15" x14ac:dyDescent="0.2">
      <c r="A23" s="85">
        <v>15</v>
      </c>
      <c r="B23" s="74"/>
      <c r="C23" s="74"/>
      <c r="D23" s="74"/>
      <c r="E23" s="74"/>
      <c r="F23" s="85"/>
      <c r="G23" s="4"/>
      <c r="H23" s="4"/>
      <c r="I23" s="4"/>
    </row>
    <row r="24" spans="1:9" ht="15" x14ac:dyDescent="0.2">
      <c r="A24" s="85">
        <v>16</v>
      </c>
      <c r="B24" s="74"/>
      <c r="C24" s="74"/>
      <c r="D24" s="74"/>
      <c r="E24" s="74"/>
      <c r="F24" s="85"/>
      <c r="G24" s="4"/>
      <c r="H24" s="4"/>
      <c r="I24" s="4"/>
    </row>
    <row r="25" spans="1:9" ht="15" x14ac:dyDescent="0.2">
      <c r="A25" s="85">
        <v>17</v>
      </c>
      <c r="B25" s="74"/>
      <c r="C25" s="74"/>
      <c r="D25" s="74"/>
      <c r="E25" s="74"/>
      <c r="F25" s="85"/>
      <c r="G25" s="4"/>
      <c r="H25" s="4"/>
      <c r="I25" s="4"/>
    </row>
    <row r="26" spans="1:9" ht="15" x14ac:dyDescent="0.2">
      <c r="A26" s="85">
        <v>18</v>
      </c>
      <c r="B26" s="74"/>
      <c r="C26" s="74"/>
      <c r="D26" s="74"/>
      <c r="E26" s="74"/>
      <c r="F26" s="85"/>
      <c r="G26" s="4"/>
      <c r="H26" s="4"/>
      <c r="I26" s="4"/>
    </row>
    <row r="27" spans="1:9" ht="15" x14ac:dyDescent="0.2">
      <c r="A27" s="85">
        <v>19</v>
      </c>
      <c r="B27" s="74"/>
      <c r="C27" s="74"/>
      <c r="D27" s="74"/>
      <c r="E27" s="74"/>
      <c r="F27" s="85"/>
      <c r="G27" s="4"/>
      <c r="H27" s="4"/>
      <c r="I27" s="4"/>
    </row>
    <row r="28" spans="1:9" ht="15" x14ac:dyDescent="0.2">
      <c r="A28" s="85">
        <v>20</v>
      </c>
      <c r="B28" s="74"/>
      <c r="C28" s="74"/>
      <c r="D28" s="74"/>
      <c r="E28" s="74"/>
      <c r="F28" s="85"/>
      <c r="G28" s="4"/>
      <c r="H28" s="4"/>
      <c r="I28" s="4"/>
    </row>
    <row r="29" spans="1:9" ht="15" x14ac:dyDescent="0.2">
      <c r="A29" s="85">
        <v>21</v>
      </c>
      <c r="B29" s="74"/>
      <c r="C29" s="74"/>
      <c r="D29" s="74"/>
      <c r="E29" s="74"/>
      <c r="F29" s="85"/>
      <c r="G29" s="4"/>
      <c r="H29" s="4"/>
      <c r="I29" s="4"/>
    </row>
    <row r="30" spans="1:9" ht="15" x14ac:dyDescent="0.2">
      <c r="A30" s="85">
        <v>22</v>
      </c>
      <c r="B30" s="74"/>
      <c r="C30" s="74"/>
      <c r="D30" s="74"/>
      <c r="E30" s="74"/>
      <c r="F30" s="85"/>
      <c r="G30" s="4"/>
      <c r="H30" s="4"/>
      <c r="I30" s="4"/>
    </row>
    <row r="31" spans="1:9" ht="15" x14ac:dyDescent="0.2">
      <c r="A31" s="85">
        <v>23</v>
      </c>
      <c r="B31" s="74"/>
      <c r="C31" s="74"/>
      <c r="D31" s="74"/>
      <c r="E31" s="74"/>
      <c r="F31" s="85"/>
      <c r="G31" s="4"/>
      <c r="H31" s="4"/>
      <c r="I31" s="4"/>
    </row>
    <row r="32" spans="1:9" ht="15" x14ac:dyDescent="0.2">
      <c r="A32" s="85">
        <v>24</v>
      </c>
      <c r="B32" s="74"/>
      <c r="C32" s="74"/>
      <c r="D32" s="74"/>
      <c r="E32" s="74"/>
      <c r="F32" s="85"/>
      <c r="G32" s="4"/>
      <c r="H32" s="4"/>
      <c r="I32" s="4"/>
    </row>
    <row r="33" spans="1:9" ht="15" x14ac:dyDescent="0.2">
      <c r="A33" s="74" t="s">
        <v>280</v>
      </c>
      <c r="B33" s="74"/>
      <c r="C33" s="74"/>
      <c r="D33" s="74"/>
      <c r="E33" s="74"/>
      <c r="F33" s="85"/>
      <c r="G33" s="4"/>
      <c r="H33" s="4"/>
      <c r="I33" s="4"/>
    </row>
    <row r="34" spans="1:9" ht="15" x14ac:dyDescent="0.3">
      <c r="A34" s="74"/>
      <c r="B34" s="86"/>
      <c r="C34" s="86"/>
      <c r="D34" s="86"/>
      <c r="E34" s="86"/>
      <c r="F34" s="74" t="s">
        <v>465</v>
      </c>
      <c r="G34" s="73">
        <f>SUM(G9:G33)</f>
        <v>0</v>
      </c>
      <c r="H34" s="73">
        <f>SUM(H9:H33)</f>
        <v>0</v>
      </c>
      <c r="I34" s="73">
        <f>SUM(I9:I33)</f>
        <v>0</v>
      </c>
    </row>
    <row r="35" spans="1:9" ht="15" x14ac:dyDescent="0.3">
      <c r="A35" s="196"/>
      <c r="B35" s="196"/>
      <c r="C35" s="196"/>
      <c r="D35" s="196"/>
      <c r="E35" s="196"/>
      <c r="F35" s="196"/>
      <c r="G35" s="196"/>
      <c r="H35" s="153"/>
      <c r="I35" s="153"/>
    </row>
    <row r="36" spans="1:9" ht="15" x14ac:dyDescent="0.3">
      <c r="A36" s="197" t="s">
        <v>453</v>
      </c>
      <c r="B36" s="197"/>
      <c r="C36" s="196"/>
      <c r="D36" s="196"/>
      <c r="E36" s="196"/>
      <c r="F36" s="196"/>
      <c r="G36" s="196"/>
      <c r="H36" s="153"/>
      <c r="I36" s="153"/>
    </row>
    <row r="37" spans="1:9" ht="15" x14ac:dyDescent="0.3">
      <c r="A37" s="197"/>
      <c r="B37" s="197"/>
      <c r="C37" s="196"/>
      <c r="D37" s="196"/>
      <c r="E37" s="196"/>
      <c r="F37" s="196"/>
      <c r="G37" s="196"/>
      <c r="H37" s="153"/>
      <c r="I37" s="153"/>
    </row>
    <row r="38" spans="1:9" ht="15" x14ac:dyDescent="0.3">
      <c r="A38" s="197"/>
      <c r="B38" s="197"/>
      <c r="C38" s="153"/>
      <c r="D38" s="153"/>
      <c r="E38" s="153"/>
      <c r="F38" s="153"/>
      <c r="G38" s="153"/>
      <c r="H38" s="153"/>
      <c r="I38" s="153"/>
    </row>
    <row r="39" spans="1:9" ht="15" x14ac:dyDescent="0.3">
      <c r="A39" s="197"/>
      <c r="B39" s="197"/>
      <c r="C39" s="153"/>
      <c r="D39" s="153"/>
      <c r="E39" s="153"/>
      <c r="F39" s="153"/>
      <c r="G39" s="153"/>
      <c r="H39" s="153"/>
      <c r="I39" s="153"/>
    </row>
    <row r="40" spans="1:9" x14ac:dyDescent="0.2">
      <c r="A40" s="193"/>
      <c r="B40" s="193"/>
      <c r="C40" s="193"/>
      <c r="D40" s="193"/>
      <c r="E40" s="193"/>
      <c r="F40" s="193"/>
      <c r="G40" s="193"/>
      <c r="H40" s="193"/>
      <c r="I40" s="193"/>
    </row>
    <row r="41" spans="1:9" ht="15" x14ac:dyDescent="0.3">
      <c r="A41" s="159" t="s">
        <v>107</v>
      </c>
      <c r="B41" s="159"/>
      <c r="C41" s="153"/>
      <c r="D41" s="153"/>
      <c r="E41" s="153"/>
      <c r="F41" s="153"/>
      <c r="G41" s="153"/>
      <c r="H41" s="153"/>
      <c r="I41" s="153"/>
    </row>
    <row r="42" spans="1:9" ht="15" x14ac:dyDescent="0.3">
      <c r="A42" s="153"/>
      <c r="B42" s="153"/>
      <c r="C42" s="153"/>
      <c r="D42" s="153"/>
      <c r="E42" s="153"/>
      <c r="F42" s="153"/>
      <c r="G42" s="153"/>
      <c r="H42" s="153"/>
      <c r="I42" s="153"/>
    </row>
    <row r="43" spans="1:9" ht="15" x14ac:dyDescent="0.3">
      <c r="A43" s="153"/>
      <c r="B43" s="153"/>
      <c r="C43" s="153"/>
      <c r="D43" s="153"/>
      <c r="E43" s="157"/>
      <c r="F43" s="157"/>
      <c r="G43" s="157"/>
      <c r="H43" s="153"/>
      <c r="I43" s="153"/>
    </row>
    <row r="44" spans="1:9" ht="15" x14ac:dyDescent="0.3">
      <c r="A44" s="159"/>
      <c r="B44" s="159"/>
      <c r="C44" s="159" t="s">
        <v>400</v>
      </c>
      <c r="D44" s="159"/>
      <c r="E44" s="159"/>
      <c r="F44" s="159"/>
      <c r="G44" s="159"/>
      <c r="H44" s="153"/>
      <c r="I44" s="153"/>
    </row>
    <row r="45" spans="1:9" ht="15" x14ac:dyDescent="0.3">
      <c r="A45" s="153"/>
      <c r="B45" s="153"/>
      <c r="C45" s="153" t="s">
        <v>399</v>
      </c>
      <c r="D45" s="153"/>
      <c r="E45" s="153"/>
      <c r="F45" s="153"/>
      <c r="G45" s="153"/>
      <c r="H45" s="153"/>
      <c r="I45" s="153"/>
    </row>
    <row r="46" spans="1:9" x14ac:dyDescent="0.2">
      <c r="A46" s="161"/>
      <c r="B46" s="161"/>
      <c r="C46" s="161" t="s">
        <v>140</v>
      </c>
      <c r="D46" s="161"/>
      <c r="E46" s="161"/>
      <c r="F46" s="161"/>
      <c r="G46" s="161"/>
    </row>
  </sheetData>
  <mergeCells count="2">
    <mergeCell ref="I1:J1"/>
    <mergeCell ref="I2:J2"/>
  </mergeCells>
  <printOptions gridLines="1"/>
  <pageMargins left="0.25" right="0.25" top="0.75" bottom="0.75" header="0.3" footer="0.3"/>
  <pageSetup scale="72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8"/>
  <sheetViews>
    <sheetView view="pageBreakPreview" topLeftCell="A100" zoomScale="70" zoomScaleSheetLayoutView="70" workbookViewId="0">
      <selection activeCell="D11" sqref="D11"/>
    </sheetView>
  </sheetViews>
  <sheetFormatPr defaultRowHeight="12.75" x14ac:dyDescent="0.2"/>
  <cols>
    <col min="1" max="1" width="11.42578125" customWidth="1"/>
    <col min="2" max="2" width="14.28515625" customWidth="1"/>
    <col min="3" max="3" width="13.85546875" customWidth="1"/>
    <col min="4" max="4" width="32.85546875" customWidth="1"/>
    <col min="5" max="5" width="29.140625" customWidth="1"/>
    <col min="6" max="6" width="12.28515625" customWidth="1"/>
    <col min="7" max="7" width="11.28515625" customWidth="1"/>
    <col min="8" max="8" width="8.5703125" customWidth="1"/>
  </cols>
  <sheetData>
    <row r="1" spans="1:8" ht="15" x14ac:dyDescent="0.3">
      <c r="A1" s="64" t="s">
        <v>371</v>
      </c>
      <c r="B1" s="67"/>
      <c r="C1" s="67"/>
      <c r="D1" s="67"/>
      <c r="E1" s="67"/>
      <c r="F1" s="67"/>
      <c r="G1" s="496" t="s">
        <v>110</v>
      </c>
      <c r="H1" s="496"/>
    </row>
    <row r="2" spans="1:8" ht="15" x14ac:dyDescent="0.3">
      <c r="A2" s="66" t="s">
        <v>141</v>
      </c>
      <c r="B2" s="67"/>
      <c r="C2" s="67"/>
      <c r="D2" s="67"/>
      <c r="E2" s="67"/>
      <c r="F2" s="67"/>
      <c r="G2" s="494" t="s">
        <v>480</v>
      </c>
      <c r="H2" s="495"/>
    </row>
    <row r="3" spans="1:8" ht="15" x14ac:dyDescent="0.3">
      <c r="A3" s="66"/>
      <c r="B3" s="66"/>
      <c r="C3" s="66"/>
      <c r="D3" s="66"/>
      <c r="E3" s="66"/>
      <c r="F3" s="66"/>
      <c r="G3" s="446"/>
      <c r="H3" s="446"/>
    </row>
    <row r="4" spans="1:8" ht="15" x14ac:dyDescent="0.3">
      <c r="A4" s="67" t="str">
        <f>'[2]ფორმა N2'!A4</f>
        <v>ანგარიშვალდებული პირის დასახელება:</v>
      </c>
      <c r="B4" s="67"/>
      <c r="C4" s="67"/>
      <c r="D4" s="67"/>
      <c r="E4" s="67"/>
      <c r="F4" s="67"/>
      <c r="G4" s="66"/>
      <c r="H4" s="66"/>
    </row>
    <row r="5" spans="1:8" ht="15" x14ac:dyDescent="0.3">
      <c r="A5" s="25" t="s">
        <v>565</v>
      </c>
      <c r="B5" s="25"/>
      <c r="C5" s="25"/>
      <c r="D5" s="99"/>
      <c r="E5" s="70"/>
      <c r="F5" s="70"/>
      <c r="G5" s="71"/>
      <c r="H5" s="71"/>
    </row>
    <row r="6" spans="1:8" ht="15" x14ac:dyDescent="0.3">
      <c r="A6" s="67"/>
      <c r="B6" s="67"/>
      <c r="C6" s="67"/>
      <c r="D6" s="67"/>
      <c r="E6" s="67"/>
      <c r="F6" s="67"/>
      <c r="G6" s="66"/>
      <c r="H6" s="66"/>
    </row>
    <row r="7" spans="1:8" ht="15" x14ac:dyDescent="0.2">
      <c r="A7" s="445"/>
      <c r="B7" s="445"/>
      <c r="C7" s="445"/>
      <c r="D7" s="445"/>
      <c r="E7" s="445"/>
      <c r="F7" s="445"/>
      <c r="G7" s="68"/>
      <c r="H7" s="68"/>
    </row>
    <row r="8" spans="1:8" ht="45" x14ac:dyDescent="0.2">
      <c r="A8" s="77" t="s">
        <v>345</v>
      </c>
      <c r="B8" s="77" t="s">
        <v>346</v>
      </c>
      <c r="C8" s="77" t="s">
        <v>230</v>
      </c>
      <c r="D8" s="77" t="s">
        <v>349</v>
      </c>
      <c r="E8" s="77" t="s">
        <v>348</v>
      </c>
      <c r="F8" s="77" t="s">
        <v>395</v>
      </c>
      <c r="G8" s="69" t="s">
        <v>10</v>
      </c>
      <c r="H8" s="69" t="s">
        <v>9</v>
      </c>
    </row>
    <row r="9" spans="1:8" ht="45" x14ac:dyDescent="0.2">
      <c r="A9" s="386" t="s">
        <v>1286</v>
      </c>
      <c r="B9" s="386" t="s">
        <v>1287</v>
      </c>
      <c r="C9" s="444" t="s">
        <v>1288</v>
      </c>
      <c r="D9" s="85" t="s">
        <v>1289</v>
      </c>
      <c r="E9" s="386" t="s">
        <v>1290</v>
      </c>
      <c r="F9" s="85" t="s">
        <v>1291</v>
      </c>
      <c r="G9" s="4">
        <v>105</v>
      </c>
      <c r="H9" s="4">
        <v>105</v>
      </c>
    </row>
    <row r="10" spans="1:8" ht="45" x14ac:dyDescent="0.2">
      <c r="A10" s="386" t="s">
        <v>1158</v>
      </c>
      <c r="B10" s="386" t="s">
        <v>1292</v>
      </c>
      <c r="C10" s="444" t="s">
        <v>1293</v>
      </c>
      <c r="D10" s="85" t="s">
        <v>1289</v>
      </c>
      <c r="E10" s="386" t="s">
        <v>1290</v>
      </c>
      <c r="F10" s="85" t="s">
        <v>1291</v>
      </c>
      <c r="G10" s="4">
        <v>105</v>
      </c>
      <c r="H10" s="4">
        <v>105</v>
      </c>
    </row>
    <row r="11" spans="1:8" ht="45" x14ac:dyDescent="0.2">
      <c r="A11" s="386" t="s">
        <v>713</v>
      </c>
      <c r="B11" s="386" t="s">
        <v>1294</v>
      </c>
      <c r="C11" s="444" t="s">
        <v>1295</v>
      </c>
      <c r="D11" s="85" t="s">
        <v>1289</v>
      </c>
      <c r="E11" s="386" t="s">
        <v>1290</v>
      </c>
      <c r="F11" s="85" t="s">
        <v>1291</v>
      </c>
      <c r="G11" s="4">
        <v>105</v>
      </c>
      <c r="H11" s="4">
        <v>105</v>
      </c>
    </row>
    <row r="12" spans="1:8" ht="45" x14ac:dyDescent="0.2">
      <c r="A12" s="386" t="s">
        <v>603</v>
      </c>
      <c r="B12" s="386" t="s">
        <v>1296</v>
      </c>
      <c r="C12" s="444" t="s">
        <v>1297</v>
      </c>
      <c r="D12" s="85" t="s">
        <v>1289</v>
      </c>
      <c r="E12" s="386" t="s">
        <v>1290</v>
      </c>
      <c r="F12" s="85" t="s">
        <v>1291</v>
      </c>
      <c r="G12" s="4">
        <v>105</v>
      </c>
      <c r="H12" s="4">
        <v>105</v>
      </c>
    </row>
    <row r="13" spans="1:8" ht="45" x14ac:dyDescent="0.2">
      <c r="A13" s="386" t="s">
        <v>582</v>
      </c>
      <c r="B13" s="386" t="s">
        <v>583</v>
      </c>
      <c r="C13" s="444" t="s">
        <v>584</v>
      </c>
      <c r="D13" s="85" t="s">
        <v>1289</v>
      </c>
      <c r="E13" s="386" t="s">
        <v>1290</v>
      </c>
      <c r="F13" s="85" t="s">
        <v>1291</v>
      </c>
      <c r="G13" s="4">
        <v>105</v>
      </c>
      <c r="H13" s="4">
        <v>105</v>
      </c>
    </row>
    <row r="14" spans="1:8" ht="45" x14ac:dyDescent="0.2">
      <c r="A14" s="386" t="s">
        <v>587</v>
      </c>
      <c r="B14" s="386" t="s">
        <v>588</v>
      </c>
      <c r="C14" s="444" t="s">
        <v>589</v>
      </c>
      <c r="D14" s="85" t="s">
        <v>1289</v>
      </c>
      <c r="E14" s="386" t="s">
        <v>1290</v>
      </c>
      <c r="F14" s="85" t="s">
        <v>1291</v>
      </c>
      <c r="G14" s="4">
        <v>105</v>
      </c>
      <c r="H14" s="4">
        <v>105</v>
      </c>
    </row>
    <row r="15" spans="1:8" ht="45" x14ac:dyDescent="0.2">
      <c r="A15" s="386" t="s">
        <v>791</v>
      </c>
      <c r="B15" s="386" t="s">
        <v>1298</v>
      </c>
      <c r="C15" s="444" t="s">
        <v>1299</v>
      </c>
      <c r="D15" s="85" t="s">
        <v>1289</v>
      </c>
      <c r="E15" s="386" t="s">
        <v>1290</v>
      </c>
      <c r="F15" s="85" t="s">
        <v>1291</v>
      </c>
      <c r="G15" s="4">
        <v>105</v>
      </c>
      <c r="H15" s="4">
        <v>105</v>
      </c>
    </row>
    <row r="16" spans="1:8" ht="45" x14ac:dyDescent="0.2">
      <c r="A16" s="386" t="s">
        <v>592</v>
      </c>
      <c r="B16" s="386" t="s">
        <v>593</v>
      </c>
      <c r="C16" s="444" t="s">
        <v>594</v>
      </c>
      <c r="D16" s="85" t="s">
        <v>1289</v>
      </c>
      <c r="E16" s="386" t="s">
        <v>1290</v>
      </c>
      <c r="F16" s="85" t="s">
        <v>1291</v>
      </c>
      <c r="G16" s="4">
        <v>105</v>
      </c>
      <c r="H16" s="4">
        <v>105</v>
      </c>
    </row>
    <row r="17" spans="1:8" ht="45" x14ac:dyDescent="0.2">
      <c r="A17" s="386" t="s">
        <v>688</v>
      </c>
      <c r="B17" s="386" t="s">
        <v>1300</v>
      </c>
      <c r="C17" s="444" t="s">
        <v>1301</v>
      </c>
      <c r="D17" s="85" t="s">
        <v>1289</v>
      </c>
      <c r="E17" s="386" t="s">
        <v>1290</v>
      </c>
      <c r="F17" s="85" t="s">
        <v>1291</v>
      </c>
      <c r="G17" s="4">
        <v>105</v>
      </c>
      <c r="H17" s="4">
        <v>105</v>
      </c>
    </row>
    <row r="18" spans="1:8" ht="45" x14ac:dyDescent="0.2">
      <c r="A18" s="386" t="s">
        <v>936</v>
      </c>
      <c r="B18" s="386" t="s">
        <v>1302</v>
      </c>
      <c r="C18" s="444" t="s">
        <v>1303</v>
      </c>
      <c r="D18" s="85" t="s">
        <v>1289</v>
      </c>
      <c r="E18" s="386" t="s">
        <v>1290</v>
      </c>
      <c r="F18" s="85" t="s">
        <v>1291</v>
      </c>
      <c r="G18" s="4">
        <v>105</v>
      </c>
      <c r="H18" s="4">
        <v>105</v>
      </c>
    </row>
    <row r="19" spans="1:8" ht="45" x14ac:dyDescent="0.2">
      <c r="A19" s="386" t="s">
        <v>692</v>
      </c>
      <c r="B19" s="386" t="s">
        <v>1304</v>
      </c>
      <c r="C19" s="444" t="s">
        <v>1305</v>
      </c>
      <c r="D19" s="85" t="s">
        <v>1289</v>
      </c>
      <c r="E19" s="386" t="s">
        <v>1290</v>
      </c>
      <c r="F19" s="85" t="s">
        <v>1291</v>
      </c>
      <c r="G19" s="4">
        <v>105</v>
      </c>
      <c r="H19" s="4">
        <v>105</v>
      </c>
    </row>
    <row r="20" spans="1:8" ht="45" x14ac:dyDescent="0.2">
      <c r="A20" s="386" t="s">
        <v>622</v>
      </c>
      <c r="B20" s="386" t="s">
        <v>623</v>
      </c>
      <c r="C20" s="444" t="s">
        <v>624</v>
      </c>
      <c r="D20" s="85" t="s">
        <v>1289</v>
      </c>
      <c r="E20" s="386" t="s">
        <v>1290</v>
      </c>
      <c r="F20" s="85" t="s">
        <v>1291</v>
      </c>
      <c r="G20" s="4">
        <v>105</v>
      </c>
      <c r="H20" s="4">
        <v>105</v>
      </c>
    </row>
    <row r="21" spans="1:8" ht="45" x14ac:dyDescent="0.2">
      <c r="A21" s="386" t="s">
        <v>713</v>
      </c>
      <c r="B21" s="386" t="s">
        <v>1306</v>
      </c>
      <c r="C21" s="444">
        <v>61003011052</v>
      </c>
      <c r="D21" s="85" t="s">
        <v>1289</v>
      </c>
      <c r="E21" s="386" t="s">
        <v>1290</v>
      </c>
      <c r="F21" s="85" t="s">
        <v>1291</v>
      </c>
      <c r="G21" s="4">
        <v>105</v>
      </c>
      <c r="H21" s="4">
        <v>105</v>
      </c>
    </row>
    <row r="22" spans="1:8" ht="45" x14ac:dyDescent="0.2">
      <c r="A22" s="386" t="s">
        <v>1307</v>
      </c>
      <c r="B22" s="386" t="s">
        <v>1308</v>
      </c>
      <c r="C22" s="444" t="s">
        <v>1309</v>
      </c>
      <c r="D22" s="85" t="s">
        <v>1289</v>
      </c>
      <c r="E22" s="386" t="s">
        <v>1290</v>
      </c>
      <c r="F22" s="85" t="s">
        <v>1291</v>
      </c>
      <c r="G22" s="4">
        <v>105</v>
      </c>
      <c r="H22" s="4">
        <v>105</v>
      </c>
    </row>
    <row r="23" spans="1:8" ht="45" x14ac:dyDescent="0.2">
      <c r="A23" s="386" t="s">
        <v>1286</v>
      </c>
      <c r="B23" s="386" t="s">
        <v>1287</v>
      </c>
      <c r="C23" s="444" t="s">
        <v>1288</v>
      </c>
      <c r="D23" s="85" t="s">
        <v>1310</v>
      </c>
      <c r="E23" s="386" t="s">
        <v>1311</v>
      </c>
      <c r="F23" s="85" t="s">
        <v>1312</v>
      </c>
      <c r="G23" s="4">
        <v>150</v>
      </c>
      <c r="H23" s="4">
        <v>150</v>
      </c>
    </row>
    <row r="24" spans="1:8" ht="45" x14ac:dyDescent="0.2">
      <c r="A24" s="386" t="s">
        <v>1313</v>
      </c>
      <c r="B24" s="386" t="s">
        <v>1314</v>
      </c>
      <c r="C24" s="444" t="s">
        <v>1315</v>
      </c>
      <c r="D24" s="85" t="s">
        <v>1310</v>
      </c>
      <c r="E24" s="386" t="s">
        <v>1311</v>
      </c>
      <c r="F24" s="85" t="s">
        <v>1312</v>
      </c>
      <c r="G24" s="4">
        <v>150</v>
      </c>
      <c r="H24" s="4">
        <v>150</v>
      </c>
    </row>
    <row r="25" spans="1:8" ht="45" x14ac:dyDescent="0.2">
      <c r="A25" s="386" t="s">
        <v>582</v>
      </c>
      <c r="B25" s="386" t="s">
        <v>583</v>
      </c>
      <c r="C25" s="444" t="s">
        <v>584</v>
      </c>
      <c r="D25" s="85" t="s">
        <v>1310</v>
      </c>
      <c r="E25" s="386" t="s">
        <v>1311</v>
      </c>
      <c r="F25" s="85" t="s">
        <v>1312</v>
      </c>
      <c r="G25" s="4">
        <v>150</v>
      </c>
      <c r="H25" s="4">
        <v>150</v>
      </c>
    </row>
    <row r="26" spans="1:8" ht="45" x14ac:dyDescent="0.2">
      <c r="A26" s="386" t="s">
        <v>713</v>
      </c>
      <c r="B26" s="386" t="s">
        <v>1294</v>
      </c>
      <c r="C26" s="444" t="s">
        <v>1295</v>
      </c>
      <c r="D26" s="85" t="s">
        <v>1310</v>
      </c>
      <c r="E26" s="386" t="s">
        <v>1311</v>
      </c>
      <c r="F26" s="85" t="s">
        <v>1312</v>
      </c>
      <c r="G26" s="4">
        <v>150</v>
      </c>
      <c r="H26" s="4">
        <v>150</v>
      </c>
    </row>
    <row r="27" spans="1:8" ht="45" x14ac:dyDescent="0.2">
      <c r="A27" s="386" t="s">
        <v>747</v>
      </c>
      <c r="B27" s="386" t="s">
        <v>1316</v>
      </c>
      <c r="C27" s="444" t="s">
        <v>1317</v>
      </c>
      <c r="D27" s="85" t="s">
        <v>1310</v>
      </c>
      <c r="E27" s="386" t="s">
        <v>1311</v>
      </c>
      <c r="F27" s="85" t="s">
        <v>1312</v>
      </c>
      <c r="G27" s="4">
        <v>150</v>
      </c>
      <c r="H27" s="4">
        <v>150</v>
      </c>
    </row>
    <row r="28" spans="1:8" ht="45" x14ac:dyDescent="0.2">
      <c r="A28" s="386" t="s">
        <v>603</v>
      </c>
      <c r="B28" s="386" t="s">
        <v>1296</v>
      </c>
      <c r="C28" s="444" t="s">
        <v>1297</v>
      </c>
      <c r="D28" s="85" t="s">
        <v>1310</v>
      </c>
      <c r="E28" s="386" t="s">
        <v>1311</v>
      </c>
      <c r="F28" s="85" t="s">
        <v>1312</v>
      </c>
      <c r="G28" s="4">
        <v>150</v>
      </c>
      <c r="H28" s="4">
        <v>150</v>
      </c>
    </row>
    <row r="29" spans="1:8" ht="45" x14ac:dyDescent="0.2">
      <c r="A29" s="386" t="s">
        <v>791</v>
      </c>
      <c r="B29" s="386" t="s">
        <v>1298</v>
      </c>
      <c r="C29" s="444" t="s">
        <v>1299</v>
      </c>
      <c r="D29" s="85" t="s">
        <v>1310</v>
      </c>
      <c r="E29" s="386" t="s">
        <v>1311</v>
      </c>
      <c r="F29" s="85" t="s">
        <v>1312</v>
      </c>
      <c r="G29" s="4">
        <v>150</v>
      </c>
      <c r="H29" s="4">
        <v>150</v>
      </c>
    </row>
    <row r="30" spans="1:8" ht="45" x14ac:dyDescent="0.2">
      <c r="A30" s="386" t="s">
        <v>688</v>
      </c>
      <c r="B30" s="386" t="s">
        <v>1300</v>
      </c>
      <c r="C30" s="444" t="s">
        <v>1301</v>
      </c>
      <c r="D30" s="85" t="s">
        <v>1310</v>
      </c>
      <c r="E30" s="386" t="s">
        <v>1311</v>
      </c>
      <c r="F30" s="85" t="s">
        <v>1312</v>
      </c>
      <c r="G30" s="4">
        <v>150</v>
      </c>
      <c r="H30" s="4">
        <v>150</v>
      </c>
    </row>
    <row r="31" spans="1:8" ht="45" x14ac:dyDescent="0.2">
      <c r="A31" s="386" t="s">
        <v>592</v>
      </c>
      <c r="B31" s="386" t="s">
        <v>593</v>
      </c>
      <c r="C31" s="444" t="s">
        <v>594</v>
      </c>
      <c r="D31" s="85" t="s">
        <v>1310</v>
      </c>
      <c r="E31" s="386" t="s">
        <v>1311</v>
      </c>
      <c r="F31" s="85" t="s">
        <v>1312</v>
      </c>
      <c r="G31" s="4">
        <v>150</v>
      </c>
      <c r="H31" s="4">
        <v>150</v>
      </c>
    </row>
    <row r="32" spans="1:8" ht="48" customHeight="1" x14ac:dyDescent="0.2">
      <c r="A32" s="386" t="s">
        <v>1158</v>
      </c>
      <c r="B32" s="386" t="s">
        <v>1292</v>
      </c>
      <c r="C32" s="444" t="s">
        <v>1293</v>
      </c>
      <c r="D32" s="85" t="s">
        <v>1310</v>
      </c>
      <c r="E32" s="386" t="s">
        <v>1311</v>
      </c>
      <c r="F32" s="85" t="s">
        <v>1312</v>
      </c>
      <c r="G32" s="4">
        <v>150</v>
      </c>
      <c r="H32" s="4">
        <v>150</v>
      </c>
    </row>
    <row r="33" spans="1:8" ht="42" customHeight="1" x14ac:dyDescent="0.2">
      <c r="A33" s="386" t="s">
        <v>692</v>
      </c>
      <c r="B33" s="386" t="s">
        <v>1304</v>
      </c>
      <c r="C33" s="444" t="s">
        <v>1305</v>
      </c>
      <c r="D33" s="85" t="s">
        <v>1310</v>
      </c>
      <c r="E33" s="386" t="s">
        <v>1311</v>
      </c>
      <c r="F33" s="85" t="s">
        <v>1312</v>
      </c>
      <c r="G33" s="4">
        <v>150</v>
      </c>
      <c r="H33" s="4">
        <v>150</v>
      </c>
    </row>
    <row r="34" spans="1:8" ht="42" customHeight="1" x14ac:dyDescent="0.2">
      <c r="A34" s="386" t="s">
        <v>622</v>
      </c>
      <c r="B34" s="386" t="s">
        <v>623</v>
      </c>
      <c r="C34" s="444" t="s">
        <v>624</v>
      </c>
      <c r="D34" s="85" t="s">
        <v>1310</v>
      </c>
      <c r="E34" s="386" t="s">
        <v>1311</v>
      </c>
      <c r="F34" s="85" t="s">
        <v>1312</v>
      </c>
      <c r="G34" s="4">
        <v>150</v>
      </c>
      <c r="H34" s="4">
        <v>150</v>
      </c>
    </row>
    <row r="35" spans="1:8" ht="42" customHeight="1" x14ac:dyDescent="0.2">
      <c r="A35" s="386" t="s">
        <v>587</v>
      </c>
      <c r="B35" s="386" t="s">
        <v>588</v>
      </c>
      <c r="C35" s="444" t="s">
        <v>589</v>
      </c>
      <c r="D35" s="85" t="s">
        <v>1310</v>
      </c>
      <c r="E35" s="386" t="s">
        <v>1311</v>
      </c>
      <c r="F35" s="85" t="s">
        <v>1312</v>
      </c>
      <c r="G35" s="4">
        <v>150</v>
      </c>
      <c r="H35" s="4">
        <v>150</v>
      </c>
    </row>
    <row r="36" spans="1:8" ht="42" customHeight="1" x14ac:dyDescent="0.2">
      <c r="A36" s="386" t="s">
        <v>713</v>
      </c>
      <c r="B36" s="386" t="s">
        <v>1306</v>
      </c>
      <c r="C36" s="444">
        <v>61003011052</v>
      </c>
      <c r="D36" s="85" t="s">
        <v>1310</v>
      </c>
      <c r="E36" s="386" t="s">
        <v>1311</v>
      </c>
      <c r="F36" s="85" t="s">
        <v>1312</v>
      </c>
      <c r="G36" s="4">
        <v>150</v>
      </c>
      <c r="H36" s="4">
        <v>150</v>
      </c>
    </row>
    <row r="37" spans="1:8" ht="42" customHeight="1" x14ac:dyDescent="0.2">
      <c r="A37" s="386" t="s">
        <v>670</v>
      </c>
      <c r="B37" s="386" t="s">
        <v>1318</v>
      </c>
      <c r="C37" s="444" t="s">
        <v>1319</v>
      </c>
      <c r="D37" s="85" t="s">
        <v>1310</v>
      </c>
      <c r="E37" s="386" t="s">
        <v>1311</v>
      </c>
      <c r="F37" s="85" t="s">
        <v>1312</v>
      </c>
      <c r="G37" s="4">
        <v>150</v>
      </c>
      <c r="H37" s="4">
        <v>150</v>
      </c>
    </row>
    <row r="38" spans="1:8" ht="42" customHeight="1" x14ac:dyDescent="0.2">
      <c r="A38" s="386" t="s">
        <v>1320</v>
      </c>
      <c r="B38" s="386" t="s">
        <v>1321</v>
      </c>
      <c r="C38" s="444" t="s">
        <v>1322</v>
      </c>
      <c r="D38" s="85" t="s">
        <v>1323</v>
      </c>
      <c r="E38" s="386" t="s">
        <v>1324</v>
      </c>
      <c r="F38" s="85" t="s">
        <v>1291</v>
      </c>
      <c r="G38" s="4">
        <v>105</v>
      </c>
      <c r="H38" s="4">
        <v>105</v>
      </c>
    </row>
    <row r="39" spans="1:8" ht="42" customHeight="1" x14ac:dyDescent="0.2">
      <c r="A39" s="386" t="s">
        <v>582</v>
      </c>
      <c r="B39" s="386" t="s">
        <v>583</v>
      </c>
      <c r="C39" s="444" t="s">
        <v>584</v>
      </c>
      <c r="D39" s="85" t="s">
        <v>1323</v>
      </c>
      <c r="E39" s="386" t="s">
        <v>1324</v>
      </c>
      <c r="F39" s="85" t="s">
        <v>1291</v>
      </c>
      <c r="G39" s="4">
        <v>105</v>
      </c>
      <c r="H39" s="4">
        <v>105</v>
      </c>
    </row>
    <row r="40" spans="1:8" ht="42" customHeight="1" x14ac:dyDescent="0.2">
      <c r="A40" s="386" t="s">
        <v>1313</v>
      </c>
      <c r="B40" s="386" t="s">
        <v>1314</v>
      </c>
      <c r="C40" s="444" t="s">
        <v>1315</v>
      </c>
      <c r="D40" s="85" t="s">
        <v>1323</v>
      </c>
      <c r="E40" s="386" t="s">
        <v>1324</v>
      </c>
      <c r="F40" s="85" t="s">
        <v>1291</v>
      </c>
      <c r="G40" s="4">
        <v>105</v>
      </c>
      <c r="H40" s="4">
        <v>105</v>
      </c>
    </row>
    <row r="41" spans="1:8" ht="42" customHeight="1" x14ac:dyDescent="0.2">
      <c r="A41" s="386" t="s">
        <v>747</v>
      </c>
      <c r="B41" s="386" t="s">
        <v>1316</v>
      </c>
      <c r="C41" s="444" t="s">
        <v>1317</v>
      </c>
      <c r="D41" s="85" t="s">
        <v>1323</v>
      </c>
      <c r="E41" s="386" t="s">
        <v>1324</v>
      </c>
      <c r="F41" s="85" t="s">
        <v>1291</v>
      </c>
      <c r="G41" s="4">
        <v>105</v>
      </c>
      <c r="H41" s="4">
        <v>105</v>
      </c>
    </row>
    <row r="42" spans="1:8" ht="42" customHeight="1" x14ac:dyDescent="0.2">
      <c r="A42" s="386" t="s">
        <v>791</v>
      </c>
      <c r="B42" s="386" t="s">
        <v>1298</v>
      </c>
      <c r="C42" s="444" t="s">
        <v>1299</v>
      </c>
      <c r="D42" s="85" t="s">
        <v>1323</v>
      </c>
      <c r="E42" s="386" t="s">
        <v>1324</v>
      </c>
      <c r="F42" s="85" t="s">
        <v>1291</v>
      </c>
      <c r="G42" s="4">
        <v>105</v>
      </c>
      <c r="H42" s="4">
        <v>105</v>
      </c>
    </row>
    <row r="43" spans="1:8" ht="42" customHeight="1" x14ac:dyDescent="0.2">
      <c r="A43" s="386" t="s">
        <v>592</v>
      </c>
      <c r="B43" s="386" t="s">
        <v>593</v>
      </c>
      <c r="C43" s="444" t="s">
        <v>594</v>
      </c>
      <c r="D43" s="85" t="s">
        <v>1323</v>
      </c>
      <c r="E43" s="386" t="s">
        <v>1324</v>
      </c>
      <c r="F43" s="85" t="s">
        <v>1291</v>
      </c>
      <c r="G43" s="4">
        <v>105</v>
      </c>
      <c r="H43" s="4">
        <v>105</v>
      </c>
    </row>
    <row r="44" spans="1:8" ht="42" customHeight="1" x14ac:dyDescent="0.2">
      <c r="A44" s="386" t="s">
        <v>587</v>
      </c>
      <c r="B44" s="386" t="s">
        <v>588</v>
      </c>
      <c r="C44" s="444" t="s">
        <v>589</v>
      </c>
      <c r="D44" s="85" t="s">
        <v>1323</v>
      </c>
      <c r="E44" s="386" t="s">
        <v>1324</v>
      </c>
      <c r="F44" s="85" t="s">
        <v>1291</v>
      </c>
      <c r="G44" s="4">
        <v>105</v>
      </c>
      <c r="H44" s="4">
        <v>105</v>
      </c>
    </row>
    <row r="45" spans="1:8" ht="42" customHeight="1" x14ac:dyDescent="0.2">
      <c r="A45" s="386" t="s">
        <v>713</v>
      </c>
      <c r="B45" s="386" t="s">
        <v>1294</v>
      </c>
      <c r="C45" s="444" t="s">
        <v>1295</v>
      </c>
      <c r="D45" s="85" t="s">
        <v>1323</v>
      </c>
      <c r="E45" s="386" t="s">
        <v>1324</v>
      </c>
      <c r="F45" s="85" t="s">
        <v>1291</v>
      </c>
      <c r="G45" s="4">
        <v>105</v>
      </c>
      <c r="H45" s="4">
        <v>105</v>
      </c>
    </row>
    <row r="46" spans="1:8" ht="42" customHeight="1" x14ac:dyDescent="0.2">
      <c r="A46" s="386" t="s">
        <v>1320</v>
      </c>
      <c r="B46" s="386" t="s">
        <v>1321</v>
      </c>
      <c r="C46" s="444" t="s">
        <v>1322</v>
      </c>
      <c r="D46" s="85" t="s">
        <v>1325</v>
      </c>
      <c r="E46" s="386" t="s">
        <v>1326</v>
      </c>
      <c r="F46" s="85" t="s">
        <v>1312</v>
      </c>
      <c r="G46" s="4">
        <v>150</v>
      </c>
      <c r="H46" s="4">
        <v>150</v>
      </c>
    </row>
    <row r="47" spans="1:8" ht="42" customHeight="1" x14ac:dyDescent="0.2">
      <c r="A47" s="386" t="s">
        <v>582</v>
      </c>
      <c r="B47" s="386" t="s">
        <v>583</v>
      </c>
      <c r="C47" s="444" t="s">
        <v>584</v>
      </c>
      <c r="D47" s="85" t="s">
        <v>1325</v>
      </c>
      <c r="E47" s="386" t="s">
        <v>1326</v>
      </c>
      <c r="F47" s="85" t="s">
        <v>1312</v>
      </c>
      <c r="G47" s="4">
        <v>150</v>
      </c>
      <c r="H47" s="4">
        <v>150</v>
      </c>
    </row>
    <row r="48" spans="1:8" ht="42" customHeight="1" x14ac:dyDescent="0.2">
      <c r="A48" s="386" t="s">
        <v>1313</v>
      </c>
      <c r="B48" s="386" t="s">
        <v>1314</v>
      </c>
      <c r="C48" s="444" t="s">
        <v>1315</v>
      </c>
      <c r="D48" s="85" t="s">
        <v>1325</v>
      </c>
      <c r="E48" s="386" t="s">
        <v>1326</v>
      </c>
      <c r="F48" s="85" t="s">
        <v>1312</v>
      </c>
      <c r="G48" s="4">
        <v>150</v>
      </c>
      <c r="H48" s="4">
        <v>150</v>
      </c>
    </row>
    <row r="49" spans="1:8" ht="42" customHeight="1" x14ac:dyDescent="0.2">
      <c r="A49" s="386" t="s">
        <v>747</v>
      </c>
      <c r="B49" s="386" t="s">
        <v>1316</v>
      </c>
      <c r="C49" s="444" t="s">
        <v>1317</v>
      </c>
      <c r="D49" s="85" t="s">
        <v>1325</v>
      </c>
      <c r="E49" s="386" t="s">
        <v>1326</v>
      </c>
      <c r="F49" s="85" t="s">
        <v>1312</v>
      </c>
      <c r="G49" s="4">
        <v>150</v>
      </c>
      <c r="H49" s="4">
        <v>150</v>
      </c>
    </row>
    <row r="50" spans="1:8" ht="42" customHeight="1" x14ac:dyDescent="0.2">
      <c r="A50" s="386" t="s">
        <v>587</v>
      </c>
      <c r="B50" s="386" t="s">
        <v>588</v>
      </c>
      <c r="C50" s="444" t="s">
        <v>589</v>
      </c>
      <c r="D50" s="85" t="s">
        <v>1325</v>
      </c>
      <c r="E50" s="386" t="s">
        <v>1326</v>
      </c>
      <c r="F50" s="85" t="s">
        <v>1312</v>
      </c>
      <c r="G50" s="4">
        <v>150</v>
      </c>
      <c r="H50" s="4">
        <v>150</v>
      </c>
    </row>
    <row r="51" spans="1:8" ht="42" customHeight="1" x14ac:dyDescent="0.2">
      <c r="A51" s="386" t="s">
        <v>713</v>
      </c>
      <c r="B51" s="386" t="s">
        <v>1294</v>
      </c>
      <c r="C51" s="444" t="s">
        <v>1295</v>
      </c>
      <c r="D51" s="85" t="s">
        <v>1325</v>
      </c>
      <c r="E51" s="386" t="s">
        <v>1326</v>
      </c>
      <c r="F51" s="85" t="s">
        <v>1312</v>
      </c>
      <c r="G51" s="4">
        <v>150</v>
      </c>
      <c r="H51" s="4">
        <v>150</v>
      </c>
    </row>
    <row r="52" spans="1:8" ht="42" customHeight="1" x14ac:dyDescent="0.2">
      <c r="A52" s="386" t="s">
        <v>791</v>
      </c>
      <c r="B52" s="386" t="s">
        <v>1298</v>
      </c>
      <c r="C52" s="444" t="s">
        <v>1299</v>
      </c>
      <c r="D52" s="85" t="s">
        <v>1325</v>
      </c>
      <c r="E52" s="386" t="s">
        <v>1326</v>
      </c>
      <c r="F52" s="85" t="s">
        <v>1312</v>
      </c>
      <c r="G52" s="4">
        <v>150</v>
      </c>
      <c r="H52" s="4">
        <v>150</v>
      </c>
    </row>
    <row r="53" spans="1:8" ht="42" customHeight="1" x14ac:dyDescent="0.2">
      <c r="A53" s="386" t="s">
        <v>670</v>
      </c>
      <c r="B53" s="386" t="s">
        <v>1318</v>
      </c>
      <c r="C53" s="444" t="s">
        <v>1319</v>
      </c>
      <c r="D53" s="85" t="s">
        <v>1325</v>
      </c>
      <c r="E53" s="386" t="s">
        <v>1326</v>
      </c>
      <c r="F53" s="85" t="s">
        <v>1312</v>
      </c>
      <c r="G53" s="4">
        <v>150</v>
      </c>
      <c r="H53" s="4">
        <v>150</v>
      </c>
    </row>
    <row r="54" spans="1:8" ht="42" customHeight="1" x14ac:dyDescent="0.2">
      <c r="A54" s="386" t="s">
        <v>592</v>
      </c>
      <c r="B54" s="386" t="s">
        <v>593</v>
      </c>
      <c r="C54" s="444" t="s">
        <v>594</v>
      </c>
      <c r="D54" s="85" t="s">
        <v>1325</v>
      </c>
      <c r="E54" s="386" t="s">
        <v>1326</v>
      </c>
      <c r="F54" s="85" t="s">
        <v>1312</v>
      </c>
      <c r="G54" s="4">
        <v>150</v>
      </c>
      <c r="H54" s="4">
        <v>150</v>
      </c>
    </row>
    <row r="55" spans="1:8" ht="42" customHeight="1" x14ac:dyDescent="0.2">
      <c r="A55" s="386" t="s">
        <v>1158</v>
      </c>
      <c r="B55" s="386" t="s">
        <v>1292</v>
      </c>
      <c r="C55" s="444" t="s">
        <v>1293</v>
      </c>
      <c r="D55" s="85" t="s">
        <v>1325</v>
      </c>
      <c r="E55" s="386" t="s">
        <v>1326</v>
      </c>
      <c r="F55" s="85" t="s">
        <v>1312</v>
      </c>
      <c r="G55" s="4">
        <v>150</v>
      </c>
      <c r="H55" s="4">
        <v>150</v>
      </c>
    </row>
    <row r="56" spans="1:8" ht="42" customHeight="1" x14ac:dyDescent="0.2">
      <c r="A56" s="386" t="s">
        <v>936</v>
      </c>
      <c r="B56" s="386" t="s">
        <v>1302</v>
      </c>
      <c r="C56" s="444" t="s">
        <v>1303</v>
      </c>
      <c r="D56" s="85" t="s">
        <v>1325</v>
      </c>
      <c r="E56" s="386" t="s">
        <v>1326</v>
      </c>
      <c r="F56" s="85" t="s">
        <v>1312</v>
      </c>
      <c r="G56" s="4">
        <v>150</v>
      </c>
      <c r="H56" s="4">
        <v>150</v>
      </c>
    </row>
    <row r="57" spans="1:8" ht="42" customHeight="1" x14ac:dyDescent="0.2">
      <c r="A57" s="386" t="s">
        <v>713</v>
      </c>
      <c r="B57" s="386" t="s">
        <v>1306</v>
      </c>
      <c r="C57" s="444">
        <v>61003011052</v>
      </c>
      <c r="D57" s="85" t="s">
        <v>1325</v>
      </c>
      <c r="E57" s="386" t="s">
        <v>1326</v>
      </c>
      <c r="F57" s="85" t="s">
        <v>1312</v>
      </c>
      <c r="G57" s="4">
        <v>150</v>
      </c>
      <c r="H57" s="4">
        <v>150</v>
      </c>
    </row>
    <row r="58" spans="1:8" ht="42" customHeight="1" x14ac:dyDescent="0.2">
      <c r="A58" s="386" t="s">
        <v>1313</v>
      </c>
      <c r="B58" s="386" t="s">
        <v>1314</v>
      </c>
      <c r="C58" s="444" t="s">
        <v>1315</v>
      </c>
      <c r="D58" s="85" t="s">
        <v>1310</v>
      </c>
      <c r="E58" s="386" t="s">
        <v>1311</v>
      </c>
      <c r="F58" s="85" t="s">
        <v>1291</v>
      </c>
      <c r="G58" s="4">
        <v>105</v>
      </c>
      <c r="H58" s="4">
        <v>105</v>
      </c>
    </row>
    <row r="59" spans="1:8" ht="42" customHeight="1" x14ac:dyDescent="0.2">
      <c r="A59" s="386" t="s">
        <v>747</v>
      </c>
      <c r="B59" s="386" t="s">
        <v>1316</v>
      </c>
      <c r="C59" s="444" t="s">
        <v>1317</v>
      </c>
      <c r="D59" s="85" t="s">
        <v>1310</v>
      </c>
      <c r="E59" s="386" t="s">
        <v>1311</v>
      </c>
      <c r="F59" s="85" t="s">
        <v>1291</v>
      </c>
      <c r="G59" s="4">
        <v>105</v>
      </c>
      <c r="H59" s="4">
        <v>105</v>
      </c>
    </row>
    <row r="60" spans="1:8" ht="42" customHeight="1" x14ac:dyDescent="0.2">
      <c r="A60" s="386" t="s">
        <v>967</v>
      </c>
      <c r="B60" s="386" t="s">
        <v>649</v>
      </c>
      <c r="C60" s="444" t="s">
        <v>650</v>
      </c>
      <c r="D60" s="85" t="s">
        <v>1310</v>
      </c>
      <c r="E60" s="386" t="s">
        <v>1311</v>
      </c>
      <c r="F60" s="85" t="s">
        <v>1291</v>
      </c>
      <c r="G60" s="4">
        <v>105</v>
      </c>
      <c r="H60" s="4">
        <v>105</v>
      </c>
    </row>
    <row r="61" spans="1:8" ht="42" customHeight="1" x14ac:dyDescent="0.2">
      <c r="A61" s="386" t="s">
        <v>713</v>
      </c>
      <c r="B61" s="386" t="s">
        <v>1294</v>
      </c>
      <c r="C61" s="444" t="s">
        <v>1295</v>
      </c>
      <c r="D61" s="85" t="s">
        <v>1310</v>
      </c>
      <c r="E61" s="386" t="s">
        <v>1311</v>
      </c>
      <c r="F61" s="85" t="s">
        <v>1291</v>
      </c>
      <c r="G61" s="4">
        <v>105</v>
      </c>
      <c r="H61" s="4">
        <v>105</v>
      </c>
    </row>
    <row r="62" spans="1:8" ht="42" customHeight="1" x14ac:dyDescent="0.2">
      <c r="A62" s="386" t="s">
        <v>587</v>
      </c>
      <c r="B62" s="386" t="s">
        <v>588</v>
      </c>
      <c r="C62" s="444" t="s">
        <v>589</v>
      </c>
      <c r="D62" s="85" t="s">
        <v>1310</v>
      </c>
      <c r="E62" s="386" t="s">
        <v>1311</v>
      </c>
      <c r="F62" s="85" t="s">
        <v>1291</v>
      </c>
      <c r="G62" s="4">
        <v>105</v>
      </c>
      <c r="H62" s="4">
        <v>105</v>
      </c>
    </row>
    <row r="63" spans="1:8" ht="42" customHeight="1" x14ac:dyDescent="0.2">
      <c r="A63" s="386" t="s">
        <v>936</v>
      </c>
      <c r="B63" s="386" t="s">
        <v>1302</v>
      </c>
      <c r="C63" s="444" t="s">
        <v>1303</v>
      </c>
      <c r="D63" s="85" t="s">
        <v>1310</v>
      </c>
      <c r="E63" s="386" t="s">
        <v>1311</v>
      </c>
      <c r="F63" s="85" t="s">
        <v>1291</v>
      </c>
      <c r="G63" s="4">
        <v>105</v>
      </c>
      <c r="H63" s="4">
        <v>105</v>
      </c>
    </row>
    <row r="64" spans="1:8" ht="42" customHeight="1" x14ac:dyDescent="0.2">
      <c r="A64" s="386" t="s">
        <v>1158</v>
      </c>
      <c r="B64" s="386" t="s">
        <v>1292</v>
      </c>
      <c r="C64" s="444" t="s">
        <v>1293</v>
      </c>
      <c r="D64" s="85" t="s">
        <v>1310</v>
      </c>
      <c r="E64" s="386" t="s">
        <v>1311</v>
      </c>
      <c r="F64" s="85" t="s">
        <v>1291</v>
      </c>
      <c r="G64" s="4">
        <v>105</v>
      </c>
      <c r="H64" s="4">
        <v>105</v>
      </c>
    </row>
    <row r="65" spans="1:8" ht="42" customHeight="1" x14ac:dyDescent="0.2">
      <c r="A65" s="386" t="s">
        <v>688</v>
      </c>
      <c r="B65" s="386" t="s">
        <v>1300</v>
      </c>
      <c r="C65" s="444" t="s">
        <v>1301</v>
      </c>
      <c r="D65" s="85" t="s">
        <v>1310</v>
      </c>
      <c r="E65" s="386" t="s">
        <v>1311</v>
      </c>
      <c r="F65" s="85" t="s">
        <v>1291</v>
      </c>
      <c r="G65" s="4">
        <v>105</v>
      </c>
      <c r="H65" s="4">
        <v>105</v>
      </c>
    </row>
    <row r="66" spans="1:8" ht="42" customHeight="1" x14ac:dyDescent="0.2">
      <c r="A66" s="386" t="s">
        <v>1286</v>
      </c>
      <c r="B66" s="386" t="s">
        <v>1287</v>
      </c>
      <c r="C66" s="444" t="s">
        <v>1288</v>
      </c>
      <c r="D66" s="85" t="s">
        <v>1289</v>
      </c>
      <c r="E66" s="386" t="s">
        <v>1290</v>
      </c>
      <c r="F66" s="85" t="s">
        <v>1291</v>
      </c>
      <c r="G66" s="4">
        <v>105</v>
      </c>
      <c r="H66" s="4">
        <v>105</v>
      </c>
    </row>
    <row r="67" spans="1:8" ht="42" customHeight="1" x14ac:dyDescent="0.2">
      <c r="A67" s="386" t="s">
        <v>791</v>
      </c>
      <c r="B67" s="386" t="s">
        <v>1298</v>
      </c>
      <c r="C67" s="444" t="s">
        <v>1299</v>
      </c>
      <c r="D67" s="85" t="s">
        <v>1289</v>
      </c>
      <c r="E67" s="386" t="s">
        <v>1290</v>
      </c>
      <c r="F67" s="85" t="s">
        <v>1291</v>
      </c>
      <c r="G67" s="4">
        <v>105</v>
      </c>
      <c r="H67" s="4">
        <v>105</v>
      </c>
    </row>
    <row r="68" spans="1:8" ht="42" customHeight="1" x14ac:dyDescent="0.2">
      <c r="A68" s="386" t="s">
        <v>582</v>
      </c>
      <c r="B68" s="386" t="s">
        <v>583</v>
      </c>
      <c r="C68" s="444" t="s">
        <v>584</v>
      </c>
      <c r="D68" s="85" t="s">
        <v>1289</v>
      </c>
      <c r="E68" s="386" t="s">
        <v>1290</v>
      </c>
      <c r="F68" s="85" t="s">
        <v>1291</v>
      </c>
      <c r="G68" s="4">
        <v>105</v>
      </c>
      <c r="H68" s="4">
        <v>105</v>
      </c>
    </row>
    <row r="69" spans="1:8" ht="42" customHeight="1" x14ac:dyDescent="0.2">
      <c r="A69" s="386" t="s">
        <v>592</v>
      </c>
      <c r="B69" s="386" t="s">
        <v>593</v>
      </c>
      <c r="C69" s="444" t="s">
        <v>594</v>
      </c>
      <c r="D69" s="85" t="s">
        <v>1289</v>
      </c>
      <c r="E69" s="386" t="s">
        <v>1290</v>
      </c>
      <c r="F69" s="85" t="s">
        <v>1291</v>
      </c>
      <c r="G69" s="4">
        <v>105</v>
      </c>
      <c r="H69" s="4">
        <v>105</v>
      </c>
    </row>
    <row r="70" spans="1:8" ht="42" customHeight="1" x14ac:dyDescent="0.2">
      <c r="A70" s="386" t="s">
        <v>603</v>
      </c>
      <c r="B70" s="386" t="s">
        <v>1296</v>
      </c>
      <c r="C70" s="444" t="s">
        <v>1297</v>
      </c>
      <c r="D70" s="85" t="s">
        <v>1289</v>
      </c>
      <c r="E70" s="386" t="s">
        <v>1290</v>
      </c>
      <c r="F70" s="85" t="s">
        <v>1291</v>
      </c>
      <c r="G70" s="4">
        <v>105</v>
      </c>
      <c r="H70" s="4">
        <v>105</v>
      </c>
    </row>
    <row r="71" spans="1:8" ht="42" customHeight="1" x14ac:dyDescent="0.2">
      <c r="A71" s="386" t="s">
        <v>692</v>
      </c>
      <c r="B71" s="386" t="s">
        <v>1304</v>
      </c>
      <c r="C71" s="444" t="s">
        <v>1305</v>
      </c>
      <c r="D71" s="85" t="s">
        <v>1289</v>
      </c>
      <c r="E71" s="386" t="s">
        <v>1290</v>
      </c>
      <c r="F71" s="85" t="s">
        <v>1291</v>
      </c>
      <c r="G71" s="4">
        <v>105</v>
      </c>
      <c r="H71" s="4">
        <v>105</v>
      </c>
    </row>
    <row r="72" spans="1:8" ht="42" customHeight="1" x14ac:dyDescent="0.2">
      <c r="A72" s="386" t="s">
        <v>670</v>
      </c>
      <c r="B72" s="386" t="s">
        <v>1318</v>
      </c>
      <c r="C72" s="444" t="s">
        <v>1319</v>
      </c>
      <c r="D72" s="85" t="s">
        <v>1289</v>
      </c>
      <c r="E72" s="386" t="s">
        <v>1290</v>
      </c>
      <c r="F72" s="85" t="s">
        <v>1291</v>
      </c>
      <c r="G72" s="4">
        <v>105</v>
      </c>
      <c r="H72" s="4">
        <v>105</v>
      </c>
    </row>
    <row r="73" spans="1:8" ht="42" customHeight="1" x14ac:dyDescent="0.2">
      <c r="A73" s="386" t="s">
        <v>603</v>
      </c>
      <c r="B73" s="386" t="s">
        <v>1296</v>
      </c>
      <c r="C73" s="444" t="s">
        <v>1297</v>
      </c>
      <c r="D73" s="85" t="s">
        <v>1325</v>
      </c>
      <c r="E73" s="386" t="s">
        <v>1326</v>
      </c>
      <c r="F73" s="85" t="s">
        <v>1291</v>
      </c>
      <c r="G73" s="4">
        <v>105</v>
      </c>
      <c r="H73" s="4">
        <v>105</v>
      </c>
    </row>
    <row r="74" spans="1:8" ht="42" customHeight="1" x14ac:dyDescent="0.2">
      <c r="A74" s="386" t="s">
        <v>791</v>
      </c>
      <c r="B74" s="386" t="s">
        <v>1298</v>
      </c>
      <c r="C74" s="444" t="s">
        <v>1299</v>
      </c>
      <c r="D74" s="85" t="s">
        <v>1325</v>
      </c>
      <c r="E74" s="386" t="s">
        <v>1326</v>
      </c>
      <c r="F74" s="85" t="s">
        <v>1291</v>
      </c>
      <c r="G74" s="4">
        <v>105</v>
      </c>
      <c r="H74" s="4">
        <v>105</v>
      </c>
    </row>
    <row r="75" spans="1:8" ht="42" customHeight="1" x14ac:dyDescent="0.2">
      <c r="A75" s="386" t="s">
        <v>592</v>
      </c>
      <c r="B75" s="386" t="s">
        <v>593</v>
      </c>
      <c r="C75" s="444" t="s">
        <v>594</v>
      </c>
      <c r="D75" s="85" t="s">
        <v>1325</v>
      </c>
      <c r="E75" s="386" t="s">
        <v>1326</v>
      </c>
      <c r="F75" s="85" t="s">
        <v>1291</v>
      </c>
      <c r="G75" s="4">
        <v>105</v>
      </c>
      <c r="H75" s="4">
        <v>105</v>
      </c>
    </row>
    <row r="76" spans="1:8" ht="42" customHeight="1" x14ac:dyDescent="0.2">
      <c r="A76" s="386" t="s">
        <v>670</v>
      </c>
      <c r="B76" s="386" t="s">
        <v>1318</v>
      </c>
      <c r="C76" s="444" t="s">
        <v>1319</v>
      </c>
      <c r="D76" s="85" t="s">
        <v>1325</v>
      </c>
      <c r="E76" s="386" t="s">
        <v>1326</v>
      </c>
      <c r="F76" s="85" t="s">
        <v>1291</v>
      </c>
      <c r="G76" s="4">
        <v>105</v>
      </c>
      <c r="H76" s="4">
        <v>105</v>
      </c>
    </row>
    <row r="77" spans="1:8" ht="42" customHeight="1" x14ac:dyDescent="0.2">
      <c r="A77" s="386" t="s">
        <v>692</v>
      </c>
      <c r="B77" s="386" t="s">
        <v>1304</v>
      </c>
      <c r="C77" s="444" t="s">
        <v>1305</v>
      </c>
      <c r="D77" s="85" t="s">
        <v>1325</v>
      </c>
      <c r="E77" s="386" t="s">
        <v>1326</v>
      </c>
      <c r="F77" s="85" t="s">
        <v>1291</v>
      </c>
      <c r="G77" s="4">
        <v>105</v>
      </c>
      <c r="H77" s="4">
        <v>105</v>
      </c>
    </row>
    <row r="78" spans="1:8" ht="42" customHeight="1" x14ac:dyDescent="0.2">
      <c r="A78" s="386" t="s">
        <v>622</v>
      </c>
      <c r="B78" s="386" t="s">
        <v>623</v>
      </c>
      <c r="C78" s="444" t="s">
        <v>624</v>
      </c>
      <c r="D78" s="85" t="s">
        <v>1325</v>
      </c>
      <c r="E78" s="386" t="s">
        <v>1326</v>
      </c>
      <c r="F78" s="85" t="s">
        <v>1291</v>
      </c>
      <c r="G78" s="4">
        <v>105</v>
      </c>
      <c r="H78" s="4">
        <v>105</v>
      </c>
    </row>
    <row r="79" spans="1:8" ht="42" customHeight="1" x14ac:dyDescent="0.2">
      <c r="A79" s="386" t="s">
        <v>713</v>
      </c>
      <c r="B79" s="386" t="s">
        <v>1306</v>
      </c>
      <c r="C79" s="444">
        <v>61003011052</v>
      </c>
      <c r="D79" s="85" t="s">
        <v>1325</v>
      </c>
      <c r="E79" s="386" t="s">
        <v>1326</v>
      </c>
      <c r="F79" s="85" t="s">
        <v>1291</v>
      </c>
      <c r="G79" s="4">
        <v>105</v>
      </c>
      <c r="H79" s="4">
        <v>105</v>
      </c>
    </row>
    <row r="80" spans="1:8" ht="42" customHeight="1" x14ac:dyDescent="0.2">
      <c r="A80" s="386" t="s">
        <v>967</v>
      </c>
      <c r="B80" s="386" t="s">
        <v>649</v>
      </c>
      <c r="C80" s="444" t="s">
        <v>650</v>
      </c>
      <c r="D80" s="85" t="s">
        <v>1327</v>
      </c>
      <c r="E80" s="386" t="s">
        <v>1328</v>
      </c>
      <c r="F80" s="85" t="s">
        <v>1329</v>
      </c>
      <c r="G80" s="4">
        <v>135</v>
      </c>
      <c r="H80" s="4">
        <v>135</v>
      </c>
    </row>
    <row r="81" spans="1:8" ht="42" customHeight="1" x14ac:dyDescent="0.2">
      <c r="A81" s="386" t="s">
        <v>582</v>
      </c>
      <c r="B81" s="386" t="s">
        <v>583</v>
      </c>
      <c r="C81" s="444" t="s">
        <v>584</v>
      </c>
      <c r="D81" s="85" t="s">
        <v>1327</v>
      </c>
      <c r="E81" s="386" t="s">
        <v>1328</v>
      </c>
      <c r="F81" s="85" t="s">
        <v>1329</v>
      </c>
      <c r="G81" s="4">
        <v>135</v>
      </c>
      <c r="H81" s="4">
        <v>135</v>
      </c>
    </row>
    <row r="82" spans="1:8" ht="42" customHeight="1" x14ac:dyDescent="0.2">
      <c r="A82" s="386" t="s">
        <v>713</v>
      </c>
      <c r="B82" s="386" t="s">
        <v>1294</v>
      </c>
      <c r="C82" s="444" t="s">
        <v>1295</v>
      </c>
      <c r="D82" s="85" t="s">
        <v>1327</v>
      </c>
      <c r="E82" s="386" t="s">
        <v>1328</v>
      </c>
      <c r="F82" s="85" t="s">
        <v>1329</v>
      </c>
      <c r="G82" s="4">
        <v>135</v>
      </c>
      <c r="H82" s="4">
        <v>135</v>
      </c>
    </row>
    <row r="83" spans="1:8" ht="42" customHeight="1" x14ac:dyDescent="0.2">
      <c r="A83" s="386" t="s">
        <v>587</v>
      </c>
      <c r="B83" s="386" t="s">
        <v>588</v>
      </c>
      <c r="C83" s="444" t="s">
        <v>589</v>
      </c>
      <c r="D83" s="85" t="s">
        <v>1327</v>
      </c>
      <c r="E83" s="386" t="s">
        <v>1328</v>
      </c>
      <c r="F83" s="85" t="s">
        <v>1329</v>
      </c>
      <c r="G83" s="4">
        <v>135</v>
      </c>
      <c r="H83" s="4">
        <v>135</v>
      </c>
    </row>
    <row r="84" spans="1:8" ht="42" customHeight="1" x14ac:dyDescent="0.2">
      <c r="A84" s="386" t="s">
        <v>936</v>
      </c>
      <c r="B84" s="386" t="s">
        <v>1302</v>
      </c>
      <c r="C84" s="444" t="s">
        <v>1303</v>
      </c>
      <c r="D84" s="85" t="s">
        <v>1327</v>
      </c>
      <c r="E84" s="386" t="s">
        <v>1328</v>
      </c>
      <c r="F84" s="85" t="s">
        <v>1329</v>
      </c>
      <c r="G84" s="4">
        <v>135</v>
      </c>
      <c r="H84" s="4">
        <v>135</v>
      </c>
    </row>
    <row r="85" spans="1:8" ht="42" customHeight="1" x14ac:dyDescent="0.2">
      <c r="A85" s="386" t="s">
        <v>1158</v>
      </c>
      <c r="B85" s="386" t="s">
        <v>1292</v>
      </c>
      <c r="C85" s="444" t="s">
        <v>1293</v>
      </c>
      <c r="D85" s="85" t="s">
        <v>1327</v>
      </c>
      <c r="E85" s="386" t="s">
        <v>1328</v>
      </c>
      <c r="F85" s="85" t="s">
        <v>1329</v>
      </c>
      <c r="G85" s="4">
        <v>135</v>
      </c>
      <c r="H85" s="4">
        <v>135</v>
      </c>
    </row>
    <row r="86" spans="1:8" ht="42" customHeight="1" x14ac:dyDescent="0.2">
      <c r="A86" s="386" t="s">
        <v>688</v>
      </c>
      <c r="B86" s="386" t="s">
        <v>1300</v>
      </c>
      <c r="C86" s="444" t="s">
        <v>1301</v>
      </c>
      <c r="D86" s="85" t="s">
        <v>1327</v>
      </c>
      <c r="E86" s="386" t="s">
        <v>1328</v>
      </c>
      <c r="F86" s="85" t="s">
        <v>1329</v>
      </c>
      <c r="G86" s="4">
        <v>135</v>
      </c>
      <c r="H86" s="4">
        <v>135</v>
      </c>
    </row>
    <row r="87" spans="1:8" ht="42" customHeight="1" x14ac:dyDescent="0.2">
      <c r="A87" s="386" t="s">
        <v>577</v>
      </c>
      <c r="B87" s="386" t="s">
        <v>578</v>
      </c>
      <c r="C87" s="444" t="s">
        <v>579</v>
      </c>
      <c r="D87" s="85" t="s">
        <v>1327</v>
      </c>
      <c r="E87" s="386" t="s">
        <v>1328</v>
      </c>
      <c r="F87" s="85" t="s">
        <v>1329</v>
      </c>
      <c r="G87" s="4">
        <v>135</v>
      </c>
      <c r="H87" s="4">
        <v>135</v>
      </c>
    </row>
    <row r="88" spans="1:8" ht="42" customHeight="1" x14ac:dyDescent="0.2">
      <c r="A88" s="386" t="s">
        <v>1330</v>
      </c>
      <c r="B88" s="386" t="s">
        <v>933</v>
      </c>
      <c r="C88" s="444" t="s">
        <v>1331</v>
      </c>
      <c r="D88" s="85" t="s">
        <v>1327</v>
      </c>
      <c r="E88" s="386" t="s">
        <v>1328</v>
      </c>
      <c r="F88" s="85" t="s">
        <v>1329</v>
      </c>
      <c r="G88" s="4">
        <v>135</v>
      </c>
      <c r="H88" s="4">
        <v>135</v>
      </c>
    </row>
    <row r="89" spans="1:8" ht="42" customHeight="1" x14ac:dyDescent="0.2">
      <c r="A89" s="386" t="s">
        <v>713</v>
      </c>
      <c r="B89" s="386" t="s">
        <v>834</v>
      </c>
      <c r="C89" s="444" t="s">
        <v>835</v>
      </c>
      <c r="D89" s="85" t="s">
        <v>1327</v>
      </c>
      <c r="E89" s="386" t="s">
        <v>1328</v>
      </c>
      <c r="F89" s="85" t="s">
        <v>1329</v>
      </c>
      <c r="G89" s="4">
        <v>135</v>
      </c>
      <c r="H89" s="4">
        <v>135</v>
      </c>
    </row>
    <row r="90" spans="1:8" ht="42" customHeight="1" x14ac:dyDescent="0.2">
      <c r="A90" s="386" t="s">
        <v>603</v>
      </c>
      <c r="B90" s="386" t="s">
        <v>1296</v>
      </c>
      <c r="C90" s="444" t="s">
        <v>1297</v>
      </c>
      <c r="D90" s="85" t="s">
        <v>1289</v>
      </c>
      <c r="E90" s="386" t="s">
        <v>1290</v>
      </c>
      <c r="F90" s="85" t="s">
        <v>1329</v>
      </c>
      <c r="G90" s="4">
        <v>135</v>
      </c>
      <c r="H90" s="4">
        <v>135</v>
      </c>
    </row>
    <row r="91" spans="1:8" ht="42" customHeight="1" x14ac:dyDescent="0.2">
      <c r="A91" s="386" t="s">
        <v>791</v>
      </c>
      <c r="B91" s="386" t="s">
        <v>1298</v>
      </c>
      <c r="C91" s="444" t="s">
        <v>1299</v>
      </c>
      <c r="D91" s="85" t="s">
        <v>1289</v>
      </c>
      <c r="E91" s="386" t="s">
        <v>1290</v>
      </c>
      <c r="F91" s="85" t="s">
        <v>1329</v>
      </c>
      <c r="G91" s="4">
        <v>135</v>
      </c>
      <c r="H91" s="4">
        <v>135</v>
      </c>
    </row>
    <row r="92" spans="1:8" ht="42" customHeight="1" x14ac:dyDescent="0.2">
      <c r="A92" s="386" t="s">
        <v>592</v>
      </c>
      <c r="B92" s="386" t="s">
        <v>593</v>
      </c>
      <c r="C92" s="444" t="s">
        <v>594</v>
      </c>
      <c r="D92" s="85" t="s">
        <v>1289</v>
      </c>
      <c r="E92" s="386" t="s">
        <v>1290</v>
      </c>
      <c r="F92" s="85" t="s">
        <v>1329</v>
      </c>
      <c r="G92" s="4">
        <v>135</v>
      </c>
      <c r="H92" s="4">
        <v>135</v>
      </c>
    </row>
    <row r="93" spans="1:8" ht="42" customHeight="1" x14ac:dyDescent="0.2">
      <c r="A93" s="386" t="s">
        <v>622</v>
      </c>
      <c r="B93" s="386" t="s">
        <v>623</v>
      </c>
      <c r="C93" s="444" t="s">
        <v>624</v>
      </c>
      <c r="D93" s="85" t="s">
        <v>1289</v>
      </c>
      <c r="E93" s="386" t="s">
        <v>1290</v>
      </c>
      <c r="F93" s="85" t="s">
        <v>1329</v>
      </c>
      <c r="G93" s="4">
        <v>135</v>
      </c>
      <c r="H93" s="4">
        <v>135</v>
      </c>
    </row>
    <row r="94" spans="1:8" ht="42" customHeight="1" x14ac:dyDescent="0.2">
      <c r="A94" s="386" t="s">
        <v>692</v>
      </c>
      <c r="B94" s="386" t="s">
        <v>1304</v>
      </c>
      <c r="C94" s="444" t="s">
        <v>1305</v>
      </c>
      <c r="D94" s="85" t="s">
        <v>1289</v>
      </c>
      <c r="E94" s="386" t="s">
        <v>1290</v>
      </c>
      <c r="F94" s="85" t="s">
        <v>1329</v>
      </c>
      <c r="G94" s="4">
        <v>135</v>
      </c>
      <c r="H94" s="4">
        <v>135</v>
      </c>
    </row>
    <row r="95" spans="1:8" ht="42" customHeight="1" x14ac:dyDescent="0.2">
      <c r="A95" s="386" t="s">
        <v>670</v>
      </c>
      <c r="B95" s="386" t="s">
        <v>1318</v>
      </c>
      <c r="C95" s="444" t="s">
        <v>1319</v>
      </c>
      <c r="D95" s="85" t="s">
        <v>1289</v>
      </c>
      <c r="E95" s="386" t="s">
        <v>1290</v>
      </c>
      <c r="F95" s="85" t="s">
        <v>1329</v>
      </c>
      <c r="G95" s="4">
        <v>135</v>
      </c>
      <c r="H95" s="4">
        <v>135</v>
      </c>
    </row>
    <row r="96" spans="1:8" ht="42" customHeight="1" x14ac:dyDescent="0.2">
      <c r="A96" s="386" t="s">
        <v>1307</v>
      </c>
      <c r="B96" s="386" t="s">
        <v>1308</v>
      </c>
      <c r="C96" s="444" t="s">
        <v>1309</v>
      </c>
      <c r="D96" s="85" t="s">
        <v>1289</v>
      </c>
      <c r="E96" s="386" t="s">
        <v>1290</v>
      </c>
      <c r="F96" s="85" t="s">
        <v>1329</v>
      </c>
      <c r="G96" s="4">
        <v>135</v>
      </c>
      <c r="H96" s="4">
        <v>135</v>
      </c>
    </row>
    <row r="97" spans="1:8" ht="42" customHeight="1" x14ac:dyDescent="0.2">
      <c r="A97" s="386" t="s">
        <v>713</v>
      </c>
      <c r="B97" s="386" t="s">
        <v>1306</v>
      </c>
      <c r="C97" s="444">
        <v>61003011052</v>
      </c>
      <c r="D97" s="85" t="s">
        <v>1289</v>
      </c>
      <c r="E97" s="386" t="s">
        <v>1290</v>
      </c>
      <c r="F97" s="85" t="s">
        <v>1329</v>
      </c>
      <c r="G97" s="4">
        <v>135</v>
      </c>
      <c r="H97" s="4">
        <v>135</v>
      </c>
    </row>
    <row r="98" spans="1:8" ht="42" customHeight="1" x14ac:dyDescent="0.2">
      <c r="A98" s="386" t="s">
        <v>656</v>
      </c>
      <c r="B98" s="386" t="s">
        <v>1332</v>
      </c>
      <c r="C98" s="444" t="s">
        <v>1333</v>
      </c>
      <c r="D98" s="85" t="s">
        <v>1289</v>
      </c>
      <c r="E98" s="386" t="s">
        <v>1290</v>
      </c>
      <c r="F98" s="85" t="s">
        <v>1329</v>
      </c>
      <c r="G98" s="4">
        <v>135</v>
      </c>
      <c r="H98" s="4">
        <v>135</v>
      </c>
    </row>
    <row r="99" spans="1:8" ht="42" customHeight="1" x14ac:dyDescent="0.2">
      <c r="A99" s="386" t="s">
        <v>592</v>
      </c>
      <c r="B99" s="386" t="s">
        <v>593</v>
      </c>
      <c r="C99" s="444" t="s">
        <v>594</v>
      </c>
      <c r="D99" s="85" t="s">
        <v>1310</v>
      </c>
      <c r="E99" s="386" t="s">
        <v>1311</v>
      </c>
      <c r="F99" s="85" t="s">
        <v>1334</v>
      </c>
      <c r="G99" s="4">
        <v>75</v>
      </c>
      <c r="H99" s="4">
        <v>75</v>
      </c>
    </row>
    <row r="100" spans="1:8" ht="42" customHeight="1" x14ac:dyDescent="0.2">
      <c r="A100" s="386" t="s">
        <v>791</v>
      </c>
      <c r="B100" s="386" t="s">
        <v>1298</v>
      </c>
      <c r="C100" s="444" t="s">
        <v>1299</v>
      </c>
      <c r="D100" s="85" t="s">
        <v>1310</v>
      </c>
      <c r="E100" s="386" t="s">
        <v>1311</v>
      </c>
      <c r="F100" s="85" t="s">
        <v>1334</v>
      </c>
      <c r="G100" s="4">
        <v>105</v>
      </c>
      <c r="H100" s="4">
        <v>105</v>
      </c>
    </row>
    <row r="101" spans="1:8" ht="42" customHeight="1" x14ac:dyDescent="0.2">
      <c r="A101" s="386" t="s">
        <v>1158</v>
      </c>
      <c r="B101" s="386" t="s">
        <v>1292</v>
      </c>
      <c r="C101" s="444" t="s">
        <v>1293</v>
      </c>
      <c r="D101" s="85" t="s">
        <v>1310</v>
      </c>
      <c r="E101" s="386" t="s">
        <v>1311</v>
      </c>
      <c r="F101" s="85" t="s">
        <v>1334</v>
      </c>
      <c r="G101" s="4">
        <v>75</v>
      </c>
      <c r="H101" s="4">
        <v>75</v>
      </c>
    </row>
    <row r="102" spans="1:8" ht="42" customHeight="1" x14ac:dyDescent="0.2">
      <c r="A102" s="386" t="s">
        <v>713</v>
      </c>
      <c r="B102" s="386" t="s">
        <v>1294</v>
      </c>
      <c r="C102" s="444" t="s">
        <v>1295</v>
      </c>
      <c r="D102" s="85" t="s">
        <v>1310</v>
      </c>
      <c r="E102" s="386" t="s">
        <v>1311</v>
      </c>
      <c r="F102" s="85" t="s">
        <v>1334</v>
      </c>
      <c r="G102" s="4">
        <v>75</v>
      </c>
      <c r="H102" s="4">
        <v>75</v>
      </c>
    </row>
    <row r="103" spans="1:8" ht="42" customHeight="1" x14ac:dyDescent="0.2">
      <c r="A103" s="386" t="s">
        <v>713</v>
      </c>
      <c r="B103" s="386" t="s">
        <v>1306</v>
      </c>
      <c r="C103" s="444">
        <v>61003011052</v>
      </c>
      <c r="D103" s="85" t="s">
        <v>1310</v>
      </c>
      <c r="E103" s="386" t="s">
        <v>1311</v>
      </c>
      <c r="F103" s="85" t="s">
        <v>1334</v>
      </c>
      <c r="G103" s="4">
        <v>75</v>
      </c>
      <c r="H103" s="4">
        <v>75</v>
      </c>
    </row>
    <row r="104" spans="1:8" ht="42" customHeight="1" x14ac:dyDescent="0.2">
      <c r="A104" s="386" t="s">
        <v>688</v>
      </c>
      <c r="B104" s="386" t="s">
        <v>1300</v>
      </c>
      <c r="C104" s="444" t="s">
        <v>1301</v>
      </c>
      <c r="D104" s="85" t="s">
        <v>1310</v>
      </c>
      <c r="E104" s="386" t="s">
        <v>1311</v>
      </c>
      <c r="F104" s="85" t="s">
        <v>1334</v>
      </c>
      <c r="G104" s="4">
        <v>75</v>
      </c>
      <c r="H104" s="4">
        <v>75</v>
      </c>
    </row>
    <row r="105" spans="1:8" ht="42" customHeight="1" x14ac:dyDescent="0.2">
      <c r="A105" s="386" t="s">
        <v>603</v>
      </c>
      <c r="B105" s="386" t="s">
        <v>1296</v>
      </c>
      <c r="C105" s="444" t="s">
        <v>1297</v>
      </c>
      <c r="D105" s="85" t="s">
        <v>1289</v>
      </c>
      <c r="E105" s="386" t="s">
        <v>1290</v>
      </c>
      <c r="F105" s="85" t="s">
        <v>1291</v>
      </c>
      <c r="G105" s="4">
        <v>105</v>
      </c>
      <c r="H105" s="4">
        <v>105</v>
      </c>
    </row>
    <row r="106" spans="1:8" ht="42" customHeight="1" x14ac:dyDescent="0.2">
      <c r="A106" s="386" t="s">
        <v>592</v>
      </c>
      <c r="B106" s="386" t="s">
        <v>593</v>
      </c>
      <c r="C106" s="444" t="s">
        <v>594</v>
      </c>
      <c r="D106" s="85" t="s">
        <v>1289</v>
      </c>
      <c r="E106" s="386" t="s">
        <v>1290</v>
      </c>
      <c r="F106" s="85" t="s">
        <v>1291</v>
      </c>
      <c r="G106" s="4">
        <v>105</v>
      </c>
      <c r="H106" s="4">
        <v>105</v>
      </c>
    </row>
    <row r="107" spans="1:8" ht="42" customHeight="1" x14ac:dyDescent="0.2">
      <c r="A107" s="386" t="s">
        <v>692</v>
      </c>
      <c r="B107" s="386" t="s">
        <v>1304</v>
      </c>
      <c r="C107" s="444" t="s">
        <v>1305</v>
      </c>
      <c r="D107" s="85" t="s">
        <v>1289</v>
      </c>
      <c r="E107" s="386" t="s">
        <v>1290</v>
      </c>
      <c r="F107" s="85" t="s">
        <v>1291</v>
      </c>
      <c r="G107" s="4">
        <v>105</v>
      </c>
      <c r="H107" s="4">
        <v>105</v>
      </c>
    </row>
    <row r="108" spans="1:8" ht="42" customHeight="1" x14ac:dyDescent="0.2">
      <c r="A108" s="386" t="s">
        <v>670</v>
      </c>
      <c r="B108" s="386" t="s">
        <v>1318</v>
      </c>
      <c r="C108" s="444" t="s">
        <v>1319</v>
      </c>
      <c r="D108" s="85" t="s">
        <v>1289</v>
      </c>
      <c r="E108" s="386" t="s">
        <v>1290</v>
      </c>
      <c r="F108" s="85" t="s">
        <v>1291</v>
      </c>
      <c r="G108" s="4">
        <v>105</v>
      </c>
      <c r="H108" s="4">
        <v>105</v>
      </c>
    </row>
    <row r="109" spans="1:8" ht="42" customHeight="1" x14ac:dyDescent="0.2">
      <c r="A109" s="386" t="s">
        <v>936</v>
      </c>
      <c r="B109" s="386" t="s">
        <v>1302</v>
      </c>
      <c r="C109" s="444" t="s">
        <v>1303</v>
      </c>
      <c r="D109" s="85" t="s">
        <v>1289</v>
      </c>
      <c r="E109" s="386" t="s">
        <v>1290</v>
      </c>
      <c r="F109" s="85" t="s">
        <v>1291</v>
      </c>
      <c r="G109" s="4">
        <v>105</v>
      </c>
      <c r="H109" s="4">
        <v>105</v>
      </c>
    </row>
    <row r="110" spans="1:8" ht="42" customHeight="1" x14ac:dyDescent="0.2">
      <c r="A110" s="386" t="s">
        <v>967</v>
      </c>
      <c r="B110" s="386" t="s">
        <v>649</v>
      </c>
      <c r="C110" s="444" t="s">
        <v>650</v>
      </c>
      <c r="D110" s="85" t="s">
        <v>1289</v>
      </c>
      <c r="E110" s="386" t="s">
        <v>1290</v>
      </c>
      <c r="F110" s="85" t="s">
        <v>1291</v>
      </c>
      <c r="G110" s="4">
        <v>105</v>
      </c>
      <c r="H110" s="4">
        <v>105</v>
      </c>
    </row>
    <row r="111" spans="1:8" ht="42" customHeight="1" x14ac:dyDescent="0.2">
      <c r="A111" s="386" t="s">
        <v>713</v>
      </c>
      <c r="B111" s="386" t="s">
        <v>1294</v>
      </c>
      <c r="C111" s="444" t="s">
        <v>1295</v>
      </c>
      <c r="D111" s="85" t="s">
        <v>1289</v>
      </c>
      <c r="E111" s="386" t="s">
        <v>1290</v>
      </c>
      <c r="F111" s="85" t="s">
        <v>1291</v>
      </c>
      <c r="G111" s="4">
        <v>105</v>
      </c>
      <c r="H111" s="4">
        <v>105</v>
      </c>
    </row>
    <row r="112" spans="1:8" ht="42" customHeight="1" x14ac:dyDescent="0.2">
      <c r="A112" s="386" t="s">
        <v>622</v>
      </c>
      <c r="B112" s="386" t="s">
        <v>623</v>
      </c>
      <c r="C112" s="444" t="s">
        <v>624</v>
      </c>
      <c r="D112" s="85" t="s">
        <v>1289</v>
      </c>
      <c r="E112" s="386" t="s">
        <v>1290</v>
      </c>
      <c r="F112" s="85" t="s">
        <v>1291</v>
      </c>
      <c r="G112" s="4">
        <v>105</v>
      </c>
      <c r="H112" s="4">
        <v>105</v>
      </c>
    </row>
    <row r="113" spans="1:8" ht="42" customHeight="1" x14ac:dyDescent="0.2">
      <c r="A113" s="386" t="s">
        <v>587</v>
      </c>
      <c r="B113" s="386" t="s">
        <v>588</v>
      </c>
      <c r="C113" s="444" t="s">
        <v>589</v>
      </c>
      <c r="D113" s="85" t="s">
        <v>1289</v>
      </c>
      <c r="E113" s="386" t="s">
        <v>1290</v>
      </c>
      <c r="F113" s="85" t="s">
        <v>1291</v>
      </c>
      <c r="G113" s="4">
        <v>105</v>
      </c>
      <c r="H113" s="4">
        <v>105</v>
      </c>
    </row>
    <row r="114" spans="1:8" ht="42" customHeight="1" x14ac:dyDescent="0.2">
      <c r="A114" s="386" t="s">
        <v>1307</v>
      </c>
      <c r="B114" s="386" t="s">
        <v>1308</v>
      </c>
      <c r="C114" s="444" t="s">
        <v>1309</v>
      </c>
      <c r="D114" s="85" t="s">
        <v>1289</v>
      </c>
      <c r="E114" s="386" t="s">
        <v>1290</v>
      </c>
      <c r="F114" s="85" t="s">
        <v>1291</v>
      </c>
      <c r="G114" s="4">
        <v>105</v>
      </c>
      <c r="H114" s="4">
        <v>105</v>
      </c>
    </row>
    <row r="115" spans="1:8" ht="42" customHeight="1" x14ac:dyDescent="0.2">
      <c r="A115" s="386" t="s">
        <v>791</v>
      </c>
      <c r="B115" s="386" t="s">
        <v>1298</v>
      </c>
      <c r="C115" s="444" t="s">
        <v>1299</v>
      </c>
      <c r="D115" s="85" t="s">
        <v>1327</v>
      </c>
      <c r="E115" s="386" t="s">
        <v>1328</v>
      </c>
      <c r="F115" s="85" t="s">
        <v>1291</v>
      </c>
      <c r="G115" s="4">
        <v>135</v>
      </c>
      <c r="H115" s="4">
        <v>135</v>
      </c>
    </row>
    <row r="116" spans="1:8" ht="42" customHeight="1" x14ac:dyDescent="0.2">
      <c r="A116" s="386" t="s">
        <v>587</v>
      </c>
      <c r="B116" s="386" t="s">
        <v>588</v>
      </c>
      <c r="C116" s="444" t="s">
        <v>589</v>
      </c>
      <c r="D116" s="85" t="s">
        <v>1327</v>
      </c>
      <c r="E116" s="386" t="s">
        <v>1328</v>
      </c>
      <c r="F116" s="85" t="s">
        <v>1291</v>
      </c>
      <c r="G116" s="4">
        <v>105</v>
      </c>
      <c r="H116" s="4">
        <v>105</v>
      </c>
    </row>
    <row r="117" spans="1:8" ht="42" customHeight="1" x14ac:dyDescent="0.2">
      <c r="A117" s="386" t="s">
        <v>692</v>
      </c>
      <c r="B117" s="386" t="s">
        <v>1304</v>
      </c>
      <c r="C117" s="444" t="s">
        <v>1305</v>
      </c>
      <c r="D117" s="85" t="s">
        <v>1327</v>
      </c>
      <c r="E117" s="386" t="s">
        <v>1328</v>
      </c>
      <c r="F117" s="85" t="s">
        <v>1291</v>
      </c>
      <c r="G117" s="4">
        <v>105</v>
      </c>
      <c r="H117" s="4">
        <v>105</v>
      </c>
    </row>
    <row r="118" spans="1:8" ht="42" customHeight="1" x14ac:dyDescent="0.2">
      <c r="A118" s="386" t="s">
        <v>713</v>
      </c>
      <c r="B118" s="386" t="s">
        <v>1306</v>
      </c>
      <c r="C118" s="444">
        <v>61003011052</v>
      </c>
      <c r="D118" s="85" t="s">
        <v>1327</v>
      </c>
      <c r="E118" s="386" t="s">
        <v>1328</v>
      </c>
      <c r="F118" s="85" t="s">
        <v>1291</v>
      </c>
      <c r="G118" s="4">
        <v>105</v>
      </c>
      <c r="H118" s="4">
        <v>105</v>
      </c>
    </row>
    <row r="119" spans="1:8" ht="42" customHeight="1" x14ac:dyDescent="0.2">
      <c r="A119" s="386" t="s">
        <v>936</v>
      </c>
      <c r="B119" s="386" t="s">
        <v>1302</v>
      </c>
      <c r="C119" s="444" t="s">
        <v>1303</v>
      </c>
      <c r="D119" s="85" t="s">
        <v>1327</v>
      </c>
      <c r="E119" s="386" t="s">
        <v>1328</v>
      </c>
      <c r="F119" s="85" t="s">
        <v>1291</v>
      </c>
      <c r="G119" s="4">
        <v>105</v>
      </c>
      <c r="H119" s="4">
        <v>105</v>
      </c>
    </row>
    <row r="120" spans="1:8" ht="42" customHeight="1" x14ac:dyDescent="0.2">
      <c r="A120" s="386" t="s">
        <v>713</v>
      </c>
      <c r="B120" s="386" t="s">
        <v>1294</v>
      </c>
      <c r="C120" s="444" t="s">
        <v>1295</v>
      </c>
      <c r="D120" s="85" t="s">
        <v>1327</v>
      </c>
      <c r="E120" s="386" t="s">
        <v>1328</v>
      </c>
      <c r="F120" s="85" t="s">
        <v>1291</v>
      </c>
      <c r="G120" s="4">
        <v>105</v>
      </c>
      <c r="H120" s="4">
        <v>105</v>
      </c>
    </row>
    <row r="121" spans="1:8" ht="42" customHeight="1" x14ac:dyDescent="0.2">
      <c r="A121" s="386" t="s">
        <v>622</v>
      </c>
      <c r="B121" s="386" t="s">
        <v>623</v>
      </c>
      <c r="C121" s="444" t="s">
        <v>624</v>
      </c>
      <c r="D121" s="85" t="s">
        <v>1327</v>
      </c>
      <c r="E121" s="386" t="s">
        <v>1328</v>
      </c>
      <c r="F121" s="85" t="s">
        <v>1291</v>
      </c>
      <c r="G121" s="4">
        <v>105</v>
      </c>
      <c r="H121" s="4">
        <v>105</v>
      </c>
    </row>
    <row r="122" spans="1:8" ht="42" customHeight="1" x14ac:dyDescent="0.2">
      <c r="A122" s="386" t="s">
        <v>791</v>
      </c>
      <c r="B122" s="386" t="s">
        <v>1298</v>
      </c>
      <c r="C122" s="444" t="s">
        <v>1299</v>
      </c>
      <c r="D122" s="85" t="s">
        <v>1310</v>
      </c>
      <c r="E122" s="386" t="s">
        <v>1311</v>
      </c>
      <c r="F122" s="85" t="s">
        <v>1335</v>
      </c>
      <c r="G122" s="4">
        <v>170</v>
      </c>
      <c r="H122" s="4">
        <v>170</v>
      </c>
    </row>
    <row r="123" spans="1:8" ht="42" customHeight="1" x14ac:dyDescent="0.2">
      <c r="A123" s="386" t="s">
        <v>592</v>
      </c>
      <c r="B123" s="386" t="s">
        <v>593</v>
      </c>
      <c r="C123" s="444" t="s">
        <v>594</v>
      </c>
      <c r="D123" s="85" t="s">
        <v>1310</v>
      </c>
      <c r="E123" s="386" t="s">
        <v>1311</v>
      </c>
      <c r="F123" s="85" t="s">
        <v>1335</v>
      </c>
      <c r="G123" s="4">
        <v>120</v>
      </c>
      <c r="H123" s="4">
        <v>120</v>
      </c>
    </row>
    <row r="124" spans="1:8" ht="42" customHeight="1" x14ac:dyDescent="0.2">
      <c r="A124" s="386" t="s">
        <v>603</v>
      </c>
      <c r="B124" s="386" t="s">
        <v>1296</v>
      </c>
      <c r="C124" s="444" t="s">
        <v>1297</v>
      </c>
      <c r="D124" s="85" t="s">
        <v>1310</v>
      </c>
      <c r="E124" s="386" t="s">
        <v>1311</v>
      </c>
      <c r="F124" s="85" t="s">
        <v>1335</v>
      </c>
      <c r="G124" s="4">
        <v>120</v>
      </c>
      <c r="H124" s="4">
        <v>120</v>
      </c>
    </row>
    <row r="125" spans="1:8" ht="42" customHeight="1" x14ac:dyDescent="0.2">
      <c r="A125" s="386" t="s">
        <v>692</v>
      </c>
      <c r="B125" s="386" t="s">
        <v>1304</v>
      </c>
      <c r="C125" s="444" t="s">
        <v>1305</v>
      </c>
      <c r="D125" s="85" t="s">
        <v>1310</v>
      </c>
      <c r="E125" s="386" t="s">
        <v>1311</v>
      </c>
      <c r="F125" s="85" t="s">
        <v>1335</v>
      </c>
      <c r="G125" s="4">
        <v>120</v>
      </c>
      <c r="H125" s="4">
        <v>120</v>
      </c>
    </row>
    <row r="126" spans="1:8" ht="42" customHeight="1" x14ac:dyDescent="0.2">
      <c r="A126" s="386" t="s">
        <v>1158</v>
      </c>
      <c r="B126" s="386" t="s">
        <v>1292</v>
      </c>
      <c r="C126" s="444" t="s">
        <v>1293</v>
      </c>
      <c r="D126" s="85" t="s">
        <v>1310</v>
      </c>
      <c r="E126" s="386" t="s">
        <v>1311</v>
      </c>
      <c r="F126" s="85" t="s">
        <v>1335</v>
      </c>
      <c r="G126" s="4">
        <v>120</v>
      </c>
      <c r="H126" s="4">
        <v>120</v>
      </c>
    </row>
    <row r="127" spans="1:8" ht="42" customHeight="1" x14ac:dyDescent="0.2">
      <c r="A127" s="386" t="s">
        <v>587</v>
      </c>
      <c r="B127" s="386" t="s">
        <v>588</v>
      </c>
      <c r="C127" s="444" t="s">
        <v>589</v>
      </c>
      <c r="D127" s="85" t="s">
        <v>1310</v>
      </c>
      <c r="E127" s="386" t="s">
        <v>1311</v>
      </c>
      <c r="F127" s="85" t="s">
        <v>1335</v>
      </c>
      <c r="G127" s="4">
        <v>120</v>
      </c>
      <c r="H127" s="4">
        <v>120</v>
      </c>
    </row>
    <row r="128" spans="1:8" ht="42" customHeight="1" x14ac:dyDescent="0.2">
      <c r="A128" s="386" t="s">
        <v>622</v>
      </c>
      <c r="B128" s="386" t="s">
        <v>623</v>
      </c>
      <c r="C128" s="444" t="s">
        <v>624</v>
      </c>
      <c r="D128" s="85" t="s">
        <v>1310</v>
      </c>
      <c r="E128" s="386" t="s">
        <v>1311</v>
      </c>
      <c r="F128" s="85" t="s">
        <v>1335</v>
      </c>
      <c r="G128" s="4">
        <v>120</v>
      </c>
      <c r="H128" s="4">
        <v>120</v>
      </c>
    </row>
    <row r="129" spans="1:8" ht="42" customHeight="1" x14ac:dyDescent="0.2">
      <c r="A129" s="386" t="s">
        <v>688</v>
      </c>
      <c r="B129" s="386" t="s">
        <v>1300</v>
      </c>
      <c r="C129" s="444" t="s">
        <v>1301</v>
      </c>
      <c r="D129" s="85" t="s">
        <v>1310</v>
      </c>
      <c r="E129" s="386" t="s">
        <v>1311</v>
      </c>
      <c r="F129" s="85" t="s">
        <v>1335</v>
      </c>
      <c r="G129" s="4">
        <v>120</v>
      </c>
      <c r="H129" s="4">
        <v>120</v>
      </c>
    </row>
    <row r="130" spans="1:8" ht="42" customHeight="1" x14ac:dyDescent="0.2">
      <c r="A130" s="386" t="s">
        <v>1307</v>
      </c>
      <c r="B130" s="386" t="s">
        <v>1308</v>
      </c>
      <c r="C130" s="444" t="s">
        <v>1309</v>
      </c>
      <c r="D130" s="85" t="s">
        <v>1310</v>
      </c>
      <c r="E130" s="386" t="s">
        <v>1311</v>
      </c>
      <c r="F130" s="85" t="s">
        <v>1335</v>
      </c>
      <c r="G130" s="4">
        <v>120</v>
      </c>
      <c r="H130" s="4">
        <v>120</v>
      </c>
    </row>
    <row r="131" spans="1:8" ht="42" customHeight="1" x14ac:dyDescent="0.2">
      <c r="A131" s="386" t="s">
        <v>791</v>
      </c>
      <c r="B131" s="386" t="s">
        <v>1298</v>
      </c>
      <c r="C131" s="444" t="s">
        <v>1299</v>
      </c>
      <c r="D131" s="85" t="s">
        <v>1327</v>
      </c>
      <c r="E131" s="386" t="s">
        <v>1328</v>
      </c>
      <c r="F131" s="85" t="s">
        <v>1291</v>
      </c>
      <c r="G131" s="4">
        <v>135</v>
      </c>
      <c r="H131" s="4">
        <v>135</v>
      </c>
    </row>
    <row r="132" spans="1:8" ht="42" customHeight="1" x14ac:dyDescent="0.2">
      <c r="A132" s="386" t="s">
        <v>592</v>
      </c>
      <c r="B132" s="386" t="s">
        <v>593</v>
      </c>
      <c r="C132" s="444" t="s">
        <v>594</v>
      </c>
      <c r="D132" s="85" t="s">
        <v>1327</v>
      </c>
      <c r="E132" s="386" t="s">
        <v>1328</v>
      </c>
      <c r="F132" s="85" t="s">
        <v>1291</v>
      </c>
      <c r="G132" s="4">
        <v>105</v>
      </c>
      <c r="H132" s="4">
        <v>105</v>
      </c>
    </row>
    <row r="133" spans="1:8" ht="42" customHeight="1" x14ac:dyDescent="0.2">
      <c r="A133" s="386" t="s">
        <v>622</v>
      </c>
      <c r="B133" s="386" t="s">
        <v>623</v>
      </c>
      <c r="C133" s="444" t="s">
        <v>624</v>
      </c>
      <c r="D133" s="85" t="s">
        <v>1327</v>
      </c>
      <c r="E133" s="386" t="s">
        <v>1328</v>
      </c>
      <c r="F133" s="85" t="s">
        <v>1291</v>
      </c>
      <c r="G133" s="4">
        <v>105</v>
      </c>
      <c r="H133" s="4">
        <v>105</v>
      </c>
    </row>
    <row r="134" spans="1:8" ht="42" customHeight="1" x14ac:dyDescent="0.2">
      <c r="A134" s="386" t="s">
        <v>587</v>
      </c>
      <c r="B134" s="386" t="s">
        <v>588</v>
      </c>
      <c r="C134" s="444" t="s">
        <v>589</v>
      </c>
      <c r="D134" s="85" t="s">
        <v>1327</v>
      </c>
      <c r="E134" s="386" t="s">
        <v>1328</v>
      </c>
      <c r="F134" s="85" t="s">
        <v>1291</v>
      </c>
      <c r="G134" s="4">
        <v>105</v>
      </c>
      <c r="H134" s="4">
        <v>105</v>
      </c>
    </row>
    <row r="135" spans="1:8" ht="42" customHeight="1" x14ac:dyDescent="0.2">
      <c r="A135" s="386" t="s">
        <v>713</v>
      </c>
      <c r="B135" s="386" t="s">
        <v>1294</v>
      </c>
      <c r="C135" s="444" t="s">
        <v>1295</v>
      </c>
      <c r="D135" s="85" t="s">
        <v>1327</v>
      </c>
      <c r="E135" s="386" t="s">
        <v>1328</v>
      </c>
      <c r="F135" s="85" t="s">
        <v>1291</v>
      </c>
      <c r="G135" s="4">
        <v>105</v>
      </c>
      <c r="H135" s="4">
        <v>105</v>
      </c>
    </row>
    <row r="136" spans="1:8" ht="42" customHeight="1" x14ac:dyDescent="0.2">
      <c r="A136" s="74"/>
      <c r="B136" s="74"/>
      <c r="C136" s="74"/>
      <c r="D136" s="74"/>
      <c r="E136" s="74"/>
      <c r="F136" s="74"/>
      <c r="G136" s="4"/>
      <c r="H136" s="4"/>
    </row>
    <row r="137" spans="1:8" ht="42" customHeight="1" x14ac:dyDescent="0.2">
      <c r="A137" s="74"/>
      <c r="B137" s="74"/>
      <c r="C137" s="74"/>
      <c r="D137" s="74"/>
      <c r="E137" s="74"/>
      <c r="F137" s="74"/>
      <c r="G137" s="4"/>
      <c r="H137" s="4"/>
    </row>
    <row r="138" spans="1:8" ht="42" customHeight="1" x14ac:dyDescent="0.2">
      <c r="A138" s="74"/>
      <c r="B138" s="74"/>
      <c r="C138" s="74"/>
      <c r="D138" s="74"/>
      <c r="E138" s="74"/>
      <c r="F138" s="74"/>
      <c r="G138" s="4"/>
      <c r="H138" s="4"/>
    </row>
    <row r="139" spans="1:8" ht="42" customHeight="1" x14ac:dyDescent="0.2">
      <c r="A139" s="74"/>
      <c r="B139" s="74"/>
      <c r="C139" s="74"/>
      <c r="D139" s="74"/>
      <c r="E139" s="74"/>
      <c r="F139" s="74"/>
      <c r="G139" s="4"/>
      <c r="H139" s="4"/>
    </row>
    <row r="140" spans="1:8" ht="15" x14ac:dyDescent="0.2">
      <c r="A140" s="74"/>
      <c r="B140" s="74"/>
      <c r="C140" s="74"/>
      <c r="D140" s="74"/>
      <c r="E140" s="74"/>
      <c r="F140" s="74"/>
      <c r="G140" s="4"/>
      <c r="H140" s="4"/>
    </row>
    <row r="141" spans="1:8" ht="15" x14ac:dyDescent="0.2">
      <c r="A141" s="74"/>
      <c r="B141" s="74"/>
      <c r="C141" s="74"/>
      <c r="D141" s="74"/>
      <c r="E141" s="74"/>
      <c r="F141" s="74"/>
      <c r="G141" s="4"/>
      <c r="H141" s="4"/>
    </row>
    <row r="142" spans="1:8" ht="15" x14ac:dyDescent="0.2">
      <c r="A142" s="74"/>
      <c r="B142" s="74"/>
      <c r="C142" s="74"/>
      <c r="D142" s="74"/>
      <c r="E142" s="74"/>
      <c r="F142" s="74"/>
      <c r="G142" s="4"/>
      <c r="H142" s="4"/>
    </row>
    <row r="143" spans="1:8" ht="15" x14ac:dyDescent="0.2">
      <c r="A143" s="74"/>
      <c r="B143" s="74"/>
      <c r="C143" s="74"/>
      <c r="D143" s="74"/>
      <c r="E143" s="74"/>
      <c r="F143" s="74"/>
      <c r="G143" s="4"/>
      <c r="H143" s="4"/>
    </row>
    <row r="144" spans="1:8" ht="15" x14ac:dyDescent="0.2">
      <c r="A144" s="74"/>
      <c r="B144" s="74"/>
      <c r="C144" s="74"/>
      <c r="D144" s="74"/>
      <c r="E144" s="74"/>
      <c r="F144" s="74"/>
      <c r="G144" s="4"/>
      <c r="H144" s="4"/>
    </row>
    <row r="145" spans="1:8" ht="15" x14ac:dyDescent="0.2">
      <c r="A145" s="74"/>
      <c r="B145" s="74"/>
      <c r="C145" s="74"/>
      <c r="D145" s="74"/>
      <c r="E145" s="74"/>
      <c r="F145" s="74"/>
      <c r="G145" s="4"/>
      <c r="H145" s="4"/>
    </row>
    <row r="146" spans="1:8" ht="15" x14ac:dyDescent="0.3">
      <c r="A146" s="86"/>
      <c r="B146" s="86"/>
      <c r="C146" s="86"/>
      <c r="D146" s="86"/>
      <c r="E146" s="86"/>
      <c r="F146" s="86" t="s">
        <v>344</v>
      </c>
      <c r="G146" s="73">
        <f>SUM(G9:G145)</f>
        <v>15215</v>
      </c>
      <c r="H146" s="73">
        <f>SUM(H9:H145)</f>
        <v>15215</v>
      </c>
    </row>
    <row r="147" spans="1:8" ht="15" x14ac:dyDescent="0.3">
      <c r="A147" s="196"/>
      <c r="B147" s="196"/>
      <c r="C147" s="196"/>
      <c r="D147" s="196"/>
      <c r="E147" s="196"/>
      <c r="F147" s="196"/>
      <c r="G147" s="153"/>
      <c r="H147" s="153"/>
    </row>
    <row r="148" spans="1:8" ht="15" x14ac:dyDescent="0.3">
      <c r="A148" s="197" t="s">
        <v>355</v>
      </c>
      <c r="B148" s="196"/>
      <c r="C148" s="196"/>
      <c r="D148" s="196"/>
      <c r="E148" s="196"/>
      <c r="F148" s="196"/>
      <c r="G148" s="153"/>
      <c r="H148" s="153"/>
    </row>
    <row r="149" spans="1:8" ht="15" x14ac:dyDescent="0.3">
      <c r="A149" s="197" t="s">
        <v>358</v>
      </c>
      <c r="B149" s="196"/>
      <c r="C149" s="196"/>
      <c r="D149" s="196"/>
      <c r="E149" s="196"/>
      <c r="F149" s="196"/>
      <c r="G149" s="153"/>
      <c r="H149" s="153"/>
    </row>
    <row r="150" spans="1:8" ht="15" x14ac:dyDescent="0.3">
      <c r="A150" s="197"/>
      <c r="B150" s="153"/>
      <c r="C150" s="153"/>
      <c r="D150" s="153"/>
      <c r="E150" s="153"/>
      <c r="F150" s="153"/>
      <c r="G150" s="153"/>
      <c r="H150" s="153"/>
    </row>
    <row r="151" spans="1:8" ht="15" x14ac:dyDescent="0.3">
      <c r="A151" s="197"/>
      <c r="B151" s="153"/>
      <c r="C151" s="153"/>
      <c r="D151" s="153"/>
      <c r="E151" s="153"/>
      <c r="F151" s="153"/>
      <c r="G151" s="153"/>
      <c r="H151" s="153"/>
    </row>
    <row r="152" spans="1:8" x14ac:dyDescent="0.2">
      <c r="A152" s="193"/>
      <c r="B152" s="193"/>
      <c r="C152" s="193"/>
      <c r="D152" s="193"/>
      <c r="E152" s="193"/>
      <c r="F152" s="193"/>
      <c r="G152" s="193"/>
      <c r="H152" s="193"/>
    </row>
    <row r="153" spans="1:8" ht="15" x14ac:dyDescent="0.3">
      <c r="A153" s="159" t="s">
        <v>107</v>
      </c>
      <c r="B153" s="153"/>
      <c r="C153" s="153"/>
      <c r="D153" s="153"/>
      <c r="E153" s="153"/>
      <c r="F153" s="153"/>
      <c r="G153" s="153"/>
      <c r="H153" s="153"/>
    </row>
    <row r="154" spans="1:8" ht="15" x14ac:dyDescent="0.3">
      <c r="A154" s="153"/>
      <c r="B154" s="153"/>
      <c r="C154" s="153"/>
      <c r="D154" s="153"/>
      <c r="E154" s="153"/>
      <c r="F154" s="153"/>
      <c r="G154" s="153"/>
      <c r="H154" s="153"/>
    </row>
    <row r="155" spans="1:8" ht="15" x14ac:dyDescent="0.3">
      <c r="A155" s="153"/>
      <c r="B155" s="153"/>
      <c r="C155" s="153"/>
      <c r="D155" s="153"/>
      <c r="E155" s="153"/>
      <c r="F155" s="153"/>
      <c r="G155" s="153"/>
      <c r="H155" s="160"/>
    </row>
    <row r="156" spans="1:8" ht="15" x14ac:dyDescent="0.3">
      <c r="A156" s="159"/>
      <c r="B156" s="159" t="s">
        <v>274</v>
      </c>
      <c r="C156" s="159"/>
      <c r="D156" s="159"/>
      <c r="E156" s="159"/>
      <c r="F156" s="159"/>
      <c r="G156" s="153"/>
      <c r="H156" s="160"/>
    </row>
    <row r="157" spans="1:8" ht="15" x14ac:dyDescent="0.3">
      <c r="A157" s="153"/>
      <c r="B157" s="153" t="s">
        <v>273</v>
      </c>
      <c r="C157" s="153"/>
      <c r="D157" s="153"/>
      <c r="E157" s="153"/>
      <c r="F157" s="153"/>
      <c r="G157" s="153"/>
      <c r="H157" s="160"/>
    </row>
    <row r="158" spans="1:8" x14ac:dyDescent="0.2">
      <c r="A158" s="161"/>
      <c r="B158" s="161" t="s">
        <v>140</v>
      </c>
      <c r="C158" s="161"/>
      <c r="D158" s="161"/>
      <c r="E158" s="161"/>
      <c r="F158" s="161"/>
      <c r="G158" s="154"/>
      <c r="H158" s="154"/>
    </row>
  </sheetData>
  <mergeCells count="2">
    <mergeCell ref="G1:H1"/>
    <mergeCell ref="G2:H2"/>
  </mergeCells>
  <printOptions gridLines="1"/>
  <pageMargins left="0.23622047244094491" right="3.937007874015748E-2" top="0.55118110236220474" bottom="0.35433070866141736" header="0.31496062992125984" footer="0.11811023622047245"/>
  <pageSetup fitToHeight="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6"/>
  <sheetViews>
    <sheetView view="pageBreakPreview" zoomScale="70" zoomScaleSheetLayoutView="70" workbookViewId="0">
      <selection activeCell="F16" sqref="F16"/>
    </sheetView>
  </sheetViews>
  <sheetFormatPr defaultRowHeight="12.75" x14ac:dyDescent="0.2"/>
  <cols>
    <col min="1" max="1" width="5.42578125" style="154" customWidth="1"/>
    <col min="2" max="2" width="13.140625" style="154" customWidth="1"/>
    <col min="3" max="3" width="15.140625" style="154" customWidth="1"/>
    <col min="4" max="4" width="18" style="154" customWidth="1"/>
    <col min="5" max="5" width="20.5703125" style="154" customWidth="1"/>
    <col min="6" max="6" width="21.28515625" style="154" customWidth="1"/>
    <col min="7" max="7" width="15.140625" style="154" customWidth="1"/>
    <col min="8" max="8" width="15.5703125" style="154" customWidth="1"/>
    <col min="9" max="9" width="13.42578125" style="154" customWidth="1"/>
    <col min="10" max="10" width="0" style="154" hidden="1" customWidth="1"/>
    <col min="11" max="16384" width="9.140625" style="154"/>
  </cols>
  <sheetData>
    <row r="1" spans="1:10" ht="15" x14ac:dyDescent="0.3">
      <c r="A1" s="64" t="s">
        <v>477</v>
      </c>
      <c r="B1" s="64"/>
      <c r="C1" s="67"/>
      <c r="D1" s="67"/>
      <c r="E1" s="67"/>
      <c r="F1" s="67"/>
      <c r="G1" s="496" t="s">
        <v>110</v>
      </c>
      <c r="H1" s="496"/>
    </row>
    <row r="2" spans="1:10" ht="15" x14ac:dyDescent="0.3">
      <c r="A2" s="66" t="s">
        <v>141</v>
      </c>
      <c r="B2" s="64"/>
      <c r="C2" s="67"/>
      <c r="D2" s="67"/>
      <c r="E2" s="67"/>
      <c r="F2" s="67"/>
      <c r="G2" s="494" t="s">
        <v>480</v>
      </c>
      <c r="H2" s="495"/>
    </row>
    <row r="3" spans="1:10" ht="15" x14ac:dyDescent="0.3">
      <c r="A3" s="66"/>
      <c r="B3" s="66"/>
      <c r="C3" s="66"/>
      <c r="D3" s="66"/>
      <c r="E3" s="66"/>
      <c r="F3" s="66"/>
      <c r="G3" s="187"/>
      <c r="H3" s="187"/>
    </row>
    <row r="4" spans="1:10" ht="15" x14ac:dyDescent="0.3">
      <c r="A4" s="67" t="str">
        <f>'ფორმა N2'!A4</f>
        <v>ანგარიშვალდებული პირის დასახელება:</v>
      </c>
      <c r="B4" s="67"/>
      <c r="C4" s="67"/>
      <c r="D4" s="67"/>
      <c r="E4" s="67"/>
      <c r="F4" s="67"/>
      <c r="G4" s="66"/>
      <c r="H4" s="66"/>
    </row>
    <row r="5" spans="1:10" ht="15" x14ac:dyDescent="0.3">
      <c r="A5" s="88" t="s">
        <v>479</v>
      </c>
      <c r="B5" s="70"/>
      <c r="C5" s="70"/>
      <c r="D5" s="70"/>
      <c r="E5" s="70"/>
      <c r="F5" s="70"/>
      <c r="G5" s="71"/>
      <c r="H5" s="71"/>
    </row>
    <row r="6" spans="1:10" ht="15" x14ac:dyDescent="0.3">
      <c r="A6" s="67"/>
      <c r="B6" s="67"/>
      <c r="C6" s="67"/>
      <c r="D6" s="67"/>
      <c r="E6" s="67"/>
      <c r="F6" s="67"/>
      <c r="G6" s="66"/>
      <c r="H6" s="66"/>
    </row>
    <row r="7" spans="1:10" ht="15" x14ac:dyDescent="0.2">
      <c r="A7" s="186"/>
      <c r="B7" s="186"/>
      <c r="C7" s="186"/>
      <c r="D7" s="189"/>
      <c r="E7" s="186"/>
      <c r="F7" s="186"/>
      <c r="G7" s="68"/>
      <c r="H7" s="68"/>
    </row>
    <row r="8" spans="1:10" ht="30" x14ac:dyDescent="0.2">
      <c r="A8" s="77" t="s">
        <v>64</v>
      </c>
      <c r="B8" s="77" t="s">
        <v>345</v>
      </c>
      <c r="C8" s="77" t="s">
        <v>346</v>
      </c>
      <c r="D8" s="77" t="s">
        <v>230</v>
      </c>
      <c r="E8" s="77" t="s">
        <v>354</v>
      </c>
      <c r="F8" s="77" t="s">
        <v>347</v>
      </c>
      <c r="G8" s="69" t="s">
        <v>10</v>
      </c>
      <c r="H8" s="69" t="s">
        <v>9</v>
      </c>
      <c r="J8" s="198" t="s">
        <v>353</v>
      </c>
    </row>
    <row r="9" spans="1:10" ht="15" x14ac:dyDescent="0.2">
      <c r="A9" s="85"/>
      <c r="B9" s="85"/>
      <c r="C9" s="85"/>
      <c r="D9" s="85"/>
      <c r="E9" s="85"/>
      <c r="F9" s="85"/>
      <c r="G9" s="4"/>
      <c r="H9" s="4"/>
      <c r="J9" s="198" t="s">
        <v>0</v>
      </c>
    </row>
    <row r="10" spans="1:10" ht="15" x14ac:dyDescent="0.2">
      <c r="A10" s="85"/>
      <c r="B10" s="85"/>
      <c r="C10" s="85"/>
      <c r="D10" s="85"/>
      <c r="E10" s="85"/>
      <c r="F10" s="85"/>
      <c r="G10" s="4"/>
      <c r="H10" s="4"/>
    </row>
    <row r="11" spans="1:10" ht="15" x14ac:dyDescent="0.2">
      <c r="A11" s="74"/>
      <c r="B11" s="74"/>
      <c r="C11" s="74"/>
      <c r="D11" s="74"/>
      <c r="E11" s="74"/>
      <c r="F11" s="74"/>
      <c r="G11" s="4"/>
      <c r="H11" s="4"/>
    </row>
    <row r="12" spans="1:10" ht="15" x14ac:dyDescent="0.2">
      <c r="A12" s="74"/>
      <c r="B12" s="74"/>
      <c r="C12" s="74"/>
      <c r="D12" s="74"/>
      <c r="E12" s="74"/>
      <c r="F12" s="74"/>
      <c r="G12" s="4"/>
      <c r="H12" s="4"/>
    </row>
    <row r="13" spans="1:10" ht="15" x14ac:dyDescent="0.2">
      <c r="A13" s="74"/>
      <c r="B13" s="74"/>
      <c r="C13" s="74"/>
      <c r="D13" s="74"/>
      <c r="E13" s="74"/>
      <c r="F13" s="74"/>
      <c r="G13" s="4"/>
      <c r="H13" s="4"/>
    </row>
    <row r="14" spans="1:10" ht="15" x14ac:dyDescent="0.2">
      <c r="A14" s="74"/>
      <c r="B14" s="74"/>
      <c r="C14" s="74"/>
      <c r="D14" s="74"/>
      <c r="E14" s="74"/>
      <c r="F14" s="74"/>
      <c r="G14" s="4"/>
      <c r="H14" s="4"/>
    </row>
    <row r="15" spans="1:10" ht="15" x14ac:dyDescent="0.2">
      <c r="A15" s="74"/>
      <c r="B15" s="74"/>
      <c r="C15" s="74"/>
      <c r="D15" s="74"/>
      <c r="E15" s="74"/>
      <c r="F15" s="74"/>
      <c r="G15" s="4"/>
      <c r="H15" s="4"/>
    </row>
    <row r="16" spans="1:10" ht="15" x14ac:dyDescent="0.2">
      <c r="A16" s="74"/>
      <c r="B16" s="74"/>
      <c r="C16" s="74"/>
      <c r="D16" s="74"/>
      <c r="E16" s="74"/>
      <c r="F16" s="74"/>
      <c r="G16" s="4"/>
      <c r="H16" s="4"/>
    </row>
    <row r="17" spans="1:8" ht="15" x14ac:dyDescent="0.2">
      <c r="A17" s="74"/>
      <c r="B17" s="74"/>
      <c r="C17" s="74"/>
      <c r="D17" s="74"/>
      <c r="E17" s="74"/>
      <c r="F17" s="74"/>
      <c r="G17" s="4"/>
      <c r="H17" s="4"/>
    </row>
    <row r="18" spans="1:8" ht="15" x14ac:dyDescent="0.2">
      <c r="A18" s="74"/>
      <c r="B18" s="74"/>
      <c r="C18" s="74"/>
      <c r="D18" s="74"/>
      <c r="E18" s="74"/>
      <c r="F18" s="74"/>
      <c r="G18" s="4"/>
      <c r="H18" s="4"/>
    </row>
    <row r="19" spans="1:8" ht="15" x14ac:dyDescent="0.2">
      <c r="A19" s="74"/>
      <c r="B19" s="74"/>
      <c r="C19" s="74"/>
      <c r="D19" s="74"/>
      <c r="E19" s="74"/>
      <c r="F19" s="74"/>
      <c r="G19" s="4"/>
      <c r="H19" s="4"/>
    </row>
    <row r="20" spans="1:8" ht="15" x14ac:dyDescent="0.2">
      <c r="A20" s="74"/>
      <c r="B20" s="74"/>
      <c r="C20" s="74"/>
      <c r="D20" s="74"/>
      <c r="E20" s="74"/>
      <c r="F20" s="74"/>
      <c r="G20" s="4"/>
      <c r="H20" s="4"/>
    </row>
    <row r="21" spans="1:8" ht="15" x14ac:dyDescent="0.2">
      <c r="A21" s="74"/>
      <c r="B21" s="74"/>
      <c r="C21" s="74"/>
      <c r="D21" s="74"/>
      <c r="E21" s="74"/>
      <c r="F21" s="74"/>
      <c r="G21" s="4"/>
      <c r="H21" s="4"/>
    </row>
    <row r="22" spans="1:8" ht="15" x14ac:dyDescent="0.2">
      <c r="A22" s="74"/>
      <c r="B22" s="74"/>
      <c r="C22" s="74"/>
      <c r="D22" s="74"/>
      <c r="E22" s="74"/>
      <c r="F22" s="74"/>
      <c r="G22" s="4"/>
      <c r="H22" s="4"/>
    </row>
    <row r="23" spans="1:8" ht="15" x14ac:dyDescent="0.2">
      <c r="A23" s="74"/>
      <c r="B23" s="74"/>
      <c r="C23" s="74"/>
      <c r="D23" s="74"/>
      <c r="E23" s="74"/>
      <c r="F23" s="74"/>
      <c r="G23" s="4"/>
      <c r="H23" s="4"/>
    </row>
    <row r="24" spans="1:8" ht="15" x14ac:dyDescent="0.2">
      <c r="A24" s="74"/>
      <c r="B24" s="74"/>
      <c r="C24" s="74"/>
      <c r="D24" s="74"/>
      <c r="E24" s="74"/>
      <c r="F24" s="74"/>
      <c r="G24" s="4"/>
      <c r="H24" s="4"/>
    </row>
    <row r="25" spans="1:8" ht="15" x14ac:dyDescent="0.2">
      <c r="A25" s="74"/>
      <c r="B25" s="74"/>
      <c r="C25" s="74"/>
      <c r="D25" s="74"/>
      <c r="E25" s="74"/>
      <c r="F25" s="74"/>
      <c r="G25" s="4"/>
      <c r="H25" s="4"/>
    </row>
    <row r="26" spans="1:8" ht="15" x14ac:dyDescent="0.2">
      <c r="A26" s="74"/>
      <c r="B26" s="74"/>
      <c r="C26" s="74"/>
      <c r="D26" s="74"/>
      <c r="E26" s="74"/>
      <c r="F26" s="74"/>
      <c r="G26" s="4"/>
      <c r="H26" s="4"/>
    </row>
    <row r="27" spans="1:8" ht="15" x14ac:dyDescent="0.2">
      <c r="A27" s="74"/>
      <c r="B27" s="74"/>
      <c r="C27" s="74"/>
      <c r="D27" s="74"/>
      <c r="E27" s="74"/>
      <c r="F27" s="74"/>
      <c r="G27" s="4"/>
      <c r="H27" s="4"/>
    </row>
    <row r="28" spans="1:8" ht="15" x14ac:dyDescent="0.2">
      <c r="A28" s="74"/>
      <c r="B28" s="74"/>
      <c r="C28" s="74"/>
      <c r="D28" s="74"/>
      <c r="E28" s="74"/>
      <c r="F28" s="74"/>
      <c r="G28" s="4"/>
      <c r="H28" s="4"/>
    </row>
    <row r="29" spans="1:8" ht="15" x14ac:dyDescent="0.2">
      <c r="A29" s="74"/>
      <c r="B29" s="74"/>
      <c r="C29" s="74"/>
      <c r="D29" s="74"/>
      <c r="E29" s="74"/>
      <c r="F29" s="74"/>
      <c r="G29" s="4"/>
      <c r="H29" s="4"/>
    </row>
    <row r="30" spans="1:8" ht="15" x14ac:dyDescent="0.2">
      <c r="A30" s="74"/>
      <c r="B30" s="74"/>
      <c r="C30" s="74"/>
      <c r="D30" s="74"/>
      <c r="E30" s="74"/>
      <c r="F30" s="74"/>
      <c r="G30" s="4"/>
      <c r="H30" s="4"/>
    </row>
    <row r="31" spans="1:8" ht="15" x14ac:dyDescent="0.2">
      <c r="A31" s="74"/>
      <c r="B31" s="74"/>
      <c r="C31" s="74"/>
      <c r="D31" s="74"/>
      <c r="E31" s="74"/>
      <c r="F31" s="74"/>
      <c r="G31" s="4"/>
      <c r="H31" s="4"/>
    </row>
    <row r="32" spans="1:8" ht="15" x14ac:dyDescent="0.2">
      <c r="A32" s="74"/>
      <c r="B32" s="74"/>
      <c r="C32" s="74"/>
      <c r="D32" s="74"/>
      <c r="E32" s="74"/>
      <c r="F32" s="74"/>
      <c r="G32" s="4"/>
      <c r="H32" s="4"/>
    </row>
    <row r="33" spans="1:9" ht="15" x14ac:dyDescent="0.2">
      <c r="A33" s="74"/>
      <c r="B33" s="74"/>
      <c r="C33" s="74"/>
      <c r="D33" s="74"/>
      <c r="E33" s="74"/>
      <c r="F33" s="74"/>
      <c r="G33" s="4"/>
      <c r="H33" s="4"/>
    </row>
    <row r="34" spans="1:9" ht="15" x14ac:dyDescent="0.3">
      <c r="A34" s="74"/>
      <c r="B34" s="86"/>
      <c r="C34" s="86"/>
      <c r="D34" s="86"/>
      <c r="E34" s="86"/>
      <c r="F34" s="86" t="s">
        <v>352</v>
      </c>
      <c r="G34" s="73">
        <f>SUM(G9:G33)</f>
        <v>0</v>
      </c>
      <c r="H34" s="73">
        <f>SUM(H9:H33)</f>
        <v>0</v>
      </c>
    </row>
    <row r="35" spans="1:9" ht="15" x14ac:dyDescent="0.3">
      <c r="A35" s="196"/>
      <c r="B35" s="196"/>
      <c r="C35" s="196"/>
      <c r="D35" s="196"/>
      <c r="E35" s="196"/>
      <c r="F35" s="196"/>
      <c r="G35" s="196"/>
      <c r="H35" s="153"/>
      <c r="I35" s="153"/>
    </row>
    <row r="36" spans="1:9" ht="15" x14ac:dyDescent="0.3">
      <c r="A36" s="197" t="s">
        <v>406</v>
      </c>
      <c r="B36" s="197"/>
      <c r="C36" s="196"/>
      <c r="D36" s="196"/>
      <c r="E36" s="196"/>
      <c r="F36" s="196"/>
      <c r="G36" s="196"/>
      <c r="H36" s="153"/>
      <c r="I36" s="153"/>
    </row>
    <row r="37" spans="1:9" ht="15" x14ac:dyDescent="0.3">
      <c r="A37" s="197" t="s">
        <v>351</v>
      </c>
      <c r="B37" s="197"/>
      <c r="C37" s="196"/>
      <c r="D37" s="196"/>
      <c r="E37" s="196"/>
      <c r="F37" s="196"/>
      <c r="G37" s="196"/>
      <c r="H37" s="153"/>
      <c r="I37" s="153"/>
    </row>
    <row r="38" spans="1:9" ht="15" x14ac:dyDescent="0.3">
      <c r="A38" s="197"/>
      <c r="B38" s="197"/>
      <c r="C38" s="153"/>
      <c r="D38" s="153"/>
      <c r="E38" s="153"/>
      <c r="F38" s="153"/>
      <c r="G38" s="153"/>
      <c r="H38" s="153"/>
      <c r="I38" s="153"/>
    </row>
    <row r="39" spans="1:9" ht="15" x14ac:dyDescent="0.3">
      <c r="A39" s="197"/>
      <c r="B39" s="197"/>
      <c r="C39" s="153"/>
      <c r="D39" s="153"/>
      <c r="E39" s="153"/>
      <c r="F39" s="153"/>
      <c r="G39" s="153"/>
      <c r="H39" s="153"/>
      <c r="I39" s="153"/>
    </row>
    <row r="40" spans="1:9" x14ac:dyDescent="0.2">
      <c r="A40" s="193"/>
      <c r="B40" s="193"/>
      <c r="C40" s="193"/>
      <c r="D40" s="193"/>
      <c r="E40" s="193"/>
      <c r="F40" s="193"/>
      <c r="G40" s="193"/>
      <c r="H40" s="193"/>
      <c r="I40" s="193"/>
    </row>
    <row r="41" spans="1:9" ht="15" x14ac:dyDescent="0.3">
      <c r="A41" s="159" t="s">
        <v>107</v>
      </c>
      <c r="B41" s="159"/>
      <c r="C41" s="153"/>
      <c r="D41" s="153"/>
      <c r="E41" s="153"/>
      <c r="F41" s="153"/>
      <c r="G41" s="153"/>
      <c r="H41" s="153"/>
      <c r="I41" s="153"/>
    </row>
    <row r="42" spans="1:9" ht="15" x14ac:dyDescent="0.3">
      <c r="A42" s="153"/>
      <c r="B42" s="153"/>
      <c r="C42" s="153"/>
      <c r="D42" s="153"/>
      <c r="E42" s="153"/>
      <c r="F42" s="153"/>
      <c r="G42" s="153"/>
      <c r="H42" s="153"/>
      <c r="I42" s="153"/>
    </row>
    <row r="43" spans="1:9" ht="15" x14ac:dyDescent="0.3">
      <c r="A43" s="153"/>
      <c r="B43" s="153"/>
      <c r="C43" s="153"/>
      <c r="D43" s="153"/>
      <c r="E43" s="153"/>
      <c r="F43" s="153"/>
      <c r="G43" s="153"/>
      <c r="H43" s="153"/>
      <c r="I43" s="160"/>
    </row>
    <row r="44" spans="1:9" ht="15" x14ac:dyDescent="0.3">
      <c r="A44" s="159"/>
      <c r="B44" s="159"/>
      <c r="C44" s="159" t="s">
        <v>439</v>
      </c>
      <c r="D44" s="159"/>
      <c r="E44" s="196"/>
      <c r="F44" s="159"/>
      <c r="G44" s="159"/>
      <c r="H44" s="153"/>
      <c r="I44" s="160"/>
    </row>
    <row r="45" spans="1:9" ht="15" x14ac:dyDescent="0.3">
      <c r="A45" s="153"/>
      <c r="B45" s="153"/>
      <c r="C45" s="153" t="s">
        <v>273</v>
      </c>
      <c r="D45" s="153"/>
      <c r="E45" s="153"/>
      <c r="F45" s="153"/>
      <c r="G45" s="153"/>
      <c r="H45" s="153"/>
      <c r="I45" s="160"/>
    </row>
    <row r="46" spans="1:9" x14ac:dyDescent="0.2">
      <c r="A46" s="161"/>
      <c r="B46" s="161"/>
      <c r="C46" s="161" t="s">
        <v>140</v>
      </c>
      <c r="D46" s="161"/>
      <c r="E46" s="161"/>
      <c r="F46" s="161"/>
      <c r="G46" s="161"/>
    </row>
  </sheetData>
  <mergeCells count="2">
    <mergeCell ref="G1:H1"/>
    <mergeCell ref="G2:H2"/>
  </mergeCells>
  <printOptions gridLines="1"/>
  <pageMargins left="0.25" right="0.25" top="0.75" bottom="0.75" header="0.3" footer="0.3"/>
  <pageSetup scale="83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L93"/>
  <sheetViews>
    <sheetView showGridLines="0" zoomScaleSheetLayoutView="70" workbookViewId="0">
      <selection activeCell="G52" sqref="G52"/>
    </sheetView>
  </sheetViews>
  <sheetFormatPr defaultRowHeight="15" x14ac:dyDescent="0.3"/>
  <cols>
    <col min="1" max="1" width="14.28515625" style="20" customWidth="1"/>
    <col min="2" max="2" width="71.7109375" style="20" customWidth="1"/>
    <col min="3" max="3" width="14.85546875" style="20" customWidth="1"/>
    <col min="4" max="4" width="13.28515625" style="20" customWidth="1"/>
    <col min="5" max="5" width="0.7109375" style="20" customWidth="1"/>
    <col min="6" max="16384" width="9.140625" style="20"/>
  </cols>
  <sheetData>
    <row r="1" spans="1:12" x14ac:dyDescent="0.3">
      <c r="A1" s="64" t="s">
        <v>307</v>
      </c>
      <c r="B1" s="102"/>
      <c r="C1" s="496" t="s">
        <v>110</v>
      </c>
      <c r="D1" s="496"/>
      <c r="E1" s="138"/>
    </row>
    <row r="2" spans="1:12" x14ac:dyDescent="0.3">
      <c r="A2" s="66" t="s">
        <v>141</v>
      </c>
      <c r="B2" s="102"/>
      <c r="C2" s="494" t="s">
        <v>4391</v>
      </c>
      <c r="D2" s="495"/>
      <c r="E2" s="138"/>
    </row>
    <row r="3" spans="1:12" x14ac:dyDescent="0.3">
      <c r="A3" s="66"/>
      <c r="B3" s="102"/>
      <c r="C3" s="65"/>
      <c r="D3" s="65"/>
      <c r="E3" s="138"/>
    </row>
    <row r="4" spans="1:12" s="2" customFormat="1" x14ac:dyDescent="0.3">
      <c r="A4" s="67" t="str">
        <f>'ფორმა N2'!A4</f>
        <v>ანგარიშვალდებული პირის დასახელება:</v>
      </c>
      <c r="B4" s="67"/>
      <c r="C4" s="66"/>
      <c r="D4" s="66"/>
      <c r="E4" s="96"/>
      <c r="L4" s="20"/>
    </row>
    <row r="5" spans="1:12" s="2" customFormat="1" x14ac:dyDescent="0.3">
      <c r="A5" s="88" t="s">
        <v>479</v>
      </c>
      <c r="B5" s="99"/>
      <c r="C5" s="48"/>
      <c r="D5" s="48"/>
      <c r="E5" s="96"/>
    </row>
    <row r="6" spans="1:12" s="2" customFormat="1" x14ac:dyDescent="0.3">
      <c r="A6" s="67"/>
      <c r="B6" s="67"/>
      <c r="C6" s="66"/>
      <c r="D6" s="66"/>
      <c r="E6" s="96"/>
    </row>
    <row r="7" spans="1:12" s="6" customFormat="1" x14ac:dyDescent="0.3">
      <c r="A7" s="87"/>
      <c r="B7" s="87"/>
      <c r="C7" s="68"/>
      <c r="D7" s="68"/>
      <c r="E7" s="139"/>
    </row>
    <row r="8" spans="1:12" s="6" customFormat="1" ht="30" x14ac:dyDescent="0.3">
      <c r="A8" s="95" t="s">
        <v>64</v>
      </c>
      <c r="B8" s="69" t="s">
        <v>11</v>
      </c>
      <c r="C8" s="69" t="s">
        <v>10</v>
      </c>
      <c r="D8" s="69" t="s">
        <v>9</v>
      </c>
      <c r="E8" s="139"/>
    </row>
    <row r="9" spans="1:12" s="8" customFormat="1" ht="18" x14ac:dyDescent="0.2">
      <c r="A9" s="12">
        <v>1</v>
      </c>
      <c r="B9" s="12" t="s">
        <v>57</v>
      </c>
      <c r="C9" s="432">
        <f>SUM(C10,C13,C52,C55,C56,C57,C74,C75)</f>
        <v>440197.15</v>
      </c>
      <c r="D9" s="432">
        <f>SUM(D10,D13,D52,D55,D56,D57,D74,D75)</f>
        <v>48683.06</v>
      </c>
      <c r="E9" s="140"/>
    </row>
    <row r="10" spans="1:12" s="8" customFormat="1" ht="18" x14ac:dyDescent="0.2">
      <c r="A10" s="13">
        <v>1.1000000000000001</v>
      </c>
      <c r="B10" s="13" t="s">
        <v>58</v>
      </c>
      <c r="C10" s="432">
        <f>SUM(C11:C12)</f>
        <v>0</v>
      </c>
      <c r="D10" s="432">
        <f>SUM(D11:D12)</f>
        <v>0</v>
      </c>
      <c r="E10" s="140"/>
    </row>
    <row r="11" spans="1:12" s="8" customFormat="1" ht="16.5" customHeight="1" x14ac:dyDescent="0.2">
      <c r="A11" s="15" t="s">
        <v>30</v>
      </c>
      <c r="B11" s="15" t="s">
        <v>59</v>
      </c>
      <c r="C11" s="272"/>
      <c r="D11" s="272"/>
      <c r="E11" s="140"/>
    </row>
    <row r="12" spans="1:12" ht="16.5" customHeight="1" x14ac:dyDescent="0.3">
      <c r="A12" s="15" t="s">
        <v>31</v>
      </c>
      <c r="B12" s="15" t="s">
        <v>0</v>
      </c>
      <c r="C12" s="272"/>
      <c r="D12" s="272"/>
      <c r="E12" s="138"/>
    </row>
    <row r="13" spans="1:12" x14ac:dyDescent="0.3">
      <c r="A13" s="13">
        <v>1.2</v>
      </c>
      <c r="B13" s="13" t="s">
        <v>60</v>
      </c>
      <c r="C13" s="432">
        <f>SUM(C14,C17,C29:C32,C35,C36,C42,C43,C44,C45,C46,C50,C51)</f>
        <v>365153.94</v>
      </c>
      <c r="D13" s="432">
        <f>SUM(D14,D17,D29:D32,D35,D36,D42,D43,D44,D45,D46,D50,D51)</f>
        <v>30175.059999999998</v>
      </c>
      <c r="E13" s="138"/>
    </row>
    <row r="14" spans="1:12" x14ac:dyDescent="0.3">
      <c r="A14" s="15" t="s">
        <v>32</v>
      </c>
      <c r="B14" s="15" t="s">
        <v>1</v>
      </c>
      <c r="C14" s="433">
        <f>SUM(C15:C16)</f>
        <v>0</v>
      </c>
      <c r="D14" s="433">
        <f>SUM(D15:D16)</f>
        <v>0</v>
      </c>
      <c r="E14" s="138"/>
    </row>
    <row r="15" spans="1:12" ht="17.25" customHeight="1" x14ac:dyDescent="0.3">
      <c r="A15" s="16" t="s">
        <v>98</v>
      </c>
      <c r="B15" s="16" t="s">
        <v>61</v>
      </c>
      <c r="C15" s="434"/>
      <c r="D15" s="434"/>
      <c r="E15" s="138"/>
    </row>
    <row r="16" spans="1:12" ht="17.25" customHeight="1" x14ac:dyDescent="0.3">
      <c r="A16" s="16" t="s">
        <v>99</v>
      </c>
      <c r="B16" s="16" t="s">
        <v>62</v>
      </c>
      <c r="C16" s="434"/>
      <c r="D16" s="434"/>
      <c r="E16" s="138"/>
    </row>
    <row r="17" spans="1:5" x14ac:dyDescent="0.3">
      <c r="A17" s="15" t="s">
        <v>33</v>
      </c>
      <c r="B17" s="15" t="s">
        <v>2</v>
      </c>
      <c r="C17" s="433">
        <f>SUM(C18:C23,C28)</f>
        <v>12781.36</v>
      </c>
      <c r="D17" s="433">
        <f>SUM(D18:D23,D28)</f>
        <v>2033.18</v>
      </c>
      <c r="E17" s="138"/>
    </row>
    <row r="18" spans="1:5" ht="30" x14ac:dyDescent="0.3">
      <c r="A18" s="16" t="s">
        <v>12</v>
      </c>
      <c r="B18" s="16" t="s">
        <v>253</v>
      </c>
      <c r="C18" s="435">
        <v>2080</v>
      </c>
      <c r="D18" s="435"/>
      <c r="E18" s="138"/>
    </row>
    <row r="19" spans="1:5" x14ac:dyDescent="0.3">
      <c r="A19" s="16" t="s">
        <v>13</v>
      </c>
      <c r="B19" s="16" t="s">
        <v>14</v>
      </c>
      <c r="C19" s="435"/>
      <c r="D19" s="435"/>
      <c r="E19" s="138"/>
    </row>
    <row r="20" spans="1:5" ht="30" x14ac:dyDescent="0.3">
      <c r="A20" s="16" t="s">
        <v>286</v>
      </c>
      <c r="B20" s="16" t="s">
        <v>22</v>
      </c>
      <c r="C20" s="435"/>
      <c r="D20" s="435"/>
      <c r="E20" s="138"/>
    </row>
    <row r="21" spans="1:5" x14ac:dyDescent="0.3">
      <c r="A21" s="16" t="s">
        <v>287</v>
      </c>
      <c r="B21" s="16" t="s">
        <v>15</v>
      </c>
      <c r="C21" s="435">
        <f>1873.96</f>
        <v>1873.96</v>
      </c>
      <c r="D21" s="435">
        <f>1854.88-44</f>
        <v>1810.88</v>
      </c>
      <c r="E21" s="138"/>
    </row>
    <row r="22" spans="1:5" x14ac:dyDescent="0.3">
      <c r="A22" s="16" t="s">
        <v>288</v>
      </c>
      <c r="B22" s="16" t="s">
        <v>16</v>
      </c>
      <c r="C22" s="435"/>
      <c r="D22" s="435"/>
      <c r="E22" s="138"/>
    </row>
    <row r="23" spans="1:5" x14ac:dyDescent="0.3">
      <c r="A23" s="16" t="s">
        <v>289</v>
      </c>
      <c r="B23" s="16" t="s">
        <v>17</v>
      </c>
      <c r="C23" s="436">
        <f>SUM(C24:C27)</f>
        <v>8605.1</v>
      </c>
      <c r="D23" s="436">
        <f>SUM(D24:D27)</f>
        <v>0</v>
      </c>
      <c r="E23" s="138"/>
    </row>
    <row r="24" spans="1:5" ht="16.5" customHeight="1" x14ac:dyDescent="0.3">
      <c r="A24" s="17" t="s">
        <v>290</v>
      </c>
      <c r="B24" s="17" t="s">
        <v>18</v>
      </c>
      <c r="C24" s="435"/>
      <c r="D24" s="435"/>
      <c r="E24" s="138"/>
    </row>
    <row r="25" spans="1:5" ht="16.5" customHeight="1" x14ac:dyDescent="0.3">
      <c r="A25" s="17" t="s">
        <v>291</v>
      </c>
      <c r="B25" s="17" t="s">
        <v>19</v>
      </c>
      <c r="C25" s="435"/>
      <c r="D25" s="435"/>
      <c r="E25" s="138"/>
    </row>
    <row r="26" spans="1:5" ht="16.5" customHeight="1" x14ac:dyDescent="0.3">
      <c r="A26" s="17" t="s">
        <v>292</v>
      </c>
      <c r="B26" s="17" t="s">
        <v>20</v>
      </c>
      <c r="C26" s="435"/>
      <c r="D26" s="435"/>
      <c r="E26" s="138"/>
    </row>
    <row r="27" spans="1:5" ht="16.5" customHeight="1" x14ac:dyDescent="0.3">
      <c r="A27" s="17" t="s">
        <v>293</v>
      </c>
      <c r="B27" s="17" t="s">
        <v>23</v>
      </c>
      <c r="C27" s="435">
        <f>8605.1</f>
        <v>8605.1</v>
      </c>
      <c r="D27" s="435"/>
      <c r="E27" s="138"/>
    </row>
    <row r="28" spans="1:5" x14ac:dyDescent="0.3">
      <c r="A28" s="16" t="s">
        <v>294</v>
      </c>
      <c r="B28" s="16" t="s">
        <v>21</v>
      </c>
      <c r="C28" s="435">
        <f>222.3</f>
        <v>222.3</v>
      </c>
      <c r="D28" s="435">
        <v>222.3</v>
      </c>
      <c r="E28" s="138"/>
    </row>
    <row r="29" spans="1:5" x14ac:dyDescent="0.3">
      <c r="A29" s="15" t="s">
        <v>34</v>
      </c>
      <c r="B29" s="15" t="s">
        <v>3</v>
      </c>
      <c r="C29" s="272"/>
      <c r="D29" s="272"/>
      <c r="E29" s="138"/>
    </row>
    <row r="30" spans="1:5" x14ac:dyDescent="0.3">
      <c r="A30" s="15" t="s">
        <v>35</v>
      </c>
      <c r="B30" s="15" t="s">
        <v>4</v>
      </c>
      <c r="C30" s="272"/>
      <c r="D30" s="272"/>
      <c r="E30" s="138"/>
    </row>
    <row r="31" spans="1:5" x14ac:dyDescent="0.3">
      <c r="A31" s="15" t="s">
        <v>36</v>
      </c>
      <c r="B31" s="15" t="s">
        <v>5</v>
      </c>
      <c r="C31" s="272"/>
      <c r="D31" s="272"/>
      <c r="E31" s="138"/>
    </row>
    <row r="32" spans="1:5" ht="30" x14ac:dyDescent="0.3">
      <c r="A32" s="15" t="s">
        <v>37</v>
      </c>
      <c r="B32" s="15" t="s">
        <v>63</v>
      </c>
      <c r="C32" s="433">
        <f>SUM(C33:C34)</f>
        <v>0</v>
      </c>
      <c r="D32" s="433">
        <f>SUM(D33:D34)</f>
        <v>0</v>
      </c>
      <c r="E32" s="138"/>
    </row>
    <row r="33" spans="1:5" x14ac:dyDescent="0.3">
      <c r="A33" s="16" t="s">
        <v>295</v>
      </c>
      <c r="B33" s="16" t="s">
        <v>56</v>
      </c>
      <c r="C33" s="272"/>
      <c r="D33" s="272"/>
      <c r="E33" s="138"/>
    </row>
    <row r="34" spans="1:5" x14ac:dyDescent="0.3">
      <c r="A34" s="16" t="s">
        <v>296</v>
      </c>
      <c r="B34" s="16" t="s">
        <v>55</v>
      </c>
      <c r="C34" s="272"/>
      <c r="D34" s="272"/>
      <c r="E34" s="138"/>
    </row>
    <row r="35" spans="1:5" x14ac:dyDescent="0.3">
      <c r="A35" s="15" t="s">
        <v>38</v>
      </c>
      <c r="B35" s="15" t="s">
        <v>49</v>
      </c>
      <c r="C35" s="272">
        <v>192.05</v>
      </c>
      <c r="D35" s="272">
        <v>192.05</v>
      </c>
      <c r="E35" s="138"/>
    </row>
    <row r="36" spans="1:5" x14ac:dyDescent="0.3">
      <c r="A36" s="15" t="s">
        <v>39</v>
      </c>
      <c r="B36" s="15" t="s">
        <v>363</v>
      </c>
      <c r="C36" s="433">
        <f>SUM(C37:C41)</f>
        <v>8706.5299999999988</v>
      </c>
      <c r="D36" s="433">
        <f>SUM(D37:D41)</f>
        <v>1953.08</v>
      </c>
      <c r="E36" s="138"/>
    </row>
    <row r="37" spans="1:5" x14ac:dyDescent="0.3">
      <c r="A37" s="16" t="s">
        <v>360</v>
      </c>
      <c r="B37" s="16" t="s">
        <v>364</v>
      </c>
      <c r="C37" s="272">
        <f>2014.86+3850</f>
        <v>5864.86</v>
      </c>
      <c r="D37" s="272">
        <f>1953.08</f>
        <v>1953.08</v>
      </c>
      <c r="E37" s="138"/>
    </row>
    <row r="38" spans="1:5" x14ac:dyDescent="0.3">
      <c r="A38" s="16" t="s">
        <v>361</v>
      </c>
      <c r="B38" s="16" t="s">
        <v>365</v>
      </c>
      <c r="C38" s="272">
        <f>2000+441.67</f>
        <v>2441.67</v>
      </c>
      <c r="D38" s="272"/>
      <c r="E38" s="138"/>
    </row>
    <row r="39" spans="1:5" x14ac:dyDescent="0.3">
      <c r="A39" s="16" t="s">
        <v>362</v>
      </c>
      <c r="B39" s="16" t="s">
        <v>368</v>
      </c>
      <c r="C39" s="272"/>
      <c r="D39" s="272"/>
      <c r="E39" s="138"/>
    </row>
    <row r="40" spans="1:5" x14ac:dyDescent="0.3">
      <c r="A40" s="16" t="s">
        <v>367</v>
      </c>
      <c r="B40" s="16" t="s">
        <v>369</v>
      </c>
      <c r="C40" s="272"/>
      <c r="D40" s="272"/>
      <c r="E40" s="138"/>
    </row>
    <row r="41" spans="1:5" x14ac:dyDescent="0.3">
      <c r="A41" s="16" t="s">
        <v>370</v>
      </c>
      <c r="B41" s="16" t="s">
        <v>366</v>
      </c>
      <c r="C41" s="272">
        <v>400</v>
      </c>
      <c r="D41" s="272"/>
      <c r="E41" s="138"/>
    </row>
    <row r="42" spans="1:5" ht="30" x14ac:dyDescent="0.3">
      <c r="A42" s="15" t="s">
        <v>40</v>
      </c>
      <c r="B42" s="15" t="s">
        <v>28</v>
      </c>
      <c r="C42" s="272">
        <v>312.5</v>
      </c>
      <c r="D42" s="272"/>
      <c r="E42" s="138"/>
    </row>
    <row r="43" spans="1:5" x14ac:dyDescent="0.3">
      <c r="A43" s="15" t="s">
        <v>41</v>
      </c>
      <c r="B43" s="15" t="s">
        <v>24</v>
      </c>
      <c r="C43" s="272"/>
      <c r="D43" s="272">
        <v>416.67</v>
      </c>
      <c r="E43" s="138"/>
    </row>
    <row r="44" spans="1:5" x14ac:dyDescent="0.3">
      <c r="A44" s="15" t="s">
        <v>42</v>
      </c>
      <c r="B44" s="15" t="s">
        <v>25</v>
      </c>
      <c r="C44" s="272"/>
      <c r="D44" s="272"/>
      <c r="E44" s="138"/>
    </row>
    <row r="45" spans="1:5" x14ac:dyDescent="0.3">
      <c r="A45" s="15" t="s">
        <v>43</v>
      </c>
      <c r="B45" s="15" t="s">
        <v>26</v>
      </c>
      <c r="C45" s="272"/>
      <c r="D45" s="272"/>
      <c r="E45" s="138"/>
    </row>
    <row r="46" spans="1:5" x14ac:dyDescent="0.3">
      <c r="A46" s="15" t="s">
        <v>44</v>
      </c>
      <c r="B46" s="15" t="s">
        <v>301</v>
      </c>
      <c r="C46" s="433">
        <f>SUM(C47:C49)</f>
        <v>98942.83</v>
      </c>
      <c r="D46" s="433">
        <f>SUM(D47:D49)</f>
        <v>1212.08</v>
      </c>
      <c r="E46" s="138"/>
    </row>
    <row r="47" spans="1:5" x14ac:dyDescent="0.3">
      <c r="A47" s="84" t="s">
        <v>376</v>
      </c>
      <c r="B47" s="84" t="s">
        <v>379</v>
      </c>
      <c r="C47" s="272">
        <f>4000+61482.52+29460.31</f>
        <v>94942.83</v>
      </c>
      <c r="D47" s="272">
        <f>803+200.75+208.33</f>
        <v>1212.08</v>
      </c>
      <c r="E47" s="138"/>
    </row>
    <row r="48" spans="1:5" x14ac:dyDescent="0.3">
      <c r="A48" s="84" t="s">
        <v>377</v>
      </c>
      <c r="B48" s="84" t="s">
        <v>378</v>
      </c>
      <c r="C48" s="272"/>
      <c r="D48" s="272"/>
      <c r="E48" s="138"/>
    </row>
    <row r="49" spans="1:5" x14ac:dyDescent="0.3">
      <c r="A49" s="84" t="s">
        <v>380</v>
      </c>
      <c r="B49" s="84" t="s">
        <v>381</v>
      </c>
      <c r="C49" s="272">
        <v>4000</v>
      </c>
      <c r="D49" s="272"/>
      <c r="E49" s="138"/>
    </row>
    <row r="50" spans="1:5" ht="26.25" customHeight="1" x14ac:dyDescent="0.3">
      <c r="A50" s="15" t="s">
        <v>45</v>
      </c>
      <c r="B50" s="15" t="s">
        <v>29</v>
      </c>
      <c r="C50" s="272"/>
      <c r="D50" s="272"/>
      <c r="E50" s="138"/>
    </row>
    <row r="51" spans="1:5" x14ac:dyDescent="0.3">
      <c r="A51" s="15" t="s">
        <v>46</v>
      </c>
      <c r="B51" s="15" t="s">
        <v>6</v>
      </c>
      <c r="C51" s="272">
        <f>17766+4233.34+7855+1558.33+493+212313</f>
        <v>244218.66999999998</v>
      </c>
      <c r="D51" s="272">
        <f>493+23875</f>
        <v>24368</v>
      </c>
      <c r="E51" s="138"/>
    </row>
    <row r="52" spans="1:5" ht="30" x14ac:dyDescent="0.3">
      <c r="A52" s="13">
        <v>1.3</v>
      </c>
      <c r="B52" s="74" t="s">
        <v>420</v>
      </c>
      <c r="C52" s="432">
        <f>SUM(C53:C54)</f>
        <v>74535.210000000006</v>
      </c>
      <c r="D52" s="432">
        <f>SUM(D53:D54)</f>
        <v>0</v>
      </c>
      <c r="E52" s="138"/>
    </row>
    <row r="53" spans="1:5" ht="30" x14ac:dyDescent="0.3">
      <c r="A53" s="15" t="s">
        <v>50</v>
      </c>
      <c r="B53" s="15" t="s">
        <v>48</v>
      </c>
      <c r="C53" s="272">
        <f>74481.61+53.6</f>
        <v>74535.210000000006</v>
      </c>
      <c r="D53" s="272"/>
      <c r="E53" s="138"/>
    </row>
    <row r="54" spans="1:5" x14ac:dyDescent="0.3">
      <c r="A54" s="15" t="s">
        <v>51</v>
      </c>
      <c r="B54" s="15" t="s">
        <v>47</v>
      </c>
      <c r="C54" s="272"/>
      <c r="D54" s="272"/>
      <c r="E54" s="138"/>
    </row>
    <row r="55" spans="1:5" x14ac:dyDescent="0.3">
      <c r="A55" s="13">
        <v>1.4</v>
      </c>
      <c r="B55" s="13" t="s">
        <v>422</v>
      </c>
      <c r="C55" s="272"/>
      <c r="D55" s="272"/>
      <c r="E55" s="138"/>
    </row>
    <row r="56" spans="1:5" x14ac:dyDescent="0.3">
      <c r="A56" s="13">
        <v>1.5</v>
      </c>
      <c r="B56" s="13" t="s">
        <v>7</v>
      </c>
      <c r="C56" s="435"/>
      <c r="D56" s="435"/>
      <c r="E56" s="138"/>
    </row>
    <row r="57" spans="1:5" x14ac:dyDescent="0.3">
      <c r="A57" s="13">
        <v>1.6</v>
      </c>
      <c r="B57" s="34" t="s">
        <v>8</v>
      </c>
      <c r="C57" s="432">
        <f>SUM(C58:C62)</f>
        <v>508</v>
      </c>
      <c r="D57" s="432">
        <f>SUM(D58:D62)</f>
        <v>18508</v>
      </c>
      <c r="E57" s="138"/>
    </row>
    <row r="58" spans="1:5" x14ac:dyDescent="0.3">
      <c r="A58" s="15" t="s">
        <v>302</v>
      </c>
      <c r="B58" s="35" t="s">
        <v>52</v>
      </c>
      <c r="C58" s="435"/>
      <c r="D58" s="435"/>
      <c r="E58" s="138"/>
    </row>
    <row r="59" spans="1:5" ht="30" x14ac:dyDescent="0.3">
      <c r="A59" s="15" t="s">
        <v>303</v>
      </c>
      <c r="B59" s="35" t="s">
        <v>54</v>
      </c>
      <c r="C59" s="435"/>
      <c r="D59" s="435"/>
      <c r="E59" s="138"/>
    </row>
    <row r="60" spans="1:5" x14ac:dyDescent="0.3">
      <c r="A60" s="15" t="s">
        <v>304</v>
      </c>
      <c r="B60" s="35" t="s">
        <v>53</v>
      </c>
      <c r="C60" s="437">
        <v>508</v>
      </c>
      <c r="D60" s="437">
        <v>508</v>
      </c>
      <c r="E60" s="138"/>
    </row>
    <row r="61" spans="1:5" x14ac:dyDescent="0.3">
      <c r="A61" s="15" t="s">
        <v>305</v>
      </c>
      <c r="B61" s="35" t="s">
        <v>27</v>
      </c>
      <c r="C61" s="435"/>
      <c r="D61" s="435">
        <v>18000</v>
      </c>
      <c r="E61" s="138"/>
    </row>
    <row r="62" spans="1:5" x14ac:dyDescent="0.3">
      <c r="A62" s="15" t="s">
        <v>342</v>
      </c>
      <c r="B62" s="185" t="s">
        <v>343</v>
      </c>
      <c r="C62" s="435"/>
      <c r="D62" s="435"/>
      <c r="E62" s="138"/>
    </row>
    <row r="63" spans="1:5" x14ac:dyDescent="0.3">
      <c r="A63" s="12">
        <v>2</v>
      </c>
      <c r="B63" s="36" t="s">
        <v>106</v>
      </c>
      <c r="C63" s="438"/>
      <c r="D63" s="438"/>
      <c r="E63" s="138"/>
    </row>
    <row r="64" spans="1:5" x14ac:dyDescent="0.3">
      <c r="A64" s="14">
        <v>2.1</v>
      </c>
      <c r="B64" s="37" t="s">
        <v>100</v>
      </c>
      <c r="C64" s="438"/>
      <c r="D64" s="438"/>
      <c r="E64" s="138"/>
    </row>
    <row r="65" spans="1:5" x14ac:dyDescent="0.3">
      <c r="A65" s="14">
        <v>2.2000000000000002</v>
      </c>
      <c r="B65" s="37" t="s">
        <v>104</v>
      </c>
      <c r="C65" s="439"/>
      <c r="D65" s="439"/>
      <c r="E65" s="138"/>
    </row>
    <row r="66" spans="1:5" x14ac:dyDescent="0.3">
      <c r="A66" s="14">
        <v>2.2999999999999998</v>
      </c>
      <c r="B66" s="37" t="s">
        <v>103</v>
      </c>
      <c r="C66" s="439"/>
      <c r="D66" s="439"/>
      <c r="E66" s="138"/>
    </row>
    <row r="67" spans="1:5" x14ac:dyDescent="0.3">
      <c r="A67" s="14">
        <v>2.4</v>
      </c>
      <c r="B67" s="37" t="s">
        <v>105</v>
      </c>
      <c r="C67" s="439"/>
      <c r="D67" s="439"/>
      <c r="E67" s="138"/>
    </row>
    <row r="68" spans="1:5" x14ac:dyDescent="0.3">
      <c r="A68" s="14">
        <v>2.5</v>
      </c>
      <c r="B68" s="37" t="s">
        <v>101</v>
      </c>
      <c r="C68" s="439"/>
      <c r="D68" s="439"/>
      <c r="E68" s="138"/>
    </row>
    <row r="69" spans="1:5" x14ac:dyDescent="0.3">
      <c r="A69" s="14">
        <v>2.6</v>
      </c>
      <c r="B69" s="37" t="s">
        <v>102</v>
      </c>
      <c r="C69" s="439"/>
      <c r="D69" s="439"/>
      <c r="E69" s="138"/>
    </row>
    <row r="70" spans="1:5" s="2" customFormat="1" x14ac:dyDescent="0.3">
      <c r="A70" s="12">
        <v>3</v>
      </c>
      <c r="B70" s="241" t="s">
        <v>459</v>
      </c>
      <c r="C70" s="440"/>
      <c r="D70" s="440"/>
      <c r="E70" s="94"/>
    </row>
    <row r="71" spans="1:5" s="2" customFormat="1" x14ac:dyDescent="0.3">
      <c r="A71" s="12">
        <v>4</v>
      </c>
      <c r="B71" s="12" t="s">
        <v>255</v>
      </c>
      <c r="C71" s="440">
        <f>SUM(C72:C73)</f>
        <v>0</v>
      </c>
      <c r="D71" s="440">
        <f>SUM(D72:D73)</f>
        <v>0</v>
      </c>
      <c r="E71" s="94"/>
    </row>
    <row r="72" spans="1:5" s="2" customFormat="1" x14ac:dyDescent="0.3">
      <c r="A72" s="14">
        <v>4.0999999999999996</v>
      </c>
      <c r="B72" s="14" t="s">
        <v>256</v>
      </c>
      <c r="C72" s="441"/>
      <c r="D72" s="441"/>
      <c r="E72" s="94"/>
    </row>
    <row r="73" spans="1:5" s="2" customFormat="1" x14ac:dyDescent="0.3">
      <c r="A73" s="14">
        <v>4.2</v>
      </c>
      <c r="B73" s="14" t="s">
        <v>257</v>
      </c>
      <c r="C73" s="441"/>
      <c r="D73" s="441"/>
      <c r="E73" s="94"/>
    </row>
    <row r="74" spans="1:5" s="2" customFormat="1" x14ac:dyDescent="0.3">
      <c r="A74" s="12">
        <v>5</v>
      </c>
      <c r="B74" s="240" t="s">
        <v>284</v>
      </c>
      <c r="C74" s="441"/>
      <c r="D74" s="441"/>
      <c r="E74" s="94"/>
    </row>
    <row r="75" spans="1:5" s="2" customFormat="1" ht="30" x14ac:dyDescent="0.3">
      <c r="A75" s="12">
        <v>6</v>
      </c>
      <c r="B75" s="240" t="s">
        <v>470</v>
      </c>
      <c r="C75" s="432">
        <f>SUM(C76:C81)</f>
        <v>0</v>
      </c>
      <c r="D75" s="432">
        <f>SUM(D76:D81)</f>
        <v>0</v>
      </c>
      <c r="E75" s="94"/>
    </row>
    <row r="76" spans="1:5" s="2" customFormat="1" x14ac:dyDescent="0.3">
      <c r="A76" s="14">
        <v>6.1</v>
      </c>
      <c r="B76" s="14" t="s">
        <v>68</v>
      </c>
      <c r="C76" s="441"/>
      <c r="D76" s="441"/>
      <c r="E76" s="94"/>
    </row>
    <row r="77" spans="1:5" s="2" customFormat="1" x14ac:dyDescent="0.3">
      <c r="A77" s="14">
        <v>6.2</v>
      </c>
      <c r="B77" s="14" t="s">
        <v>74</v>
      </c>
      <c r="C77" s="441"/>
      <c r="D77" s="441"/>
      <c r="E77" s="94"/>
    </row>
    <row r="78" spans="1:5" s="2" customFormat="1" x14ac:dyDescent="0.3">
      <c r="A78" s="14">
        <v>6.3</v>
      </c>
      <c r="B78" s="14" t="s">
        <v>69</v>
      </c>
      <c r="C78" s="441"/>
      <c r="D78" s="441"/>
      <c r="E78" s="94"/>
    </row>
    <row r="79" spans="1:5" s="2" customFormat="1" x14ac:dyDescent="0.3">
      <c r="A79" s="14">
        <v>6.4</v>
      </c>
      <c r="B79" s="14" t="s">
        <v>471</v>
      </c>
      <c r="C79" s="441"/>
      <c r="D79" s="441"/>
      <c r="E79" s="94"/>
    </row>
    <row r="80" spans="1:5" s="2" customFormat="1" x14ac:dyDescent="0.3">
      <c r="A80" s="14">
        <v>6.5</v>
      </c>
      <c r="B80" s="14" t="s">
        <v>472</v>
      </c>
      <c r="C80" s="441"/>
      <c r="D80" s="441"/>
      <c r="E80" s="94"/>
    </row>
    <row r="81" spans="1:9" s="2" customFormat="1" x14ac:dyDescent="0.3">
      <c r="A81" s="14">
        <v>6.6</v>
      </c>
      <c r="B81" s="14" t="s">
        <v>8</v>
      </c>
      <c r="C81" s="441"/>
      <c r="D81" s="441"/>
      <c r="E81" s="94"/>
    </row>
    <row r="82" spans="1:9" s="21" customFormat="1" ht="12.75" x14ac:dyDescent="0.2"/>
    <row r="83" spans="1:9" s="21" customFormat="1" ht="12.75" x14ac:dyDescent="0.2"/>
    <row r="84" spans="1:9" s="21" customFormat="1" ht="12.75" x14ac:dyDescent="0.2"/>
    <row r="85" spans="1:9" s="2" customFormat="1" x14ac:dyDescent="0.3">
      <c r="A85" s="59" t="s">
        <v>107</v>
      </c>
      <c r="E85" s="5"/>
    </row>
    <row r="86" spans="1:9" s="2" customFormat="1" x14ac:dyDescent="0.3">
      <c r="E86"/>
      <c r="F86"/>
      <c r="G86"/>
      <c r="H86"/>
      <c r="I86"/>
    </row>
    <row r="87" spans="1:9" s="2" customFormat="1" x14ac:dyDescent="0.3">
      <c r="D87" s="11"/>
      <c r="E87"/>
      <c r="F87"/>
      <c r="G87"/>
      <c r="H87"/>
      <c r="I87"/>
    </row>
    <row r="88" spans="1:9" s="2" customFormat="1" x14ac:dyDescent="0.3">
      <c r="A88"/>
      <c r="B88" s="59" t="s">
        <v>274</v>
      </c>
      <c r="D88" s="11"/>
      <c r="E88"/>
      <c r="F88"/>
      <c r="G88"/>
      <c r="H88"/>
      <c r="I88"/>
    </row>
    <row r="89" spans="1:9" s="2" customFormat="1" x14ac:dyDescent="0.3">
      <c r="A89"/>
      <c r="B89" s="2" t="s">
        <v>273</v>
      </c>
      <c r="D89" s="11"/>
      <c r="E89"/>
      <c r="F89"/>
      <c r="G89"/>
      <c r="H89"/>
      <c r="I89"/>
    </row>
    <row r="90" spans="1:9" customFormat="1" ht="12.75" x14ac:dyDescent="0.2">
      <c r="B90" s="55" t="s">
        <v>140</v>
      </c>
    </row>
    <row r="91" spans="1:9" s="2" customFormat="1" x14ac:dyDescent="0.3">
      <c r="A91" s="10"/>
    </row>
    <row r="92" spans="1:9" s="21" customFormat="1" ht="12.75" x14ac:dyDescent="0.2"/>
    <row r="93" spans="1:9" s="21" customFormat="1" ht="12.75" x14ac:dyDescent="0.2"/>
  </sheetData>
  <mergeCells count="2">
    <mergeCell ref="C1:D1"/>
    <mergeCell ref="C2:D2"/>
  </mergeCells>
  <printOptions gridLines="1"/>
  <pageMargins left="1" right="1" top="1" bottom="1" header="0.5" footer="0.5"/>
  <pageSetup paperSize="9" scale="71" fitToHeight="0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24</vt:i4>
      </vt:variant>
      <vt:variant>
        <vt:lpstr>Named Ranges</vt:lpstr>
      </vt:variant>
      <vt:variant>
        <vt:i4>13</vt:i4>
      </vt:variant>
    </vt:vector>
  </HeadingPairs>
  <TitlesOfParts>
    <vt:vector size="37" baseType="lpstr">
      <vt:lpstr>ფორმა N1</vt:lpstr>
      <vt:lpstr>ფორმა N2</vt:lpstr>
      <vt:lpstr>ფორმა N3</vt:lpstr>
      <vt:lpstr>ფორმა N4</vt:lpstr>
      <vt:lpstr>ფორმა N4.1</vt:lpstr>
      <vt:lpstr>ფორმა 4.2</vt:lpstr>
      <vt:lpstr>ფორმა N4.3</vt:lpstr>
      <vt:lpstr>ფორმა 4.4</vt:lpstr>
      <vt:lpstr>ფორმა N5</vt:lpstr>
      <vt:lpstr>ფორმა N5.1</vt:lpstr>
      <vt:lpstr>ფორმა N6</vt:lpstr>
      <vt:lpstr>ფორმა N6.1</vt:lpstr>
      <vt:lpstr>ფორმა N7</vt:lpstr>
      <vt:lpstr>ფორმა N8</vt:lpstr>
      <vt:lpstr>ფორმა N 8.1</vt:lpstr>
      <vt:lpstr>ფორმა N9</vt:lpstr>
      <vt:lpstr>ფორმა N9.1</vt:lpstr>
      <vt:lpstr>ფორმა N9.2</vt:lpstr>
      <vt:lpstr>ფორმა 9.3</vt:lpstr>
      <vt:lpstr>ფორმა 9.4</vt:lpstr>
      <vt:lpstr>ფორმა 9.5</vt:lpstr>
      <vt:lpstr>ფორმა 9.6</vt:lpstr>
      <vt:lpstr>ფორმა N 9.7</vt:lpstr>
      <vt:lpstr>ფორმა N9.7.1</vt:lpstr>
      <vt:lpstr>'ფორმა 4.4'!Print_Area</vt:lpstr>
      <vt:lpstr>'ფორმა 9.5'!Print_Area</vt:lpstr>
      <vt:lpstr>'ფორმა N 9.7'!Print_Area</vt:lpstr>
      <vt:lpstr>'ფორმა N2'!Print_Area</vt:lpstr>
      <vt:lpstr>'ფორმა N3'!Print_Area</vt:lpstr>
      <vt:lpstr>'ფორმა N4'!Print_Area</vt:lpstr>
      <vt:lpstr>'ფორმა N5'!Print_Area</vt:lpstr>
      <vt:lpstr>'ფორმა N6'!Print_Area</vt:lpstr>
      <vt:lpstr>'ფორმა N7'!Print_Area</vt:lpstr>
      <vt:lpstr>'ფორმა N9'!Print_Area</vt:lpstr>
      <vt:lpstr>'ფორმა N9.1'!Print_Area</vt:lpstr>
      <vt:lpstr>'ფორმა N9.2'!Print_Area</vt:lpstr>
      <vt:lpstr>'ფორმა N9.7.1'!Print_Area</vt:lpstr>
    </vt:vector>
  </TitlesOfParts>
  <Company>ccg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Nino</cp:lastModifiedBy>
  <cp:lastPrinted>2013-01-28T12:05:26Z</cp:lastPrinted>
  <dcterms:created xsi:type="dcterms:W3CDTF">2011-12-27T13:20:18Z</dcterms:created>
  <dcterms:modified xsi:type="dcterms:W3CDTF">2016-03-30T11:14:04Z</dcterms:modified>
</cp:coreProperties>
</file>