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30" windowWidth="14940" windowHeight="7335" tabRatio="971" activeTab="8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  <externalReference r:id="rId29"/>
  </externalReferences>
  <definedNames>
    <definedName name="_xlnm._FilterDatabase" localSheetId="0" hidden="1">'ფორმა N1'!$A$19:$M$125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N5.1'!$B$9:$D$22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8.1'!$A$1:$G$52</definedName>
    <definedName name="_xlnm.Print_Area" localSheetId="22">'ფორმა N 9.7'!$A$1:$I$1448</definedName>
    <definedName name="_xlnm.Print_Area" localSheetId="0">'ფორმა N1'!$A$1:$M$142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N4'!$A$1:$E$88</definedName>
    <definedName name="_xlnm.Print_Area" localSheetId="4">'ფორმა N4.1'!$A$1:$E$38</definedName>
    <definedName name="_xlnm.Print_Area" localSheetId="8">'ფორმა N5'!$A$1:$D$85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C25" i="7" l="1"/>
  <c r="D25" i="7"/>
  <c r="D26" i="3"/>
  <c r="D25" i="3" s="1"/>
  <c r="C18" i="3" l="1"/>
  <c r="C15" i="3"/>
  <c r="G43" i="18"/>
  <c r="D43" i="18"/>
  <c r="C43" i="18"/>
  <c r="G35" i="18"/>
  <c r="G36" i="18" s="1"/>
  <c r="G37" i="18" s="1"/>
  <c r="G38" i="18" s="1"/>
  <c r="G40" i="18" s="1"/>
  <c r="G41" i="18" s="1"/>
  <c r="G21" i="18"/>
  <c r="G22" i="18" s="1"/>
  <c r="G23" i="18" s="1"/>
  <c r="G24" i="18" s="1"/>
  <c r="G25" i="18" s="1"/>
  <c r="G26" i="18" s="1"/>
  <c r="G27" i="18" s="1"/>
  <c r="G28" i="18" s="1"/>
  <c r="G29" i="18" s="1"/>
  <c r="G30" i="18" s="1"/>
  <c r="G10" i="18"/>
  <c r="G11" i="18" s="1"/>
  <c r="G12" i="18" s="1"/>
  <c r="G13" i="18" s="1"/>
  <c r="G14" i="18" s="1"/>
  <c r="G15" i="18" s="1"/>
  <c r="G16" i="18" s="1"/>
  <c r="G17" i="18" s="1"/>
  <c r="G18" i="18" s="1"/>
  <c r="G19" i="18" s="1"/>
  <c r="D45" i="12" l="1"/>
  <c r="H29" i="30" l="1"/>
  <c r="G29" i="30"/>
  <c r="A4" i="30"/>
  <c r="C24" i="26"/>
  <c r="D54" i="40"/>
  <c r="D38" i="40"/>
  <c r="D19" i="40"/>
  <c r="D16" i="40"/>
  <c r="D12" i="40"/>
  <c r="C54" i="40"/>
  <c r="C48" i="40"/>
  <c r="C38" i="40"/>
  <c r="C34" i="40"/>
  <c r="C25" i="40"/>
  <c r="C19" i="40"/>
  <c r="C16" i="40"/>
  <c r="C12" i="40"/>
  <c r="D11" i="12"/>
  <c r="C11" i="12"/>
  <c r="A4" i="35"/>
  <c r="G24" i="10" l="1"/>
  <c r="F24" i="10"/>
  <c r="D17" i="5"/>
  <c r="D14" i="5"/>
  <c r="D11" i="5"/>
  <c r="D10" i="5" s="1"/>
  <c r="D46" i="8"/>
  <c r="C52" i="8"/>
  <c r="C36" i="8"/>
  <c r="C23" i="8"/>
  <c r="C17" i="8"/>
  <c r="D23" i="27"/>
  <c r="C23" i="27"/>
  <c r="D15" i="7"/>
  <c r="D26" i="7"/>
  <c r="C26" i="7"/>
  <c r="D18" i="7"/>
  <c r="D12" i="7"/>
  <c r="C12" i="7"/>
  <c r="D15" i="3"/>
  <c r="D10" i="3" s="1"/>
  <c r="C10" i="3"/>
  <c r="F84" i="33"/>
  <c r="E84" i="33"/>
  <c r="F83" i="33"/>
  <c r="E83" i="33"/>
  <c r="F82" i="33"/>
  <c r="E82" i="33"/>
  <c r="F81" i="33"/>
  <c r="E81" i="33"/>
  <c r="F80" i="33"/>
  <c r="E80" i="33"/>
  <c r="F79" i="33"/>
  <c r="E79" i="33"/>
  <c r="F78" i="33"/>
  <c r="E78" i="33"/>
  <c r="F77" i="33"/>
  <c r="E77" i="33"/>
  <c r="F76" i="33"/>
  <c r="E76" i="33"/>
  <c r="F75" i="33"/>
  <c r="E75" i="33"/>
  <c r="F74" i="33"/>
  <c r="E74" i="33"/>
  <c r="F73" i="33"/>
  <c r="E73" i="33"/>
  <c r="F72" i="33"/>
  <c r="E72" i="33"/>
  <c r="F71" i="33"/>
  <c r="E71" i="33"/>
  <c r="F70" i="33"/>
  <c r="E70" i="33"/>
  <c r="F69" i="33"/>
  <c r="E69" i="33"/>
  <c r="F68" i="33"/>
  <c r="E68" i="33"/>
  <c r="F67" i="33"/>
  <c r="E67" i="33"/>
  <c r="F66" i="33"/>
  <c r="E66" i="33"/>
  <c r="F65" i="33"/>
  <c r="E65" i="33"/>
  <c r="F64" i="33"/>
  <c r="E64" i="33"/>
  <c r="F63" i="33"/>
  <c r="E63" i="33"/>
  <c r="F62" i="33"/>
  <c r="E62" i="33"/>
  <c r="F61" i="33"/>
  <c r="E61" i="33"/>
  <c r="F60" i="33"/>
  <c r="E60" i="33"/>
  <c r="F59" i="33"/>
  <c r="E59" i="33"/>
  <c r="F58" i="33"/>
  <c r="E58" i="33"/>
  <c r="F57" i="33"/>
  <c r="E57" i="33"/>
  <c r="F56" i="33"/>
  <c r="E56" i="33"/>
  <c r="F55" i="33"/>
  <c r="E55" i="33"/>
  <c r="F54" i="33"/>
  <c r="E54" i="33"/>
  <c r="F53" i="33"/>
  <c r="E53" i="33"/>
  <c r="F52" i="33"/>
  <c r="E52" i="33"/>
  <c r="F51" i="33"/>
  <c r="E51" i="33"/>
  <c r="F50" i="33"/>
  <c r="E50" i="33"/>
  <c r="F49" i="33"/>
  <c r="E49" i="33"/>
  <c r="F48" i="33"/>
  <c r="E48" i="33"/>
  <c r="F47" i="33"/>
  <c r="F46" i="33"/>
  <c r="F45" i="33"/>
  <c r="E45" i="33"/>
  <c r="F44" i="33"/>
  <c r="E44" i="33"/>
  <c r="F43" i="33"/>
  <c r="E43" i="33"/>
  <c r="F42" i="33"/>
  <c r="E42" i="33"/>
  <c r="F41" i="33"/>
  <c r="E41" i="33"/>
  <c r="F40" i="33"/>
  <c r="E40" i="33"/>
  <c r="F39" i="33"/>
  <c r="E39" i="33"/>
  <c r="F38" i="33"/>
  <c r="E38" i="33"/>
  <c r="F37" i="33"/>
  <c r="F36" i="33"/>
  <c r="E36" i="33"/>
  <c r="F35" i="33"/>
  <c r="E35" i="33"/>
  <c r="F34" i="33"/>
  <c r="E34" i="33"/>
  <c r="F33" i="33"/>
  <c r="E33" i="33"/>
  <c r="F32" i="33"/>
  <c r="F31" i="33"/>
  <c r="E31" i="33"/>
  <c r="E30" i="33"/>
  <c r="F29" i="33"/>
  <c r="E29" i="33"/>
  <c r="F28" i="33"/>
  <c r="E28" i="33"/>
  <c r="F27" i="33"/>
  <c r="E27" i="33"/>
  <c r="F26" i="33"/>
  <c r="E26" i="33"/>
  <c r="F25" i="33"/>
  <c r="E25" i="33"/>
  <c r="F24" i="33"/>
  <c r="E24" i="33"/>
  <c r="F23" i="33"/>
  <c r="E23" i="33"/>
  <c r="F22" i="33"/>
  <c r="E22" i="33"/>
  <c r="F21" i="33"/>
  <c r="E21" i="33"/>
  <c r="F20" i="33"/>
  <c r="E20" i="33"/>
  <c r="F19" i="33"/>
  <c r="E19" i="33"/>
  <c r="F18" i="33"/>
  <c r="E18" i="33"/>
  <c r="F17" i="33"/>
  <c r="E17" i="33"/>
  <c r="F16" i="33"/>
  <c r="E16" i="33"/>
  <c r="F15" i="33"/>
  <c r="E15" i="33"/>
  <c r="F14" i="33"/>
  <c r="E14" i="33"/>
  <c r="F13" i="33"/>
  <c r="E13" i="33"/>
  <c r="F12" i="33"/>
  <c r="E12" i="33"/>
  <c r="F11" i="33"/>
  <c r="E11" i="33"/>
  <c r="F10" i="33"/>
  <c r="F9" i="33"/>
  <c r="E9" i="33"/>
  <c r="D9" i="3" l="1"/>
  <c r="D10" i="7"/>
  <c r="D9" i="7" s="1"/>
  <c r="D34" i="12"/>
  <c r="D10" i="12" s="1"/>
  <c r="C34" i="12"/>
  <c r="C10" i="12" s="1"/>
  <c r="C18" i="7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C15" i="7" l="1"/>
  <c r="C10" i="7" s="1"/>
  <c r="C9" i="7" l="1"/>
  <c r="D74" i="40"/>
  <c r="D65" i="40"/>
  <c r="D59" i="40"/>
  <c r="C59" i="40"/>
  <c r="D48" i="40"/>
  <c r="D34" i="40"/>
  <c r="D25" i="40"/>
  <c r="A7" i="40"/>
  <c r="A6" i="40"/>
  <c r="D15" i="40" l="1"/>
  <c r="D11" i="40"/>
  <c r="C15" i="40"/>
  <c r="C11" i="40"/>
  <c r="C46" i="8"/>
  <c r="C13" i="8" s="1"/>
  <c r="C9" i="8" s="1"/>
  <c r="H39" i="10" l="1"/>
  <c r="H36" i="10" s="1"/>
  <c r="H32" i="10"/>
  <c r="H24" i="10"/>
  <c r="H19" i="10"/>
  <c r="H17" i="10"/>
  <c r="H14" i="10"/>
  <c r="A5" i="39" l="1"/>
  <c r="A4" i="39"/>
  <c r="D14" i="8"/>
  <c r="D36" i="8"/>
  <c r="D13" i="8" s="1"/>
  <c r="D9" i="8" s="1"/>
  <c r="H34" i="34" l="1"/>
  <c r="G34" i="34"/>
  <c r="A4" i="34"/>
  <c r="A5" i="33" l="1"/>
  <c r="A4" i="33"/>
  <c r="A5" i="32"/>
  <c r="A4" i="32"/>
  <c r="H34" i="29" l="1"/>
  <c r="G34" i="29"/>
  <c r="A4" i="29"/>
  <c r="D17" i="28" l="1"/>
  <c r="C17" i="28"/>
  <c r="A5" i="28"/>
  <c r="A5" i="27"/>
  <c r="D24" i="26"/>
  <c r="A5" i="26"/>
  <c r="A4" i="18" l="1"/>
  <c r="A5" i="3" l="1"/>
  <c r="H10" i="10" l="1"/>
  <c r="H9" i="10" s="1"/>
  <c r="A5" i="17" l="1"/>
  <c r="A5" i="9"/>
  <c r="A5" i="12"/>
  <c r="A6" i="5"/>
  <c r="A5" i="8"/>
  <c r="A5" i="7"/>
  <c r="A5" i="16"/>
  <c r="A4" i="17" l="1"/>
  <c r="A4" i="16"/>
  <c r="A4" i="10"/>
  <c r="A4" i="9"/>
  <c r="A4" i="12"/>
  <c r="A5" i="5"/>
  <c r="A4" i="8"/>
  <c r="A4" i="7"/>
  <c r="J24" i="10" l="1"/>
  <c r="I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C17" i="5"/>
  <c r="C14" i="5"/>
  <c r="C11" i="5"/>
  <c r="D63" i="8"/>
  <c r="D32" i="8"/>
  <c r="C32" i="8"/>
  <c r="D23" i="8"/>
  <c r="C14" i="8"/>
  <c r="D18" i="3"/>
  <c r="C10" i="5" l="1"/>
  <c r="C9" i="3"/>
  <c r="B9" i="10"/>
  <c r="J9" i="10"/>
  <c r="D9" i="10"/>
  <c r="F9" i="10"/>
</calcChain>
</file>

<file path=xl/sharedStrings.xml><?xml version="1.0" encoding="utf-8"?>
<sst xmlns="http://schemas.openxmlformats.org/spreadsheetml/2006/main" count="6988" uniqueCount="4241">
  <si>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</si>
  <si>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</si>
  <si>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</si>
  <si>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</si>
  <si>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</si>
  <si>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</si>
  <si>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</si>
  <si>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</si>
  <si>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</si>
  <si>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</si>
  <si>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</si>
  <si>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</si>
  <si>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</si>
  <si>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</si>
  <si>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</si>
  <si>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</si>
  <si>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</si>
  <si>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</si>
  <si>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</si>
  <si>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</si>
  <si>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</si>
  <si>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</si>
  <si>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</si>
  <si>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</si>
  <si>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</si>
  <si>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</si>
  <si>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</si>
  <si>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</si>
  <si>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</si>
  <si>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</si>
  <si>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</si>
  <si>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</si>
  <si>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</si>
  <si>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</si>
  <si>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</si>
  <si>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</si>
  <si>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</si>
  <si>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</si>
  <si>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</si>
  <si>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</si>
  <si>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</si>
  <si>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</si>
  <si>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</si>
  <si>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</si>
  <si>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</si>
  <si>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</si>
  <si>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</si>
  <si>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</si>
  <si>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</si>
  <si>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</si>
  <si>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</si>
  <si>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</si>
  <si>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</si>
  <si>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</si>
  <si>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</si>
  <si>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</si>
  <si>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</si>
  <si>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</si>
  <si>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</si>
  <si>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</si>
  <si>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</si>
  <si>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</si>
  <si>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</si>
  <si>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</si>
  <si>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</si>
  <si>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</si>
  <si>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</si>
  <si>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</si>
  <si>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</si>
  <si>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</si>
  <si>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</si>
  <si>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</si>
  <si>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</si>
  <si>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</si>
  <si>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</si>
  <si>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</si>
  <si>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</si>
  <si>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</si>
  <si>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</si>
  <si>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</si>
  <si>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</si>
  <si>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</si>
  <si>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</si>
  <si>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</si>
  <si>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</si>
  <si>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</si>
  <si>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</si>
  <si>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</si>
  <si>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</si>
  <si>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</si>
  <si>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</si>
  <si>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</si>
  <si>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</si>
  <si>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</si>
  <si>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</si>
  <si>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1.2.1.1.1</t>
  </si>
  <si>
    <t>1.2.1.1.2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</si>
  <si>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</si>
  <si>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</si>
  <si>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</si>
  <si>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</si>
  <si>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</si>
  <si>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</si>
  <si>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</si>
  <si>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</si>
  <si>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</si>
  <si>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</si>
  <si>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</si>
  <si>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</si>
  <si>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</si>
  <si>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</si>
  <si>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</si>
  <si>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</si>
  <si>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</si>
  <si>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</si>
  <si>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</si>
  <si>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</si>
  <si>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</si>
  <si>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</si>
  <si>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</si>
  <si>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</si>
  <si>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</si>
  <si>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</si>
  <si>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</si>
  <si>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</si>
  <si>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</si>
  <si>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</si>
  <si>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</si>
  <si>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</si>
  <si>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</si>
  <si>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</si>
  <si>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</si>
  <si>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</si>
  <si>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</si>
  <si>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</si>
  <si>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</si>
  <si>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</si>
  <si>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</si>
  <si>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</si>
  <si>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1.2.1.1.3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</si>
  <si>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</si>
  <si>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</si>
  <si>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</si>
  <si>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</si>
  <si>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</si>
  <si>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</si>
  <si>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</si>
  <si>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</si>
  <si>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</si>
  <si>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</si>
  <si>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</si>
  <si>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</si>
  <si>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</si>
  <si>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</si>
  <si>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</si>
  <si>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</si>
  <si>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</si>
  <si>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</si>
  <si>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</si>
  <si>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</si>
  <si>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</si>
  <si>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</si>
  <si>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</si>
  <si>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</si>
  <si>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</si>
  <si>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</si>
  <si>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</si>
  <si>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</si>
  <si>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</si>
  <si>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</si>
  <si>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</si>
  <si>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</si>
  <si>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</si>
  <si>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</si>
  <si>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</si>
  <si>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</si>
  <si>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</si>
  <si>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</si>
  <si>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</si>
  <si>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</si>
  <si>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</si>
  <si>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</si>
  <si>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</si>
  <si>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</si>
  <si>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</si>
  <si>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</si>
  <si>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</si>
  <si>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</si>
  <si>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</si>
  <si>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</si>
  <si>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</si>
  <si>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</si>
  <si>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</si>
  <si>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</si>
  <si>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</si>
  <si>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</si>
  <si>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</si>
  <si>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</si>
  <si>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</si>
  <si>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</si>
  <si>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</si>
  <si>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</si>
  <si>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</si>
  <si>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</si>
  <si>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</si>
  <si>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</si>
  <si>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</si>
  <si>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</si>
  <si>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</si>
  <si>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</si>
  <si>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</si>
  <si>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</si>
  <si>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</si>
  <si>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</si>
  <si>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</si>
  <si>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</si>
  <si>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</si>
  <si>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</si>
  <si>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</si>
  <si>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</si>
  <si>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</si>
  <si>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</si>
  <si>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</si>
  <si>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</si>
  <si>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</si>
  <si>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</si>
  <si>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</si>
  <si>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</si>
  <si>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</si>
  <si>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</si>
  <si>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</si>
  <si>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</si>
  <si>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</si>
  <si>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</si>
  <si>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</si>
  <si>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</si>
  <si>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</si>
  <si>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</si>
  <si>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</si>
  <si>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</si>
  <si>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</si>
  <si>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</si>
  <si>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</si>
  <si>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</si>
  <si>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</si>
  <si>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</si>
  <si>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</si>
  <si>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</si>
  <si>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</si>
  <si>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</si>
  <si>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</si>
  <si>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</si>
  <si>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</si>
  <si>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</si>
  <si>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</si>
  <si>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</si>
  <si>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</si>
  <si>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</si>
  <si>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</si>
  <si>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</si>
  <si>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</si>
  <si>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</si>
  <si>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</si>
  <si>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</si>
  <si>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</si>
  <si>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</si>
  <si>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</si>
  <si>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</si>
  <si>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</si>
  <si>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</si>
  <si>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</si>
  <si>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</si>
  <si>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</si>
  <si>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</si>
  <si>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</si>
  <si>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</si>
  <si>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საანგარიშგებო პერიოდი:</t>
  </si>
  <si>
    <t xml:space="preserve"> </t>
  </si>
  <si>
    <t>ცენტრიდან მიღებული  სახსრებით გაწეული ხარჯები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</si>
  <si>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</si>
  <si>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</si>
  <si>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</si>
  <si>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</si>
  <si>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</si>
  <si>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</si>
  <si>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</si>
  <si>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</si>
  <si>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</si>
  <si>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</si>
  <si>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</si>
  <si>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</si>
  <si>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</si>
  <si>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</si>
  <si>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</si>
  <si>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</si>
  <si>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</si>
  <si>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</si>
  <si>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</si>
  <si>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</si>
  <si>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</si>
  <si>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</si>
  <si>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</si>
  <si>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</si>
  <si>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</si>
  <si>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</si>
  <si>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</si>
  <si>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</si>
  <si>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 xml:space="preserve">ფორმა N6 - სსიპ საარჩევნო სისტემების განვითარების, რეფორმებისა და სწავლების 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</si>
  <si>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</si>
  <si>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</si>
  <si>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</si>
  <si>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</si>
  <si>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</si>
  <si>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</si>
  <si>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</si>
  <si>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</si>
  <si>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</si>
  <si>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</si>
  <si>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</si>
  <si>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</si>
  <si>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</si>
  <si>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</si>
  <si>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</si>
  <si>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</si>
  <si>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</si>
  <si>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</si>
  <si>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</si>
  <si>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</si>
  <si>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</si>
  <si>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</si>
  <si>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</si>
  <si>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</si>
  <si>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</si>
  <si>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</si>
  <si>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</si>
  <si>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</si>
  <si>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</si>
  <si>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</si>
  <si>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</si>
  <si>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</si>
  <si>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</si>
  <si>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</si>
  <si>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</si>
  <si>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</si>
  <si>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 xml:space="preserve">ფორმა N6.1 - სსიპ საარჩევნო სისტემების განვითარების, რეფორმებისა და სწავლების </t>
  </si>
  <si>
    <t>ცენტრიდან მიღებული  სახსრებით გაწეული სხვა ხარჯების განმარტებითი შენიშვნა*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</si>
  <si>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</si>
  <si>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</si>
  <si>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</si>
  <si>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</si>
  <si>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</si>
  <si>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</si>
  <si>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</si>
  <si>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</si>
  <si>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</si>
  <si>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</si>
  <si>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</si>
  <si>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</si>
  <si>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</si>
  <si>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</si>
  <si>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</si>
  <si>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</si>
  <si>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ფორმა N9.4 - იჯარით აღებული უძრავი ქონების რეესტრი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</si>
  <si>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</si>
  <si>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</si>
  <si>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</si>
  <si>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</si>
  <si>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</si>
  <si>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</si>
  <si>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</si>
  <si>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</si>
  <si>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</si>
  <si>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</si>
  <si>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</si>
  <si>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</si>
  <si>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</si>
  <si>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</si>
  <si>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</si>
  <si>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</si>
  <si>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</si>
  <si>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</si>
  <si>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</si>
  <si>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</si>
  <si>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</si>
  <si>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</si>
  <si>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</si>
  <si>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</si>
  <si>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</si>
  <si>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</si>
  <si>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</si>
  <si>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</si>
  <si>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</si>
  <si>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</si>
  <si>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ფორმა N9.6 - იჯარით აღებული სხვა მოძრავი ქონების რეესტრი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</si>
  <si>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</si>
  <si>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</si>
  <si>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</si>
  <si>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</si>
  <si>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</si>
  <si>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</si>
  <si>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</si>
  <si>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</si>
  <si>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</si>
  <si>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</si>
  <si>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</si>
  <si>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</si>
  <si>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</si>
  <si>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</si>
  <si>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ფორმა N9.5 - იჯარით აღებული სატრანსპორტო საშუალებების რეესტრი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</si>
  <si>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</si>
  <si>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</si>
  <si>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</si>
  <si>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</si>
  <si>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</si>
  <si>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</si>
  <si>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</si>
  <si>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</si>
  <si>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</si>
  <si>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</si>
  <si>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</si>
  <si>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</si>
  <si>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</si>
  <si>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</si>
  <si>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</si>
  <si>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 xml:space="preserve">ფორმა N4.4 - სხვა განაცემები ფიზიკურ პირებზე (ხელფასების და პრემიების გარდა) 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</si>
  <si>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</si>
  <si>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</si>
  <si>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</si>
  <si>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</si>
  <si>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</si>
  <si>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</si>
  <si>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</si>
  <si>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</si>
  <si>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</si>
  <si>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</si>
  <si>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</si>
  <si>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</si>
  <si>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</si>
  <si>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</si>
  <si>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</si>
  <si>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</si>
  <si>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</si>
  <si>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მომსახურება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</si>
  <si>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</si>
  <si>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</si>
  <si>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</si>
  <si>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</si>
  <si>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</si>
  <si>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</si>
  <si>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</si>
  <si>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</si>
  <si>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</si>
  <si>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</si>
  <si>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</si>
  <si>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</si>
  <si>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</si>
  <si>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</si>
  <si>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</si>
  <si>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</si>
  <si>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ფორმა N 9.8 - საარჩევნო პერიოდში აღებული სესხი/კრედიტი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</si>
  <si>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</si>
  <si>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</si>
  <si>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</si>
  <si>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</si>
  <si>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t>სხვა ფინანსური აქტივების ზრდა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</si>
  <si>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</si>
  <si>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</si>
  <si>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</si>
  <si>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საქართველოს კონსერვატიული პარტია</t>
  </si>
  <si>
    <t>საქარტველოს კონსერვატიული პარტია</t>
  </si>
  <si>
    <t>თიბისი</t>
  </si>
  <si>
    <t>GE39TB1100000000700804</t>
  </si>
  <si>
    <t>შემოსავლის ტიპი *</t>
  </si>
  <si>
    <t>ია კობერიძე</t>
  </si>
  <si>
    <t>01005001867</t>
  </si>
  <si>
    <t>სიების დაზუსტება</t>
  </si>
  <si>
    <t xml:space="preserve">თინათინი ჟორჟოლაძე </t>
  </si>
  <si>
    <t>01030030583</t>
  </si>
  <si>
    <t>სვეტლანა ოსიპოვა</t>
  </si>
  <si>
    <t>01005009104</t>
  </si>
  <si>
    <t>სოსო კიკილაშვილი</t>
  </si>
  <si>
    <t>01005000068</t>
  </si>
  <si>
    <t>სანდრო ჩიტიშვილი</t>
  </si>
  <si>
    <t>01017014062</t>
  </si>
  <si>
    <t>ნაზი ცერცვაძე</t>
  </si>
  <si>
    <t>01005007325</t>
  </si>
  <si>
    <t>მერი ჯაიანი</t>
  </si>
  <si>
    <t>01005009471</t>
  </si>
  <si>
    <t>ლამარა ნუცუბიძე</t>
  </si>
  <si>
    <t>01025007533</t>
  </si>
  <si>
    <t>თამარ ზაქარიაძე</t>
  </si>
  <si>
    <t>01005009446</t>
  </si>
  <si>
    <t>ლიანა მახარაშვილი</t>
  </si>
  <si>
    <t>01021013913</t>
  </si>
  <si>
    <t>ლიანა გოგოლაშვილი</t>
  </si>
  <si>
    <t>33001016148</t>
  </si>
  <si>
    <t>იური ჯაიანი</t>
  </si>
  <si>
    <t>01005030651</t>
  </si>
  <si>
    <t>თია ბიჭაშვილი</t>
  </si>
  <si>
    <t>01005007289</t>
  </si>
  <si>
    <t>მაია კაკაბაძე</t>
  </si>
  <si>
    <t>01024022044</t>
  </si>
  <si>
    <t>ეკატერინე ვაშაკიძე</t>
  </si>
  <si>
    <t>01011091701</t>
  </si>
  <si>
    <t>შორენა ჭუმბურიძე</t>
  </si>
  <si>
    <t>01030039609</t>
  </si>
  <si>
    <t>ნანა ჩიხლაძე</t>
  </si>
  <si>
    <t>01024031144</t>
  </si>
  <si>
    <t>ნათია ჯაიანი</t>
  </si>
  <si>
    <t>01005009469</t>
  </si>
  <si>
    <t>მანიჟა ქარელიძე</t>
  </si>
  <si>
    <t>01030036593</t>
  </si>
  <si>
    <t>ნინო გაჩავა</t>
  </si>
  <si>
    <t>01030036431</t>
  </si>
  <si>
    <t>მედეია გოგუაძე</t>
  </si>
  <si>
    <t>01005017283</t>
  </si>
  <si>
    <t>მარინა ბაღაშვილი</t>
  </si>
  <si>
    <t>34001001219</t>
  </si>
  <si>
    <t>ლეილა ბეგლარაშვილი</t>
  </si>
  <si>
    <t>01030032946</t>
  </si>
  <si>
    <t>თამარ მაისურაძე</t>
  </si>
  <si>
    <t>01024058513</t>
  </si>
  <si>
    <t>ნინო გელაშვილი</t>
  </si>
  <si>
    <t>01008030435</t>
  </si>
  <si>
    <t>ნანა ენუქიძე</t>
  </si>
  <si>
    <t>01005018382</t>
  </si>
  <si>
    <t>ნინო პეტრიაშვილი</t>
  </si>
  <si>
    <t>01030039129</t>
  </si>
  <si>
    <t>რუსუდან ჭუმბურიძე</t>
  </si>
  <si>
    <t>01005010414</t>
  </si>
  <si>
    <t>ცისანა ძაბირაძე</t>
  </si>
  <si>
    <t>18001003125</t>
  </si>
  <si>
    <t>ალექსი ოქროპირიძე</t>
  </si>
  <si>
    <t>01006013351</t>
  </si>
  <si>
    <t>ლია მახარაძე</t>
  </si>
  <si>
    <t>61001047374</t>
  </si>
  <si>
    <t>თინათინ ბერაია</t>
  </si>
  <si>
    <t>42001029660</t>
  </si>
  <si>
    <t>იამზე მაჭავარიანი</t>
  </si>
  <si>
    <t>01007006675</t>
  </si>
  <si>
    <t>ნათელა ნაჭყებია</t>
  </si>
  <si>
    <t>01005014862</t>
  </si>
  <si>
    <t>ხათუნა ხიდაშელი</t>
  </si>
  <si>
    <t>01005018306</t>
  </si>
  <si>
    <t>რიმა გოცირიძე</t>
  </si>
  <si>
    <t>01008027510</t>
  </si>
  <si>
    <t>მზია ჯანიაშვილი-ქაჯაია</t>
  </si>
  <si>
    <t>01012027236</t>
  </si>
  <si>
    <t>მარინე ჯორბენაძე</t>
  </si>
  <si>
    <t>01008018856</t>
  </si>
  <si>
    <t>ირმა ხურციძე</t>
  </si>
  <si>
    <t>01007006197</t>
  </si>
  <si>
    <t>შორენა გიორგაძე</t>
  </si>
  <si>
    <t>18001024183</t>
  </si>
  <si>
    <t>ნათია კვარაცხელია</t>
  </si>
  <si>
    <t>53001015311</t>
  </si>
  <si>
    <t>ხათუნა მაისურაძე</t>
  </si>
  <si>
    <t>01024058511</t>
  </si>
  <si>
    <t>ხათუნა ჩომახიძე</t>
  </si>
  <si>
    <t>01007006342</t>
  </si>
  <si>
    <t>გულიმზე ურთქმელიძე</t>
  </si>
  <si>
    <t>01007009246</t>
  </si>
  <si>
    <t>გია კოტეტიშვილი</t>
  </si>
  <si>
    <t>01024058753</t>
  </si>
  <si>
    <t>მაია წურწუმია</t>
  </si>
  <si>
    <t>62001036945</t>
  </si>
  <si>
    <t>გრიგოლი სილაგაძე</t>
  </si>
  <si>
    <t>49001012479</t>
  </si>
  <si>
    <t>ლეილა კიკილაშვილი</t>
  </si>
  <si>
    <t>01030034386</t>
  </si>
  <si>
    <t>ალექსანდრე ამჩესლავსკი</t>
  </si>
  <si>
    <t>01010014001</t>
  </si>
  <si>
    <t>მანანა ჩახაია</t>
  </si>
  <si>
    <t>01024027363</t>
  </si>
  <si>
    <t>ირმა სადრაძე</t>
  </si>
  <si>
    <t>33001057878</t>
  </si>
  <si>
    <t>თამარ ჩაჩავა</t>
  </si>
  <si>
    <t>01002009391</t>
  </si>
  <si>
    <t>მარგარიტა თუშიშვილი</t>
  </si>
  <si>
    <t>20001005764</t>
  </si>
  <si>
    <t>თამარი შუბლაძე</t>
  </si>
  <si>
    <t>01011004575</t>
  </si>
  <si>
    <t>ნინო მჭედლიშვილი</t>
  </si>
  <si>
    <t>01424094320</t>
  </si>
  <si>
    <t>დიანა ტაბატაძე</t>
  </si>
  <si>
    <t>01030021452</t>
  </si>
  <si>
    <t>ანა თოფურიძე</t>
  </si>
  <si>
    <t>01019001438</t>
  </si>
  <si>
    <t>ნინა ზაქარაშვილი</t>
  </si>
  <si>
    <t>01007000633</t>
  </si>
  <si>
    <t>იამზე მეშველაშვილი</t>
  </si>
  <si>
    <t>01005006722</t>
  </si>
  <si>
    <t>ქეთევანი შენგელია</t>
  </si>
  <si>
    <t>01030033030</t>
  </si>
  <si>
    <t>ლიზა ჯებაშვილი</t>
  </si>
  <si>
    <t>04001012990</t>
  </si>
  <si>
    <t>ირმა სამსონაძე</t>
  </si>
  <si>
    <t>26001013469</t>
  </si>
  <si>
    <t>იზოლდა მიქელაძე</t>
  </si>
  <si>
    <t>01017019107</t>
  </si>
  <si>
    <t>შორენა მაისურაძე</t>
  </si>
  <si>
    <t>01025002631</t>
  </si>
  <si>
    <t>ლიანა ლომიძე</t>
  </si>
  <si>
    <t>01019049497</t>
  </si>
  <si>
    <t>მაია გოგიჩაშვილი</t>
  </si>
  <si>
    <t>01007008687</t>
  </si>
  <si>
    <t>მარიამ იმნაძე</t>
  </si>
  <si>
    <t>01007017354</t>
  </si>
  <si>
    <t>თათია კუჭავა</t>
  </si>
  <si>
    <t>01011058749</t>
  </si>
  <si>
    <t>მზია გაბიდაური</t>
  </si>
  <si>
    <t>22001009487</t>
  </si>
  <si>
    <t>ქეთევან ასათიანი</t>
  </si>
  <si>
    <t>01005020141</t>
  </si>
  <si>
    <t>დავით ჩოხელი</t>
  </si>
  <si>
    <t>01008032011</t>
  </si>
  <si>
    <t>ნინო ჩაჩავა</t>
  </si>
  <si>
    <t>01008035131</t>
  </si>
  <si>
    <t>სესილი გიორგაძე</t>
  </si>
  <si>
    <t>01006008326</t>
  </si>
  <si>
    <t>ეკა ჭელიძე</t>
  </si>
  <si>
    <t>01006017409</t>
  </si>
  <si>
    <t>ნინო წერეთელი</t>
  </si>
  <si>
    <t>54001041491</t>
  </si>
  <si>
    <t>ლეილა აბაშიძე</t>
  </si>
  <si>
    <t>59001000455</t>
  </si>
  <si>
    <t>იათამზე ფარსადანიშვილი</t>
  </si>
  <si>
    <t>01007011370</t>
  </si>
  <si>
    <t>ანა ჯიქური</t>
  </si>
  <si>
    <t>01022006758</t>
  </si>
  <si>
    <t>მზია ჩანადირი</t>
  </si>
  <si>
    <t>01007014112</t>
  </si>
  <si>
    <t>მაგული აივაზოვა</t>
  </si>
  <si>
    <t>61002002607</t>
  </si>
  <si>
    <t>ლალი ასლანიშვილი</t>
  </si>
  <si>
    <t>01023002780</t>
  </si>
  <si>
    <t>სიდონია დავითაშვილი</t>
  </si>
  <si>
    <t>01027028628</t>
  </si>
  <si>
    <t>თამარ მძელური</t>
  </si>
  <si>
    <t>01021004274</t>
  </si>
  <si>
    <t>ეკატერინე ოთარაშვილი</t>
  </si>
  <si>
    <t>01005021997</t>
  </si>
  <si>
    <t>დარეჯან შარვაძე</t>
  </si>
  <si>
    <t>39001006008</t>
  </si>
  <si>
    <t>ნათია ხუნაშვილი</t>
  </si>
  <si>
    <t>01405046107</t>
  </si>
  <si>
    <t>ეკა ორაგველიძე</t>
  </si>
  <si>
    <t>01007014005</t>
  </si>
  <si>
    <t>ირმა ლაბაური</t>
  </si>
  <si>
    <t>01007015810</t>
  </si>
  <si>
    <t>ირინა მესხი</t>
  </si>
  <si>
    <t>55001023658</t>
  </si>
  <si>
    <t>ნაზიკო აფციაური</t>
  </si>
  <si>
    <t>01005011320</t>
  </si>
  <si>
    <t>თეა ჯიჯავაძე</t>
  </si>
  <si>
    <t>01030008513</t>
  </si>
  <si>
    <t>ერეკლე მამუჩიშვილი</t>
  </si>
  <si>
    <t>01005045241</t>
  </si>
  <si>
    <t>ლონდა ღამბარაშვილი</t>
  </si>
  <si>
    <t>15001016016</t>
  </si>
  <si>
    <t>სოფიკო ხუნდაძე</t>
  </si>
  <si>
    <t>01005045289</t>
  </si>
  <si>
    <t>ნათია არჩვაძე</t>
  </si>
  <si>
    <t>01019060136</t>
  </si>
  <si>
    <t>მაია გურგენიძე-დევდარიანი</t>
  </si>
  <si>
    <t>01027001624</t>
  </si>
  <si>
    <t>ნანული მაღრაძე</t>
  </si>
  <si>
    <t>01005017146</t>
  </si>
  <si>
    <t>მაკა გაბადაძე</t>
  </si>
  <si>
    <t>41001001176</t>
  </si>
  <si>
    <t>ლამარა ბიწაძე</t>
  </si>
  <si>
    <t>01002020471</t>
  </si>
  <si>
    <t>გულნარა დოლბაძე</t>
  </si>
  <si>
    <t>01007010264</t>
  </si>
  <si>
    <t>ელიკო არევაძე</t>
  </si>
  <si>
    <t>01005014190</t>
  </si>
  <si>
    <t>რუსუდან გუჯაბიძე</t>
  </si>
  <si>
    <t>01019016454</t>
  </si>
  <si>
    <t xml:space="preserve">ლევან ხოფერია </t>
  </si>
  <si>
    <t>01007004522</t>
  </si>
  <si>
    <t>ვარდო ქვათელაძე</t>
  </si>
  <si>
    <t>62004027514</t>
  </si>
  <si>
    <t>მერი ესაკია</t>
  </si>
  <si>
    <t>01011070647</t>
  </si>
  <si>
    <t>მარიამ მიმინოშვილი</t>
  </si>
  <si>
    <t>01005024887</t>
  </si>
  <si>
    <t>ქეთევან თარგამაძე</t>
  </si>
  <si>
    <t>01005008269</t>
  </si>
  <si>
    <t>თორნიკე გოგიჩაიშვილი</t>
  </si>
  <si>
    <t>01005028707</t>
  </si>
  <si>
    <t>თამარ ჭელიძე</t>
  </si>
  <si>
    <t>01007015350</t>
  </si>
  <si>
    <t>მედეა ანჯაფარიძე</t>
  </si>
  <si>
    <t>62006039944</t>
  </si>
  <si>
    <t>ნანი ჩაფიძე</t>
  </si>
  <si>
    <t>01007015071</t>
  </si>
  <si>
    <t>ნინო გურაშვილი</t>
  </si>
  <si>
    <t>01005044365</t>
  </si>
  <si>
    <t>მანანა კიკაბიძე</t>
  </si>
  <si>
    <t>01022005163</t>
  </si>
  <si>
    <t>მაია კირვალიძე</t>
  </si>
  <si>
    <t>01007001404</t>
  </si>
  <si>
    <t>ნაირა ბურჯალიანი</t>
  </si>
  <si>
    <t>01007015177</t>
  </si>
  <si>
    <t>მარინა ელიოზაშვილი</t>
  </si>
  <si>
    <t>01030031375</t>
  </si>
  <si>
    <t>ლენა მხითარიანი</t>
  </si>
  <si>
    <t>01030015481</t>
  </si>
  <si>
    <t>დალი ტურაშვილი</t>
  </si>
  <si>
    <t>01007009380</t>
  </si>
  <si>
    <t>ლია ზამთარაძე</t>
  </si>
  <si>
    <t>01007007038</t>
  </si>
  <si>
    <t>ანა ქიმუცაძე</t>
  </si>
  <si>
    <t>01007015568</t>
  </si>
  <si>
    <t>ირინე ვაშალომიძე</t>
  </si>
  <si>
    <t>01026007322</t>
  </si>
  <si>
    <t>ირმა ლორია</t>
  </si>
  <si>
    <t>46001016108</t>
  </si>
  <si>
    <t>ქრისტინე ხოფერია</t>
  </si>
  <si>
    <t>01005025032</t>
  </si>
  <si>
    <t>თამარ ცხორაგაული</t>
  </si>
  <si>
    <t>16001000464</t>
  </si>
  <si>
    <t>ირმა კერესელიძე</t>
  </si>
  <si>
    <t>01006005279</t>
  </si>
  <si>
    <t>ნელი ღონღაძე</t>
  </si>
  <si>
    <t>01006003272</t>
  </si>
  <si>
    <t>მანანა ადეიშვილი</t>
  </si>
  <si>
    <t>01006019870</t>
  </si>
  <si>
    <t>ქეთევან ქადარია</t>
  </si>
  <si>
    <t>19001007610</t>
  </si>
  <si>
    <t>ინგა უსენაშვილი</t>
  </si>
  <si>
    <t>01006005331</t>
  </si>
  <si>
    <t>ქეთევან კუკავა</t>
  </si>
  <si>
    <t>62005013248</t>
  </si>
  <si>
    <t>თინათინ ესებუა</t>
  </si>
  <si>
    <t>01007013335</t>
  </si>
  <si>
    <t>ნანა ხუციშვილი</t>
  </si>
  <si>
    <t>01006017842</t>
  </si>
  <si>
    <t>მაკა ახალაია</t>
  </si>
  <si>
    <t>01005010640</t>
  </si>
  <si>
    <t>ირინე კალატოზიშვილი</t>
  </si>
  <si>
    <t>01012022480</t>
  </si>
  <si>
    <t>რუსუდან უშარიძე</t>
  </si>
  <si>
    <t>01024046146</t>
  </si>
  <si>
    <t>გვანცა გოქაძე</t>
  </si>
  <si>
    <t>0100503279</t>
  </si>
  <si>
    <t>ჟანა კუზნეცოვა</t>
  </si>
  <si>
    <t>01006017949</t>
  </si>
  <si>
    <t>ნინო მაზიაშვილი</t>
  </si>
  <si>
    <t>01005022462</t>
  </si>
  <si>
    <t>ნელი ხარაძე</t>
  </si>
  <si>
    <t>01007013939</t>
  </si>
  <si>
    <t>რუსუდან ქამუშაძე</t>
  </si>
  <si>
    <t>01006010665</t>
  </si>
  <si>
    <t>მაია გრიგორიადი</t>
  </si>
  <si>
    <t>01006013878</t>
  </si>
  <si>
    <t>ნანა როდონაია</t>
  </si>
  <si>
    <t>48001020281</t>
  </si>
  <si>
    <t>ეთერი მაჭავარიანი</t>
  </si>
  <si>
    <t>04001003654</t>
  </si>
  <si>
    <t>ნამი ზუბაშვილი</t>
  </si>
  <si>
    <t>01006009642</t>
  </si>
  <si>
    <t>მაია გრძელიძე</t>
  </si>
  <si>
    <t>09001013300</t>
  </si>
  <si>
    <t>ლუიზა წიკლაური</t>
  </si>
  <si>
    <t>01005015755</t>
  </si>
  <si>
    <t>მაია გურჩიანი</t>
  </si>
  <si>
    <t>01005022417</t>
  </si>
  <si>
    <t>ინგა ჟვანია</t>
  </si>
  <si>
    <t>62005002271</t>
  </si>
  <si>
    <t>ელენე კობახიძე</t>
  </si>
  <si>
    <t>01006019404</t>
  </si>
  <si>
    <t>მაია დალაქიშვილი</t>
  </si>
  <si>
    <t>01006017661</t>
  </si>
  <si>
    <t>მადონა კიკაჩეიშვილი</t>
  </si>
  <si>
    <t>01006017974</t>
  </si>
  <si>
    <t>გულნარა კიკნაველიძე</t>
  </si>
  <si>
    <t>01006003416</t>
  </si>
  <si>
    <t>ხათუნა კახელაძე</t>
  </si>
  <si>
    <t>01006005896</t>
  </si>
  <si>
    <t>ქეთევან მოდებაძე</t>
  </si>
  <si>
    <t>54001042027</t>
  </si>
  <si>
    <t>ეკა გოგმაჩაძე</t>
  </si>
  <si>
    <t>01001004036</t>
  </si>
  <si>
    <t>ირინა ნაცვლიშვილი</t>
  </si>
  <si>
    <t>01006013230</t>
  </si>
  <si>
    <t>ლეილა ცირეკიძე</t>
  </si>
  <si>
    <t>01025017941</t>
  </si>
  <si>
    <t>ლია მაჭარაშვილი</t>
  </si>
  <si>
    <t>01006013957</t>
  </si>
  <si>
    <t>ფატმანი ენუქიძე</t>
  </si>
  <si>
    <t>01006021833</t>
  </si>
  <si>
    <t xml:space="preserve">ეკა ფირცხალავა </t>
  </si>
  <si>
    <t>01006009361</t>
  </si>
  <si>
    <t>ლალი ბიწკინაშვილი</t>
  </si>
  <si>
    <t>01006013722</t>
  </si>
  <si>
    <t>ნანი ცერცვაძე</t>
  </si>
  <si>
    <t>01005014408</t>
  </si>
  <si>
    <t>ზურაბ  მერკვილაძე</t>
  </si>
  <si>
    <t>01006012253</t>
  </si>
  <si>
    <t>მეგი გოგოლაძე</t>
  </si>
  <si>
    <t>25001024984</t>
  </si>
  <si>
    <t>იზეტა ჩილაჩავა</t>
  </si>
  <si>
    <t>01006013095</t>
  </si>
  <si>
    <t>მანანა კანაჩაძე</t>
  </si>
  <si>
    <t>49001001347</t>
  </si>
  <si>
    <t>ნინო ჭიკაიძე</t>
  </si>
  <si>
    <t>01006006644</t>
  </si>
  <si>
    <t>ხათუნა ოდოშაშვილი</t>
  </si>
  <si>
    <t>01006021592</t>
  </si>
  <si>
    <t>მანანა აბულაშვილი</t>
  </si>
  <si>
    <t>01006000074</t>
  </si>
  <si>
    <t>ნინო ინასარიძე</t>
  </si>
  <si>
    <t>01006005549</t>
  </si>
  <si>
    <t>დავით ცაცუა</t>
  </si>
  <si>
    <t>01006016356</t>
  </si>
  <si>
    <t>თამარი კაპანაძე</t>
  </si>
  <si>
    <t>01017048261</t>
  </si>
  <si>
    <t>მარიამ გიორგობიანი</t>
  </si>
  <si>
    <t>01006007793</t>
  </si>
  <si>
    <t>მარინა კუპრაძე</t>
  </si>
  <si>
    <t>01006013507</t>
  </si>
  <si>
    <t>ზურაბ ცაცუა</t>
  </si>
  <si>
    <t>01006008664</t>
  </si>
  <si>
    <t>მაკა ერაძე</t>
  </si>
  <si>
    <t>54001009234</t>
  </si>
  <si>
    <t>ლიანა უშვერიძე</t>
  </si>
  <si>
    <t>01006018068</t>
  </si>
  <si>
    <t>ეთერი კობაიძე</t>
  </si>
  <si>
    <t>01006019721</t>
  </si>
  <si>
    <t>თამილა გომიაშვილი</t>
  </si>
  <si>
    <t>01006007183</t>
  </si>
  <si>
    <t>ქეთევან შალიბაშვილი</t>
  </si>
  <si>
    <t>01031004979</t>
  </si>
  <si>
    <t>მაია ჩალაძე</t>
  </si>
  <si>
    <t>62011001987</t>
  </si>
  <si>
    <t>ლილი კვინიკაძე</t>
  </si>
  <si>
    <t>01005029660</t>
  </si>
  <si>
    <t>მაია შალიბაშვილი</t>
  </si>
  <si>
    <t>01006014099</t>
  </si>
  <si>
    <t>გიორგი ყამარაული</t>
  </si>
  <si>
    <t>01005036018</t>
  </si>
  <si>
    <t>ნანა ღვინეფაძე</t>
  </si>
  <si>
    <t>01006011284</t>
  </si>
  <si>
    <t>ნარგიზი ჭელიძე</t>
  </si>
  <si>
    <t>01006017652</t>
  </si>
  <si>
    <t>ლია ქურდაძე-პატარიძე</t>
  </si>
  <si>
    <t>01006007965</t>
  </si>
  <si>
    <t>ლიანა  ბურძენიძე</t>
  </si>
  <si>
    <t>01006020829</t>
  </si>
  <si>
    <t>ნათია სიჭინავა</t>
  </si>
  <si>
    <t>01905048104</t>
  </si>
  <si>
    <t>ლალი ჭელიძე</t>
  </si>
  <si>
    <t>01006021351</t>
  </si>
  <si>
    <t>მარინე მაისურაძე</t>
  </si>
  <si>
    <t>01006010421</t>
  </si>
  <si>
    <t>ინგა ცირეკიძე</t>
  </si>
  <si>
    <t>01005022591</t>
  </si>
  <si>
    <t>ირაკლი შალიბაშვილი</t>
  </si>
  <si>
    <t>01006011450</t>
  </si>
  <si>
    <t>ანა ოქროპირიძე</t>
  </si>
  <si>
    <t>01005028649</t>
  </si>
  <si>
    <t>ლალი გამხიტაშვილი</t>
  </si>
  <si>
    <t>01006000557</t>
  </si>
  <si>
    <t>ნათია ბერიძე</t>
  </si>
  <si>
    <t>55001020517</t>
  </si>
  <si>
    <t>თამარ მეტრეველი</t>
  </si>
  <si>
    <t>01017023355</t>
  </si>
  <si>
    <t>ნინო გიგაური</t>
  </si>
  <si>
    <t>01006005595</t>
  </si>
  <si>
    <t>ლალი ბახტაძე</t>
  </si>
  <si>
    <t>01005017221</t>
  </si>
  <si>
    <t>ცირა ხორბალაძე</t>
  </si>
  <si>
    <t>01006017891</t>
  </si>
  <si>
    <t>ქეთევან ბზიავა</t>
  </si>
  <si>
    <t>62001029294</t>
  </si>
  <si>
    <t>ნინო თაქთაქიშვილი</t>
  </si>
  <si>
    <t>01005041918</t>
  </si>
  <si>
    <t>ფიქრია ჭაფოიძე</t>
  </si>
  <si>
    <t>60001094254</t>
  </si>
  <si>
    <t>ქრისტინე ღუღუნიშვილი</t>
  </si>
  <si>
    <t>01005022915</t>
  </si>
  <si>
    <t>თეა კუტალაძე</t>
  </si>
  <si>
    <t>01019017575</t>
  </si>
  <si>
    <t>ნინო გიორგაძე</t>
  </si>
  <si>
    <t>01020007328</t>
  </si>
  <si>
    <t>ოლღა ტურაშვილი</t>
  </si>
  <si>
    <t>01020006275</t>
  </si>
  <si>
    <t>დარეჯან ნებიერიძე</t>
  </si>
  <si>
    <t>01023002719</t>
  </si>
  <si>
    <t>თეა წეროძე</t>
  </si>
  <si>
    <t>01013031560</t>
  </si>
  <si>
    <t>მანანა მაისურაძე</t>
  </si>
  <si>
    <t>01020010638</t>
  </si>
  <si>
    <t>იზოლდა გაგნიძე</t>
  </si>
  <si>
    <t>01001002316</t>
  </si>
  <si>
    <t>მაია ნაკაშიძე</t>
  </si>
  <si>
    <t>01001011305</t>
  </si>
  <si>
    <t>ეკა ჯიქურაშვილი</t>
  </si>
  <si>
    <t>01019075782</t>
  </si>
  <si>
    <t>ელიზა წვერავა</t>
  </si>
  <si>
    <t>01019039589</t>
  </si>
  <si>
    <t>ინგა ქარჩავა</t>
  </si>
  <si>
    <t>58001005619</t>
  </si>
  <si>
    <t>ია შურღია</t>
  </si>
  <si>
    <t>01036003341</t>
  </si>
  <si>
    <t>ნინო ნაჭყეპია</t>
  </si>
  <si>
    <t>19001010755</t>
  </si>
  <si>
    <t>ნინო ხუციძე</t>
  </si>
  <si>
    <t>33001052954</t>
  </si>
  <si>
    <t>ეკა ფარეულიძე</t>
  </si>
  <si>
    <t>08001000283</t>
  </si>
  <si>
    <t>მარინე გელაშვილი</t>
  </si>
  <si>
    <t>01020008053</t>
  </si>
  <si>
    <t>დიანა მელაშვილი</t>
  </si>
  <si>
    <t>01019050657</t>
  </si>
  <si>
    <t>მანანა მალძიგაშვილი</t>
  </si>
  <si>
    <t>01019037039</t>
  </si>
  <si>
    <t>ლია მღვდელაძე</t>
  </si>
  <si>
    <t>01019001070</t>
  </si>
  <si>
    <t>ლიანა გოშაძე</t>
  </si>
  <si>
    <t>01020006137</t>
  </si>
  <si>
    <t>ლევან ლაცაბიძე</t>
  </si>
  <si>
    <t>01020014622</t>
  </si>
  <si>
    <t>მარიამ კასრაძე</t>
  </si>
  <si>
    <t>01020007737</t>
  </si>
  <si>
    <t>სალომე ტაბატაძე</t>
  </si>
  <si>
    <t>38001012868</t>
  </si>
  <si>
    <t>ფატიმა კამკამიძე</t>
  </si>
  <si>
    <t>01036003272</t>
  </si>
  <si>
    <t xml:space="preserve">თამარ ლოლაშვილი </t>
  </si>
  <si>
    <t>01019047709</t>
  </si>
  <si>
    <t>მარინე ჩახვაძე</t>
  </si>
  <si>
    <t>01019002648</t>
  </si>
  <si>
    <t>თეიმურაზ ჩახვაძე</t>
  </si>
  <si>
    <t>01019002513</t>
  </si>
  <si>
    <t>მზია ნადირაძე</t>
  </si>
  <si>
    <t>01019005670</t>
  </si>
  <si>
    <t>ელისაბედ მჭედლიშვილი</t>
  </si>
  <si>
    <t>01019009016</t>
  </si>
  <si>
    <t>გიორგი ტაბატაძე</t>
  </si>
  <si>
    <t>38001042162</t>
  </si>
  <si>
    <t>თამარ ტრაპაიძე</t>
  </si>
  <si>
    <t>01019033545</t>
  </si>
  <si>
    <t>ია ჩუგოშვილი</t>
  </si>
  <si>
    <t>45001013134</t>
  </si>
  <si>
    <t xml:space="preserve">შორენა ინაშვილი </t>
  </si>
  <si>
    <t>01004004235</t>
  </si>
  <si>
    <t>ნათია დათუნაშვილი</t>
  </si>
  <si>
    <t>01019080302</t>
  </si>
  <si>
    <t>ნინო დიდებაშვილი</t>
  </si>
  <si>
    <t>01019013508</t>
  </si>
  <si>
    <t>ნინო მშვიდობაძე</t>
  </si>
  <si>
    <t>01036003351</t>
  </si>
  <si>
    <t>ციური მესხი</t>
  </si>
  <si>
    <t>01019022170</t>
  </si>
  <si>
    <t>გვანცა კვინიტაძე</t>
  </si>
  <si>
    <t>01019023575</t>
  </si>
  <si>
    <t>მაკა ქავთარაძე</t>
  </si>
  <si>
    <t>16001006841</t>
  </si>
  <si>
    <t>თამარ ბაზანდარაშვილი</t>
  </si>
  <si>
    <t>59001122811</t>
  </si>
  <si>
    <t>თამთა ჟღენტი</t>
  </si>
  <si>
    <t>46001020454</t>
  </si>
  <si>
    <t>მარიეტა ჭუბაბრია</t>
  </si>
  <si>
    <t>01019038216</t>
  </si>
  <si>
    <t>ხათუნა ნიჟარაძე</t>
  </si>
  <si>
    <t>01019000312</t>
  </si>
  <si>
    <t>ლირა გამხუაშვილი</t>
  </si>
  <si>
    <t>59001051523</t>
  </si>
  <si>
    <t>ირინა მაისურაძე</t>
  </si>
  <si>
    <t>01024064167</t>
  </si>
  <si>
    <t>იზოლდა დევიძე</t>
  </si>
  <si>
    <t>01019015421</t>
  </si>
  <si>
    <t>ელენე კუხიანიძე</t>
  </si>
  <si>
    <t>01019005791</t>
  </si>
  <si>
    <t>ბელა მარუტიანოვა</t>
  </si>
  <si>
    <t>01019040268</t>
  </si>
  <si>
    <t>რუსუდან კალატოზიშვილი</t>
  </si>
  <si>
    <t>01025001699</t>
  </si>
  <si>
    <t>მაია ფურცელაძე</t>
  </si>
  <si>
    <t>60002013201</t>
  </si>
  <si>
    <t>მარინე ნიკოლაძე</t>
  </si>
  <si>
    <t>01019011658</t>
  </si>
  <si>
    <t>დარეჯან ივანაშვილი</t>
  </si>
  <si>
    <t>01019026687</t>
  </si>
  <si>
    <t>ირმა სვანიშვილი</t>
  </si>
  <si>
    <t>01019056033</t>
  </si>
  <si>
    <t>ნათელა ლობჟანიძე</t>
  </si>
  <si>
    <t>01006002825</t>
  </si>
  <si>
    <t>კარინე გინოვიანი</t>
  </si>
  <si>
    <t>01019021665</t>
  </si>
  <si>
    <t>სოფიო ნორაკიძე</t>
  </si>
  <si>
    <t>01019010183</t>
  </si>
  <si>
    <t>ნატალია მაჭარაშვილი</t>
  </si>
  <si>
    <t>38001025823</t>
  </si>
  <si>
    <t>ეკატერინე ხოტენაშვილი</t>
  </si>
  <si>
    <t>13001041139</t>
  </si>
  <si>
    <t>გიორგი ყარალაშვილი</t>
  </si>
  <si>
    <t>40001032608</t>
  </si>
  <si>
    <t>ლელა კელაპტრიშვილი</t>
  </si>
  <si>
    <t>01019028559</t>
  </si>
  <si>
    <t>ნატო უნგიაძე</t>
  </si>
  <si>
    <t>01026009070</t>
  </si>
  <si>
    <t>იზოლდა თვაური</t>
  </si>
  <si>
    <t>01008016836</t>
  </si>
  <si>
    <t>ნათელა კალმახელიძე</t>
  </si>
  <si>
    <t>01019008070</t>
  </si>
  <si>
    <t>თეა სიუკაევა</t>
  </si>
  <si>
    <t>13001012809</t>
  </si>
  <si>
    <t>ვანდა ხვედელიძე</t>
  </si>
  <si>
    <t>01019013362</t>
  </si>
  <si>
    <t>ციალა ხაფავა</t>
  </si>
  <si>
    <t>01026009202</t>
  </si>
  <si>
    <t>თამარ ბიძინაშვილი</t>
  </si>
  <si>
    <t>01004004268</t>
  </si>
  <si>
    <t>ნინო სარიშვილი</t>
  </si>
  <si>
    <t>01004014828</t>
  </si>
  <si>
    <t>მანანა ბაღათურია</t>
  </si>
  <si>
    <t>61001000475</t>
  </si>
  <si>
    <t>მაია ბადაშვილი</t>
  </si>
  <si>
    <t>01001038426</t>
  </si>
  <si>
    <t>მზაღვე მესხი</t>
  </si>
  <si>
    <t>01023006410</t>
  </si>
  <si>
    <t>თამული ადამია</t>
  </si>
  <si>
    <t>01023004116</t>
  </si>
  <si>
    <t>ვალენტინა ბენდიანიშვილი</t>
  </si>
  <si>
    <t>01002011282</t>
  </si>
  <si>
    <t>ანა იორდანიშვილი</t>
  </si>
  <si>
    <t>01019022450</t>
  </si>
  <si>
    <t>ნინო ხაფავა</t>
  </si>
  <si>
    <t>01019024943</t>
  </si>
  <si>
    <t>ნანა ბერიანიძე</t>
  </si>
  <si>
    <t>24001006125</t>
  </si>
  <si>
    <t>ნინო ჩახუნაშვილი</t>
  </si>
  <si>
    <t>01017022435</t>
  </si>
  <si>
    <t>გვანცა გიორგაძე</t>
  </si>
  <si>
    <t>01019073748</t>
  </si>
  <si>
    <t>ზოია ფაღავა</t>
  </si>
  <si>
    <t>01024013383</t>
  </si>
  <si>
    <t>მაია გიორგაძე</t>
  </si>
  <si>
    <t>01001003499</t>
  </si>
  <si>
    <t xml:space="preserve">თამარ საღარაძე </t>
  </si>
  <si>
    <t>01019050891</t>
  </si>
  <si>
    <t>ნინო ხვედელიძე</t>
  </si>
  <si>
    <t>01023009083</t>
  </si>
  <si>
    <t>ნინო კოპაძე</t>
  </si>
  <si>
    <t>01019037437</t>
  </si>
  <si>
    <t>თამრიკო ხვისტანი</t>
  </si>
  <si>
    <t>0100112031873</t>
  </si>
  <si>
    <t>მანანა ქადაგიშვილი</t>
  </si>
  <si>
    <t>01023004982</t>
  </si>
  <si>
    <t>ლალი ხელაშვილი</t>
  </si>
  <si>
    <t>0103600199</t>
  </si>
  <si>
    <t xml:space="preserve">ლელა შუბითიძე </t>
  </si>
  <si>
    <t>01022013456</t>
  </si>
  <si>
    <t>მაია ხუბაშვილი</t>
  </si>
  <si>
    <t>31001027524</t>
  </si>
  <si>
    <t>ლალი წითლიძე</t>
  </si>
  <si>
    <t>01016000172</t>
  </si>
  <si>
    <t>ოთრი ჯოხაძე</t>
  </si>
  <si>
    <t>01022011073</t>
  </si>
  <si>
    <t>გულნარა ბერიაშვილი</t>
  </si>
  <si>
    <t>01007009630</t>
  </si>
  <si>
    <t>ელისაბედი მეკოკიშვილი</t>
  </si>
  <si>
    <t>01019001152</t>
  </si>
  <si>
    <t>ნინო კირთაძე</t>
  </si>
  <si>
    <t>01019037630</t>
  </si>
  <si>
    <t>ნანა ბლიაძე</t>
  </si>
  <si>
    <t>01023006119</t>
  </si>
  <si>
    <t>თამარ ამბოკაძე</t>
  </si>
  <si>
    <t>01022010126</t>
  </si>
  <si>
    <t>ცისანა მთვარელიძე</t>
  </si>
  <si>
    <t>01019053041</t>
  </si>
  <si>
    <t>თამარ ბეკოშვილი</t>
  </si>
  <si>
    <t>01023007348</t>
  </si>
  <si>
    <t>ხათუნა კაკულია</t>
  </si>
  <si>
    <t>62011002942</t>
  </si>
  <si>
    <t>ირინა სალუქვაძე</t>
  </si>
  <si>
    <t>01023008524</t>
  </si>
  <si>
    <t>ეკა გურგენიძე</t>
  </si>
  <si>
    <t>59001005129</t>
  </si>
  <si>
    <t>ნინო მამალაძე</t>
  </si>
  <si>
    <t>01021000089</t>
  </si>
  <si>
    <t>ლალი ლურსმანიშვილი</t>
  </si>
  <si>
    <t>01021007345</t>
  </si>
  <si>
    <t>ელისო გოლეთიანი</t>
  </si>
  <si>
    <t>62005001512</t>
  </si>
  <si>
    <t>ინგა გურჯიძე</t>
  </si>
  <si>
    <t>01022013894</t>
  </si>
  <si>
    <t>მარინე არჯევანიძე</t>
  </si>
  <si>
    <t>01024057420</t>
  </si>
  <si>
    <t>მაია არაბიძე</t>
  </si>
  <si>
    <t>01019035906</t>
  </si>
  <si>
    <t xml:space="preserve">როზა კენჭოშვილი </t>
  </si>
  <si>
    <t>54001029947</t>
  </si>
  <si>
    <t>მაია ნიკურაძე</t>
  </si>
  <si>
    <t>01022003317</t>
  </si>
  <si>
    <t>მარიანა გრიგოლიანი</t>
  </si>
  <si>
    <t>01021005159</t>
  </si>
  <si>
    <t>ლამზირა ბედოშვილი</t>
  </si>
  <si>
    <t>01019054829</t>
  </si>
  <si>
    <t>ია ბელთაძე</t>
  </si>
  <si>
    <t>01019003607</t>
  </si>
  <si>
    <t>ვენერა ტორიაშვილი</t>
  </si>
  <si>
    <t>01021006813</t>
  </si>
  <si>
    <t>მარიამკუტალაძე</t>
  </si>
  <si>
    <t>01019059457</t>
  </si>
  <si>
    <t>ნატალია გიგაური</t>
  </si>
  <si>
    <t>01021016590</t>
  </si>
  <si>
    <t>ნანა ასათიანი</t>
  </si>
  <si>
    <t>01002009047</t>
  </si>
  <si>
    <t>მაკა კუპატაძე</t>
  </si>
  <si>
    <t>21001004465</t>
  </si>
  <si>
    <t>მზია ზამბახიძე</t>
  </si>
  <si>
    <t>01021017451</t>
  </si>
  <si>
    <t>რუსუდან სარალიძე</t>
  </si>
  <si>
    <t>01021006273</t>
  </si>
  <si>
    <t>რუსუდანი ტყეშელაშვილი</t>
  </si>
  <si>
    <t>01023010250</t>
  </si>
  <si>
    <t>ნელი გულბანი</t>
  </si>
  <si>
    <t>62003003343</t>
  </si>
  <si>
    <t>ელისო გოგოლაძე-ხვისტანი</t>
  </si>
  <si>
    <t>01019016725</t>
  </si>
  <si>
    <t>ნანული კორძაია</t>
  </si>
  <si>
    <t>62003003342</t>
  </si>
  <si>
    <t>ეკატერინე ღლონტი</t>
  </si>
  <si>
    <t>33001007675</t>
  </si>
  <si>
    <t>ნანა კიკნაძე</t>
  </si>
  <si>
    <t>01029014688</t>
  </si>
  <si>
    <t>ანა ხარატიშვილი</t>
  </si>
  <si>
    <t>01027064565</t>
  </si>
  <si>
    <t>ნათელა გულუა</t>
  </si>
  <si>
    <t>62003002522</t>
  </si>
  <si>
    <t>ბესიკ ბეღიძე</t>
  </si>
  <si>
    <t>61008001472</t>
  </si>
  <si>
    <t>ნანა შონია</t>
  </si>
  <si>
    <t>19001000865</t>
  </si>
  <si>
    <t>ინგა თოდრია</t>
  </si>
  <si>
    <t>48001016736</t>
  </si>
  <si>
    <t>მედეა კუჭავა</t>
  </si>
  <si>
    <t>62001006391</t>
  </si>
  <si>
    <t>ნინო ქველიაშვილი</t>
  </si>
  <si>
    <t>18001024712</t>
  </si>
  <si>
    <t>ნანა ბასილაშვილი</t>
  </si>
  <si>
    <t>01009000355</t>
  </si>
  <si>
    <t>მედეა ნეფარიძე</t>
  </si>
  <si>
    <t>01027047126</t>
  </si>
  <si>
    <t>ინგა გოგოლაშვილი</t>
  </si>
  <si>
    <t>01029001171</t>
  </si>
  <si>
    <t>ტასო ჩართოლანი</t>
  </si>
  <si>
    <t>36001003618</t>
  </si>
  <si>
    <t>გიორგი ჯანხოთელი</t>
  </si>
  <si>
    <t>60002014009</t>
  </si>
  <si>
    <t>ნანა ზაბახიძე</t>
  </si>
  <si>
    <t>38001007695</t>
  </si>
  <si>
    <t>ნათელა კოვზაძე</t>
  </si>
  <si>
    <t>01029008116</t>
  </si>
  <si>
    <t>შალვა ფირჩხალავა</t>
  </si>
  <si>
    <t>01029006229</t>
  </si>
  <si>
    <t>ქეთევან ბიჭიაშვილი</t>
  </si>
  <si>
    <t>01029003851</t>
  </si>
  <si>
    <t>ნინო გავაშელი</t>
  </si>
  <si>
    <t>01011016490</t>
  </si>
  <si>
    <t>ნუგზარ გელაშვილი</t>
  </si>
  <si>
    <t>01011035642</t>
  </si>
  <si>
    <t>62004025619</t>
  </si>
  <si>
    <t>ნათია დავითულიანი</t>
  </si>
  <si>
    <t>01002012943</t>
  </si>
  <si>
    <t>მარიამ ქურციკიძე</t>
  </si>
  <si>
    <t>01029013464</t>
  </si>
  <si>
    <t>ეთერი გვალია</t>
  </si>
  <si>
    <t>62003009460</t>
  </si>
  <si>
    <t>ნანა ჯოჯუა</t>
  </si>
  <si>
    <t>62001000719</t>
  </si>
  <si>
    <t>ლეილა ფანცულია</t>
  </si>
  <si>
    <t>01029017484</t>
  </si>
  <si>
    <t>თინა ყაჭეიშვილი</t>
  </si>
  <si>
    <t>01013014443</t>
  </si>
  <si>
    <t>ელენე ნოზაძე</t>
  </si>
  <si>
    <t>01027036065</t>
  </si>
  <si>
    <t>ბაბულია დავითაშვილი</t>
  </si>
  <si>
    <t>01027038715</t>
  </si>
  <si>
    <t>თეონა ჩაჩხიანი</t>
  </si>
  <si>
    <t>01029016686</t>
  </si>
  <si>
    <t>მარიკა ბექტურაშვილი</t>
  </si>
  <si>
    <t>01027076617</t>
  </si>
  <si>
    <t>ნათია კეპაშვილი</t>
  </si>
  <si>
    <t>01027058680</t>
  </si>
  <si>
    <t>სალომე კვარაცხელია</t>
  </si>
  <si>
    <t>01027056437</t>
  </si>
  <si>
    <t>სოფიო ხვედელიანი</t>
  </si>
  <si>
    <t>01029016850</t>
  </si>
  <si>
    <t>ლილი ცხომელიძე</t>
  </si>
  <si>
    <t>11001028022</t>
  </si>
  <si>
    <t>ნანა მუმლაძე</t>
  </si>
  <si>
    <t>33001003243</t>
  </si>
  <si>
    <t>მაკა ჭუმბაძე</t>
  </si>
  <si>
    <t>01029009436</t>
  </si>
  <si>
    <t>ზაირა ქოიავა</t>
  </si>
  <si>
    <t>01011014268</t>
  </si>
  <si>
    <t>ბელა შუკაკიძე</t>
  </si>
  <si>
    <t>01029010371</t>
  </si>
  <si>
    <t>თეა მანჯგალაძე</t>
  </si>
  <si>
    <t>01027038936</t>
  </si>
  <si>
    <t>ნათია ხუხუა</t>
  </si>
  <si>
    <t>01011054941</t>
  </si>
  <si>
    <t>მზია პართენიშვილი</t>
  </si>
  <si>
    <t>01029018817</t>
  </si>
  <si>
    <t>ცირა მაზნისვილი</t>
  </si>
  <si>
    <t>01029000848</t>
  </si>
  <si>
    <t>ნუნუ ხიჯაკაძე</t>
  </si>
  <si>
    <t>01011055980</t>
  </si>
  <si>
    <t>ნინო ნიაზაშვილი</t>
  </si>
  <si>
    <t>01027056406</t>
  </si>
  <si>
    <t>თინა ბერიძე</t>
  </si>
  <si>
    <t>11001002796</t>
  </si>
  <si>
    <t>მირანდა ნუცუბიძე</t>
  </si>
  <si>
    <t>53001009787</t>
  </si>
  <si>
    <t>სოფიკო ცირგაია</t>
  </si>
  <si>
    <t>01011077693</t>
  </si>
  <si>
    <t>მარიამ დვალი</t>
  </si>
  <si>
    <t>01029015010</t>
  </si>
  <si>
    <t>ლელა ხიჯაკაძე</t>
  </si>
  <si>
    <t>56001017188</t>
  </si>
  <si>
    <t>ნატო ბურჯანაძე</t>
  </si>
  <si>
    <t>01022012274</t>
  </si>
  <si>
    <t>ნინო ქერელაშვილი</t>
  </si>
  <si>
    <t>01017012862</t>
  </si>
  <si>
    <t>მზია ხვედელიძე</t>
  </si>
  <si>
    <t>01029013755</t>
  </si>
  <si>
    <t>ინგა მდივნიშვილი</t>
  </si>
  <si>
    <t>01029002163</t>
  </si>
  <si>
    <t>ილია ბაიდოშვილი</t>
  </si>
  <si>
    <t>40001002630</t>
  </si>
  <si>
    <t>მერაბ მდივნიშვილი</t>
  </si>
  <si>
    <t>01028001156</t>
  </si>
  <si>
    <t>ლალი ასანიძე</t>
  </si>
  <si>
    <t>01027047443</t>
  </si>
  <si>
    <t>მაია მიქაძე</t>
  </si>
  <si>
    <t>01029017285</t>
  </si>
  <si>
    <t>მაკა ღუღუნიშვილი</t>
  </si>
  <si>
    <t>54001035386</t>
  </si>
  <si>
    <t>დარეჯან გვალია</t>
  </si>
  <si>
    <t>01029016508</t>
  </si>
  <si>
    <t>ეთერი ფურცელაძე</t>
  </si>
  <si>
    <t>01027035282</t>
  </si>
  <si>
    <t>ნინო აბულაძე</t>
  </si>
  <si>
    <t>01029001635</t>
  </si>
  <si>
    <t>დალი კურტანიძე</t>
  </si>
  <si>
    <t>01027059362</t>
  </si>
  <si>
    <t>ნინო ნოღაშვილი</t>
  </si>
  <si>
    <t>01027074359</t>
  </si>
  <si>
    <t>ლუიზა შამუგია</t>
  </si>
  <si>
    <t>51001021077</t>
  </si>
  <si>
    <t>ნინო ჭუმბაძე</t>
  </si>
  <si>
    <t>01029007298</t>
  </si>
  <si>
    <t>ეთერ ყუჯიაშვილი</t>
  </si>
  <si>
    <t>01029016431</t>
  </si>
  <si>
    <t>ლიკა ფსუტური</t>
  </si>
  <si>
    <t>01027035034</t>
  </si>
  <si>
    <t>ლალი წილოსანი</t>
  </si>
  <si>
    <t>26001001066</t>
  </si>
  <si>
    <t>თამაზ გოჩიაშვილი</t>
  </si>
  <si>
    <t>01029014162</t>
  </si>
  <si>
    <t>ლიანა გვარაძე</t>
  </si>
  <si>
    <t>10001045276</t>
  </si>
  <si>
    <t>ნათია ხვიტია</t>
  </si>
  <si>
    <t>01027035819</t>
  </si>
  <si>
    <t>თამუნა ბებუა</t>
  </si>
  <si>
    <t>62006063980</t>
  </si>
  <si>
    <t>ქეთევან ბურდული</t>
  </si>
  <si>
    <t>01027045499</t>
  </si>
  <si>
    <t>ნანა ქარჩავა</t>
  </si>
  <si>
    <t>19001088758</t>
  </si>
  <si>
    <t>ეთერ დევიძე</t>
  </si>
  <si>
    <t>01029002323</t>
  </si>
  <si>
    <t>სოფიო ჩანადირი</t>
  </si>
  <si>
    <t>01027070655</t>
  </si>
  <si>
    <t>გურანდა სოსიაშვილი</t>
  </si>
  <si>
    <t>01029018451</t>
  </si>
  <si>
    <t>თამაზ გელაშვილი</t>
  </si>
  <si>
    <t>01029014504</t>
  </si>
  <si>
    <t>ნინო გაბიძაშვილი</t>
  </si>
  <si>
    <t>01029012234</t>
  </si>
  <si>
    <t>მაყვალა ფიფინაშილი</t>
  </si>
  <si>
    <t>10001026883</t>
  </si>
  <si>
    <t>მარინა ბარათელი</t>
  </si>
  <si>
    <t>01029004525</t>
  </si>
  <si>
    <t>ნინო ჭიტაძე</t>
  </si>
  <si>
    <t>13001015978</t>
  </si>
  <si>
    <t>ნატალია მახარაშვილი</t>
  </si>
  <si>
    <t>01027041567</t>
  </si>
  <si>
    <t>მზია ლომიძე</t>
  </si>
  <si>
    <t>01029019014</t>
  </si>
  <si>
    <t>თეა ხასაია</t>
  </si>
  <si>
    <t>01027075767</t>
  </si>
  <si>
    <t>ლეილა ლომიძე</t>
  </si>
  <si>
    <t>01029000116</t>
  </si>
  <si>
    <t>თეა ლაშქარაშვილი</t>
  </si>
  <si>
    <t>01029000416</t>
  </si>
  <si>
    <t>თინათინ მუმლაძე</t>
  </si>
  <si>
    <t>25001010120</t>
  </si>
  <si>
    <t>მერაბ ბერიძე</t>
  </si>
  <si>
    <t>61008002346</t>
  </si>
  <si>
    <t>ზურაბ მუჯირიშვილი</t>
  </si>
  <si>
    <t>01012013318</t>
  </si>
  <si>
    <t>კახაბერ ლეკვიაშვილი</t>
  </si>
  <si>
    <t>01033006874</t>
  </si>
  <si>
    <t>ხათუნა მინაშვილი</t>
  </si>
  <si>
    <t>37001000119</t>
  </si>
  <si>
    <t xml:space="preserve">იზა წერედიანი </t>
  </si>
  <si>
    <t>62001032635</t>
  </si>
  <si>
    <t>დავითი უშარიძე</t>
  </si>
  <si>
    <t>01023004145</t>
  </si>
  <si>
    <t>თამარ ნადირაძე</t>
  </si>
  <si>
    <t>01027041331</t>
  </si>
  <si>
    <t>გოჩა კაპანაძე</t>
  </si>
  <si>
    <t>01013019579</t>
  </si>
  <si>
    <t>გაიანე ოგანესიანი</t>
  </si>
  <si>
    <t>01013004163</t>
  </si>
  <si>
    <t>ნინა გოგიბერიძე</t>
  </si>
  <si>
    <t>01011006374</t>
  </si>
  <si>
    <t>ნანა ასტამაძე</t>
  </si>
  <si>
    <t>01027053972</t>
  </si>
  <si>
    <t>ლეილა ეპრიკაინი</t>
  </si>
  <si>
    <t>01010008461</t>
  </si>
  <si>
    <t>ნანა მარუშაშვილი</t>
  </si>
  <si>
    <t>36001015572</t>
  </si>
  <si>
    <t>ნანა ცუხიშვილი</t>
  </si>
  <si>
    <t>01027059556</t>
  </si>
  <si>
    <t>ალისა ცუხიშვილი</t>
  </si>
  <si>
    <t>01033003697</t>
  </si>
  <si>
    <t>ზურაბი ნიაზაშვილი</t>
  </si>
  <si>
    <t>01033006014</t>
  </si>
  <si>
    <t>ნანა კაკასვილი</t>
  </si>
  <si>
    <t>01027039598</t>
  </si>
  <si>
    <t>მარგო ზასეშვილი</t>
  </si>
  <si>
    <t>01027005521</t>
  </si>
  <si>
    <t>მამუკა ბერიძე</t>
  </si>
  <si>
    <t>61008001751</t>
  </si>
  <si>
    <t>ხატია შიოშვილი</t>
  </si>
  <si>
    <t>45001027457</t>
  </si>
  <si>
    <t>რომან ამბარდნიშვილი</t>
  </si>
  <si>
    <t>01027049417</t>
  </si>
  <si>
    <t>მაია შუბითიძე</t>
  </si>
  <si>
    <t>01006016106</t>
  </si>
  <si>
    <t>მეგი ბიძინაშვილი</t>
  </si>
  <si>
    <t>01027058910</t>
  </si>
  <si>
    <t>დარინა მსხვილიძე</t>
  </si>
  <si>
    <t>09001013518</t>
  </si>
  <si>
    <t>ლიანა ბიძინაშვილი</t>
  </si>
  <si>
    <t>01027008639</t>
  </si>
  <si>
    <t>ირმა სებუა</t>
  </si>
  <si>
    <t>53001049600</t>
  </si>
  <si>
    <t>ნონა ბუჩაშვილი</t>
  </si>
  <si>
    <t>01019043147</t>
  </si>
  <si>
    <t>ზურაბ ყრუაშვილი</t>
  </si>
  <si>
    <t>01011021909</t>
  </si>
  <si>
    <t>ცაცა ქუქალია</t>
  </si>
  <si>
    <t>01027026449</t>
  </si>
  <si>
    <t>დალი კვიციანი</t>
  </si>
  <si>
    <t>12001028181</t>
  </si>
  <si>
    <t>ლეილა ციციქიშვილი</t>
  </si>
  <si>
    <t>01033007512</t>
  </si>
  <si>
    <t>მანანა ჯაფარიძე</t>
  </si>
  <si>
    <t>52001014314</t>
  </si>
  <si>
    <t>თალიკო ჩაკვეტაძე</t>
  </si>
  <si>
    <t>62005009817</t>
  </si>
  <si>
    <t>მზია ფეიქრიშვილი</t>
  </si>
  <si>
    <t>01014000441</t>
  </si>
  <si>
    <t>ლეილა ფეიქრიშვილი</t>
  </si>
  <si>
    <t>03001012570</t>
  </si>
  <si>
    <t>მარიამი ზარიძე</t>
  </si>
  <si>
    <t>01027063954</t>
  </si>
  <si>
    <t>ეკატერინე მაჭარაშვილი</t>
  </si>
  <si>
    <t>38001010733</t>
  </si>
  <si>
    <t>მზია დილებაშვილი</t>
  </si>
  <si>
    <t>01027052543</t>
  </si>
  <si>
    <t>ინა არაქელოვა</t>
  </si>
  <si>
    <t>01013009290</t>
  </si>
  <si>
    <t>მარიამ ჯავახიშვილი</t>
  </si>
  <si>
    <t>01032003056</t>
  </si>
  <si>
    <t>ზოია დევნოზაშვილი</t>
  </si>
  <si>
    <t>01028007855</t>
  </si>
  <si>
    <t>ბერაბი ტინასვილი</t>
  </si>
  <si>
    <t>01028008578</t>
  </si>
  <si>
    <t>ეთერი ბედუკაძე</t>
  </si>
  <si>
    <t>12001040041</t>
  </si>
  <si>
    <t>რუსლანი თიგიშვილი</t>
  </si>
  <si>
    <t>დიმიტრი სუხიშვილი</t>
  </si>
  <si>
    <t>01033002727</t>
  </si>
  <si>
    <t>თამარა ბედოიძე</t>
  </si>
  <si>
    <t>01028007893</t>
  </si>
  <si>
    <t>მაიზერ გუგუსიანი</t>
  </si>
  <si>
    <t>62004021796</t>
  </si>
  <si>
    <t>მარინე ნოზაძე</t>
  </si>
  <si>
    <t>38001025075</t>
  </si>
  <si>
    <t>მალხაზ ჩხიროძე</t>
  </si>
  <si>
    <t>01027033284</t>
  </si>
  <si>
    <t>ნიკოლოზ თინაშვილი</t>
  </si>
  <si>
    <t>09AL33975</t>
  </si>
  <si>
    <t>ნესტან ავსაჯანიშვილი</t>
  </si>
  <si>
    <t>01032004592</t>
  </si>
  <si>
    <t>ლამზირა როგავა</t>
  </si>
  <si>
    <t>19001017522</t>
  </si>
  <si>
    <t>გიორგი მასურაშვილი</t>
  </si>
  <si>
    <t>01027062909</t>
  </si>
  <si>
    <t>რუსუდან ჯოხაძე</t>
  </si>
  <si>
    <t>62024006806</t>
  </si>
  <si>
    <t>ნათელა ავსაჯანიშვილი</t>
  </si>
  <si>
    <t>01027007966</t>
  </si>
  <si>
    <t>ალექსანდრე ბიბილური</t>
  </si>
  <si>
    <t>12001015963</t>
  </si>
  <si>
    <t>ნატო აფაქიძე</t>
  </si>
  <si>
    <t>12001022457</t>
  </si>
  <si>
    <t>ვერა ეგვერაძე</t>
  </si>
  <si>
    <t>01013031370</t>
  </si>
  <si>
    <t>ნინო აფციაური</t>
  </si>
  <si>
    <t>12001078054</t>
  </si>
  <si>
    <t>მადონა გელასვილი</t>
  </si>
  <si>
    <t>12001067903</t>
  </si>
  <si>
    <t>ეკატერინე ელერდაშვილი</t>
  </si>
  <si>
    <t>01027014427</t>
  </si>
  <si>
    <t>ნინო წოწკოლაური</t>
  </si>
  <si>
    <t>08001013742</t>
  </si>
  <si>
    <t>ნატალია გობეჯიშვილი</t>
  </si>
  <si>
    <t>12001068221</t>
  </si>
  <si>
    <t>მარიამ წოწკოლაური</t>
  </si>
  <si>
    <t>08001010560</t>
  </si>
  <si>
    <t>გიორგი ნიკურაძე</t>
  </si>
  <si>
    <t>01006016019</t>
  </si>
  <si>
    <t>მანანა არშოშვილი</t>
  </si>
  <si>
    <t>12001046086</t>
  </si>
  <si>
    <t>ანაიდა შარაფიანი</t>
  </si>
  <si>
    <t>01013021050</t>
  </si>
  <si>
    <t>გიორგი შალიკასვილი</t>
  </si>
  <si>
    <t>12001082373</t>
  </si>
  <si>
    <t>თამარ თინაშვილი</t>
  </si>
  <si>
    <t>12001071169</t>
  </si>
  <si>
    <t>ირმა ავალიანი</t>
  </si>
  <si>
    <t>30001004266</t>
  </si>
  <si>
    <t>ცირა თამლიანი</t>
  </si>
  <si>
    <t>01027015737</t>
  </si>
  <si>
    <t xml:space="preserve">ლაზარე ბუთხაშვილი </t>
  </si>
  <si>
    <t>12001055090</t>
  </si>
  <si>
    <t>ნათელა მკერვალიაშვილი</t>
  </si>
  <si>
    <t>01027043854</t>
  </si>
  <si>
    <t>ლაშა ჯაჯვანი</t>
  </si>
  <si>
    <t>12002000410</t>
  </si>
  <si>
    <t>ინესა კირიანოვი</t>
  </si>
  <si>
    <t>01013017152</t>
  </si>
  <si>
    <t>ნანა გვასალია</t>
  </si>
  <si>
    <t>62005005956</t>
  </si>
  <si>
    <t>ნაზიკო გაბლაია</t>
  </si>
  <si>
    <t>62003010789</t>
  </si>
  <si>
    <t>ანი კუდუხაშვილი</t>
  </si>
  <si>
    <t>59001104938</t>
  </si>
  <si>
    <t>ოთარი ჭაბაშვილი</t>
  </si>
  <si>
    <t>01027073264</t>
  </si>
  <si>
    <t>თამთა ფირცხალავა</t>
  </si>
  <si>
    <t>02001003810</t>
  </si>
  <si>
    <t>ნონა ქელდიშვილი</t>
  </si>
  <si>
    <t>12001076194</t>
  </si>
  <si>
    <t>ნინო მწყერაშვილი</t>
  </si>
  <si>
    <t>38001007807</t>
  </si>
  <si>
    <t>დომნა მახარობლიძე</t>
  </si>
  <si>
    <t>62004005220</t>
  </si>
  <si>
    <t>ირმა ბურნაძე</t>
  </si>
  <si>
    <t>01028006371</t>
  </si>
  <si>
    <t>ნინო მამუჩიშვილი</t>
  </si>
  <si>
    <t>01027056104</t>
  </si>
  <si>
    <t>ნუგზარ ბერბერასვილი</t>
  </si>
  <si>
    <t>01027042514</t>
  </si>
  <si>
    <t>ნარგიზ ხარებაშვილი</t>
  </si>
  <si>
    <t>01028003023</t>
  </si>
  <si>
    <t>თამარ ბიგვავა</t>
  </si>
  <si>
    <t>62003008839</t>
  </si>
  <si>
    <t>თამარ გავაშელი</t>
  </si>
  <si>
    <t>01027048077</t>
  </si>
  <si>
    <t>მორისონ ქობულია</t>
  </si>
  <si>
    <t>01028001890</t>
  </si>
  <si>
    <t>ნინო ყარყარაშვილი</t>
  </si>
  <si>
    <t>01019049885</t>
  </si>
  <si>
    <t>თამარ კვერენჩხილაძე</t>
  </si>
  <si>
    <t>01028007525</t>
  </si>
  <si>
    <t>რობიზონი ოსიტაშვილი</t>
  </si>
  <si>
    <t>01028005535</t>
  </si>
  <si>
    <t>ამირან კენჭოშვილი</t>
  </si>
  <si>
    <t>01021009636</t>
  </si>
  <si>
    <t>ესმა მრევლიძე</t>
  </si>
  <si>
    <t>12001079698</t>
  </si>
  <si>
    <t>ლაურა ტიგიშვილი</t>
  </si>
  <si>
    <t>25001003964</t>
  </si>
  <si>
    <t>ფიქრია კავლელაშვილი</t>
  </si>
  <si>
    <t>01027067154</t>
  </si>
  <si>
    <t>ლიანა ქოქიაშვილი</t>
  </si>
  <si>
    <t>01028005317</t>
  </si>
  <si>
    <t>ინეზა ოჩხიკიძე</t>
  </si>
  <si>
    <t>01027048111</t>
  </si>
  <si>
    <t>თეა შუბითიძე-ყარყარაშვილი</t>
  </si>
  <si>
    <t>01027050574</t>
  </si>
  <si>
    <t>გენადი ყარყარაშვილი</t>
  </si>
  <si>
    <t>12002000854</t>
  </si>
  <si>
    <t>თამარი წიკლაური</t>
  </si>
  <si>
    <t>01028002753</t>
  </si>
  <si>
    <t>მაგდანა ხაჭვანი</t>
  </si>
  <si>
    <t>01027058451</t>
  </si>
  <si>
    <t>თათია თოდაძე</t>
  </si>
  <si>
    <t>01027073295</t>
  </si>
  <si>
    <t>ია ზურაბაული</t>
  </si>
  <si>
    <t>01028006879</t>
  </si>
  <si>
    <t>ლია ლორიაშვილი</t>
  </si>
  <si>
    <t>01027052004</t>
  </si>
  <si>
    <t>მარიამ ცუხიშვილი</t>
  </si>
  <si>
    <t>01027076283</t>
  </si>
  <si>
    <t>მზია დოლიძე</t>
  </si>
  <si>
    <t>58001025386</t>
  </si>
  <si>
    <t>ირმა მახარაშვილი</t>
  </si>
  <si>
    <t>01011015781</t>
  </si>
  <si>
    <t>სოფიკო გურჯიძე</t>
  </si>
  <si>
    <t>01028006337</t>
  </si>
  <si>
    <t>მაია ხიზანიშვილი</t>
  </si>
  <si>
    <t>01028008245</t>
  </si>
  <si>
    <t>ლიანა სალთხუციშვილი</t>
  </si>
  <si>
    <t>01028007678</t>
  </si>
  <si>
    <t>ნათია ცუხიშვილი</t>
  </si>
  <si>
    <t>01027070910</t>
  </si>
  <si>
    <t>თეონა ცუხიშვილი</t>
  </si>
  <si>
    <t>38001048871</t>
  </si>
  <si>
    <t>დალი ქერდიკაშვილი</t>
  </si>
  <si>
    <t>01032001135</t>
  </si>
  <si>
    <t>ციალა პაპიაშვილი</t>
  </si>
  <si>
    <t>01032000062</t>
  </si>
  <si>
    <t>ლალი კანდელაკი</t>
  </si>
  <si>
    <t>01032000424</t>
  </si>
  <si>
    <t>ხათუნა გაბრიელაშვილი</t>
  </si>
  <si>
    <t>01032004202</t>
  </si>
  <si>
    <t>ნატო გაბისიანი</t>
  </si>
  <si>
    <t>04001004444</t>
  </si>
  <si>
    <t>ნათია კერვალიშვილი</t>
  </si>
  <si>
    <t>01026012755</t>
  </si>
  <si>
    <t>ნარგიზა ბუღაძე</t>
  </si>
  <si>
    <t>57001015104</t>
  </si>
  <si>
    <t>ფატიმა მურღულია</t>
  </si>
  <si>
    <t>62006034583</t>
  </si>
  <si>
    <t>მაგდა მგელაძე</t>
  </si>
  <si>
    <t>18001032928</t>
  </si>
  <si>
    <t>ირმა ფილფანი</t>
  </si>
  <si>
    <t>62006044555</t>
  </si>
  <si>
    <t>თორნიკე არსოშვილი</t>
  </si>
  <si>
    <t>01027080884</t>
  </si>
  <si>
    <t>მალხაზი მგელაძე</t>
  </si>
  <si>
    <t>18001015203</t>
  </si>
  <si>
    <t>გიორგი ბირჩაძე</t>
  </si>
  <si>
    <t>ელგუჯა შეშაბერიძე</t>
  </si>
  <si>
    <t>05001008561</t>
  </si>
  <si>
    <t>ნონა ვალიშვილი</t>
  </si>
  <si>
    <t>თემური ტივაძე</t>
  </si>
  <si>
    <t>ივანე მელიქიძე</t>
  </si>
  <si>
    <t>05001007994</t>
  </si>
  <si>
    <t>ელზა მაზმიშვილი</t>
  </si>
  <si>
    <t>05001006779</t>
  </si>
  <si>
    <t>ნათელა ინდეაშვილი</t>
  </si>
  <si>
    <t>05001007895</t>
  </si>
  <si>
    <t>მზია პაპიძე</t>
  </si>
  <si>
    <t>გოგუცა ცუცქირიძე</t>
  </si>
  <si>
    <t>3500106073</t>
  </si>
  <si>
    <t>სიმონ ტივაძე</t>
  </si>
  <si>
    <t>05001010062</t>
  </si>
  <si>
    <t xml:space="preserve">ხათუნა ბერიძე </t>
  </si>
  <si>
    <t>მანანა ლონდარიძე</t>
  </si>
  <si>
    <t>05001004166</t>
  </si>
  <si>
    <t>ნაირა ანთაძე</t>
  </si>
  <si>
    <t>05001005103</t>
  </si>
  <si>
    <t>ლუიზა სერგია</t>
  </si>
  <si>
    <t>62001016570</t>
  </si>
  <si>
    <t>ზვიად  ინასარიძე</t>
  </si>
  <si>
    <t>ლარისა შელეკიძე</t>
  </si>
  <si>
    <t>მამუკა ანთაძე</t>
  </si>
  <si>
    <t>05001010518</t>
  </si>
  <si>
    <t>ანა მამუკელაშვილი</t>
  </si>
  <si>
    <t>ლეილა ივანიშვილი</t>
  </si>
  <si>
    <t>35001058307</t>
  </si>
  <si>
    <t>ალიოშა ტოროლოვი</t>
  </si>
  <si>
    <t>ბექა ბერიძე</t>
  </si>
  <si>
    <t>0500100347</t>
  </si>
  <si>
    <t>ლიდა ზაზაძე</t>
  </si>
  <si>
    <t>05001009038</t>
  </si>
  <si>
    <t>აბესალომ ზედგენიძე</t>
  </si>
  <si>
    <t>05001002890</t>
  </si>
  <si>
    <t>ალექსანდრე ზედგინიძე</t>
  </si>
  <si>
    <t>თენგიზ ქავთარაძე</t>
  </si>
  <si>
    <t>05001002134</t>
  </si>
  <si>
    <t>ზვიად ხოსიშვილი</t>
  </si>
  <si>
    <t>05001009253</t>
  </si>
  <si>
    <t>ნინო ბერიძე</t>
  </si>
  <si>
    <t>მაია მელიქიძე</t>
  </si>
  <si>
    <t>ბადრი კახაძე</t>
  </si>
  <si>
    <t>05001002492</t>
  </si>
  <si>
    <t>ზაზა კახაძე</t>
  </si>
  <si>
    <t>მარეხი ჯაღმაიძე</t>
  </si>
  <si>
    <t>0950000207</t>
  </si>
  <si>
    <t>ნუგზარ ზაქაიძე</t>
  </si>
  <si>
    <t>0500100427</t>
  </si>
  <si>
    <t>ფატმან კუსიანი</t>
  </si>
  <si>
    <t>მარიამ ჯაღმაიძე</t>
  </si>
  <si>
    <t>მალხაზ კვიჟინაძე</t>
  </si>
  <si>
    <t>25001003030</t>
  </si>
  <si>
    <t>ანზორ პაქსაშვილი</t>
  </si>
  <si>
    <t>35001096151</t>
  </si>
  <si>
    <t>გიორგი ინასარიძე</t>
  </si>
  <si>
    <t>როლანდ აბაშიძე</t>
  </si>
  <si>
    <t>შორენა ზაზაძე</t>
  </si>
  <si>
    <t>ნოდარ ჯიქურიძე</t>
  </si>
  <si>
    <t>ნოდარი ბერიძე</t>
  </si>
  <si>
    <t>05001007947</t>
  </si>
  <si>
    <t>გიორგი ოთანაძე</t>
  </si>
  <si>
    <t>05001009279</t>
  </si>
  <si>
    <t>მარინა ჯიქური</t>
  </si>
  <si>
    <t>05001010852</t>
  </si>
  <si>
    <t>პაატა ქავთარაძე</t>
  </si>
  <si>
    <t>05001009657</t>
  </si>
  <si>
    <t>თამარ სალარიძე</t>
  </si>
  <si>
    <t>11001006254</t>
  </si>
  <si>
    <t>სოფიკო ქავთარაძე</t>
  </si>
  <si>
    <t>ზვიად ქუქჩიშვილი</t>
  </si>
  <si>
    <t>01024017057</t>
  </si>
  <si>
    <t>რამის  გადელია</t>
  </si>
  <si>
    <t>62003007455</t>
  </si>
  <si>
    <t>ეკატერინე ფოჩხუა</t>
  </si>
  <si>
    <t>2900100624</t>
  </si>
  <si>
    <t>ბესიკი ელიავა</t>
  </si>
  <si>
    <t>39001038538</t>
  </si>
  <si>
    <t>ნინო ხვიჩია</t>
  </si>
  <si>
    <t>39001008636</t>
  </si>
  <si>
    <t>ოლღა ადამია-მალანია</t>
  </si>
  <si>
    <t>39001035087</t>
  </si>
  <si>
    <t>იათამზე შეროზია</t>
  </si>
  <si>
    <t>39001034401</t>
  </si>
  <si>
    <t>გოჩა ჭანტურია</t>
  </si>
  <si>
    <t>39001033172</t>
  </si>
  <si>
    <t>ია კუპრავა</t>
  </si>
  <si>
    <t>62005022992</t>
  </si>
  <si>
    <t>ინეზა თათარაშვილი</t>
  </si>
  <si>
    <t>390010012581</t>
  </si>
  <si>
    <t>მიხეილ ზარქუა</t>
  </si>
  <si>
    <t>39001028667</t>
  </si>
  <si>
    <t>ვეფხვია ჩიქობავა</t>
  </si>
  <si>
    <t>39001027449</t>
  </si>
  <si>
    <t>ზაზა კარტოზია</t>
  </si>
  <si>
    <t>39001006898</t>
  </si>
  <si>
    <t>თამარი ჭანტური</t>
  </si>
  <si>
    <t>39001033933</t>
  </si>
  <si>
    <t>ნუნუ წულაია</t>
  </si>
  <si>
    <t>39001027525</t>
  </si>
  <si>
    <t>ნანა ეჯიბია</t>
  </si>
  <si>
    <t>39001007708</t>
  </si>
  <si>
    <t>ლია ხორავა</t>
  </si>
  <si>
    <t>39001011535</t>
  </si>
  <si>
    <t>ხვიჩა ბებია</t>
  </si>
  <si>
    <t>39001001446</t>
  </si>
  <si>
    <t>რიმა ტყებუჩავა</t>
  </si>
  <si>
    <t>39001037650</t>
  </si>
  <si>
    <t>ბადრი ბუკია</t>
  </si>
  <si>
    <t>39001038829</t>
  </si>
  <si>
    <t>ლევანი ხუნწარია</t>
  </si>
  <si>
    <t>39001037300</t>
  </si>
  <si>
    <t>ლერი ბესელია</t>
  </si>
  <si>
    <t>39001026347</t>
  </si>
  <si>
    <t>თამილა აფაქიძე</t>
  </si>
  <si>
    <t>39001014828</t>
  </si>
  <si>
    <t>ამირანი შურღაია</t>
  </si>
  <si>
    <t>39001019784</t>
  </si>
  <si>
    <t>ლანა გოგინავა</t>
  </si>
  <si>
    <t>39001037177</t>
  </si>
  <si>
    <t>162.5</t>
  </si>
  <si>
    <t>ვარდო ჩიქობავა</t>
  </si>
  <si>
    <t>42001011358</t>
  </si>
  <si>
    <t>იმედა ქალდანი</t>
  </si>
  <si>
    <t>62004005174</t>
  </si>
  <si>
    <t>სულხანი ხუნწარია</t>
  </si>
  <si>
    <t>39001012975</t>
  </si>
  <si>
    <t>ნანული თევდორაძე</t>
  </si>
  <si>
    <t>39001023518</t>
  </si>
  <si>
    <t>აკაკი გაგუა</t>
  </si>
  <si>
    <t>39001028899</t>
  </si>
  <si>
    <t>ემელიანე მირცხულავა</t>
  </si>
  <si>
    <t>39001000487</t>
  </si>
  <si>
    <t>ხათუნა ხუხია</t>
  </si>
  <si>
    <t>39001002984</t>
  </si>
  <si>
    <t>ჯილდა კორშია</t>
  </si>
  <si>
    <t>39001033011</t>
  </si>
  <si>
    <t>კოტე ჯოჯუა</t>
  </si>
  <si>
    <t>39001002949</t>
  </si>
  <si>
    <t>გოჩა კორშია</t>
  </si>
  <si>
    <t>39001016790</t>
  </si>
  <si>
    <t>ელისო გრიგოლია</t>
  </si>
  <si>
    <t>39001010942</t>
  </si>
  <si>
    <t>თეა კირცხალია</t>
  </si>
  <si>
    <t>39001011256</t>
  </si>
  <si>
    <t>ლევანი ყვირტია</t>
  </si>
  <si>
    <t>39001030882</t>
  </si>
  <si>
    <t>ინგა კვარჭაია</t>
  </si>
  <si>
    <t>39001034280</t>
  </si>
  <si>
    <t>კახაბერ ბესელია</t>
  </si>
  <si>
    <t>62001019028</t>
  </si>
  <si>
    <t>დაზმირ ბერია</t>
  </si>
  <si>
    <t>39001015854</t>
  </si>
  <si>
    <t>იოსები ჯალაღონია</t>
  </si>
  <si>
    <t>39001007094</t>
  </si>
  <si>
    <t>ეკატერინე ჭაავა</t>
  </si>
  <si>
    <t>62004020565</t>
  </si>
  <si>
    <t>მზია ნინუა</t>
  </si>
  <si>
    <t>39001025653</t>
  </si>
  <si>
    <t>რუსუდან ჯანაშია</t>
  </si>
  <si>
    <t>39001002495</t>
  </si>
  <si>
    <t>ზურაბი ლოლუა</t>
  </si>
  <si>
    <t>39001013126</t>
  </si>
  <si>
    <t>თამარი ხუნწარია</t>
  </si>
  <si>
    <t>39001019414</t>
  </si>
  <si>
    <t>გიორგი ბოლქვაძე</t>
  </si>
  <si>
    <t>39001014464</t>
  </si>
  <si>
    <t>დურმიშხან გაბელია</t>
  </si>
  <si>
    <t>39001018455</t>
  </si>
  <si>
    <t>ოტელო გუგუნავა</t>
  </si>
  <si>
    <t>39001006786</t>
  </si>
  <si>
    <t>რომანოზი ცხვიტავა</t>
  </si>
  <si>
    <t>39001038216</t>
  </si>
  <si>
    <t>მარინე კობახიძე</t>
  </si>
  <si>
    <t>39001037513</t>
  </si>
  <si>
    <t>მარინე ხუხუა</t>
  </si>
  <si>
    <t>62005012717</t>
  </si>
  <si>
    <t>ნათია აბშილავა</t>
  </si>
  <si>
    <t>39001039084</t>
  </si>
  <si>
    <t>ზაური ხუბუა</t>
  </si>
  <si>
    <t>39001006207</t>
  </si>
  <si>
    <t>სოფიო ჯოხაძე</t>
  </si>
  <si>
    <t>04001000275</t>
  </si>
  <si>
    <t>როლანდ ფარეიშვილი</t>
  </si>
  <si>
    <t>01605048527</t>
  </si>
  <si>
    <t>ამალია ცირიკიძე</t>
  </si>
  <si>
    <t>04001007239</t>
  </si>
  <si>
    <t>რუსუდან გაბელაია</t>
  </si>
  <si>
    <t>04001012306</t>
  </si>
  <si>
    <t>თეიმურაზ დვალი</t>
  </si>
  <si>
    <t>01020005553</t>
  </si>
  <si>
    <t>მარინა ბუაძე</t>
  </si>
  <si>
    <t>04001012766</t>
  </si>
  <si>
    <t>გულვარდი ფოფხაძე</t>
  </si>
  <si>
    <t>04001007389</t>
  </si>
  <si>
    <t>მამია რამინაშვილი</t>
  </si>
  <si>
    <t>04001013617</t>
  </si>
  <si>
    <t>ბესიკი ტაბუცაძე</t>
  </si>
  <si>
    <t>04001004547</t>
  </si>
  <si>
    <t>გიორგი ბუხრაშვილი</t>
  </si>
  <si>
    <t>01012003743</t>
  </si>
  <si>
    <t>ლილი გურგენიძე</t>
  </si>
  <si>
    <t>04001008735</t>
  </si>
  <si>
    <t>რაინდი ჭელიძე</t>
  </si>
  <si>
    <t>04001003350</t>
  </si>
  <si>
    <t>ნათელა ბაწაძე</t>
  </si>
  <si>
    <t>04001001492</t>
  </si>
  <si>
    <t>ნუგზარ აბუთიძე</t>
  </si>
  <si>
    <t>04001004207</t>
  </si>
  <si>
    <t>მზეჭაბუკ სირაძე</t>
  </si>
  <si>
    <t>04001001720</t>
  </si>
  <si>
    <t>ნატო კობერიძე</t>
  </si>
  <si>
    <t>01006012070</t>
  </si>
  <si>
    <t>გაიოზი ნემსიწვერიძე</t>
  </si>
  <si>
    <t>04001000169</t>
  </si>
  <si>
    <t>ნანო ჯაფარიძე</t>
  </si>
  <si>
    <t>04001001334</t>
  </si>
  <si>
    <t>ზურაბ ჯინჭარაძე</t>
  </si>
  <si>
    <t>04001013713</t>
  </si>
  <si>
    <t>ირაკლი კობახიძე</t>
  </si>
  <si>
    <t>04001004749</t>
  </si>
  <si>
    <t>ციცინო მაცაბერიძე</t>
  </si>
  <si>
    <t>04001001325</t>
  </si>
  <si>
    <t>მანანა ლომთაძე</t>
  </si>
  <si>
    <t>01010020072</t>
  </si>
  <si>
    <t>ბეჟან ჭელიძე</t>
  </si>
  <si>
    <t>04001003585</t>
  </si>
  <si>
    <t>არჩილი ტყეშელაშვილი</t>
  </si>
  <si>
    <t>60001099990</t>
  </si>
  <si>
    <t>ნანული ტომარაძე</t>
  </si>
  <si>
    <t>62011002744</t>
  </si>
  <si>
    <t>მზევინარი აბუთიძე</t>
  </si>
  <si>
    <t>04001011996</t>
  </si>
  <si>
    <t>ელგუჯა გურგენიძე</t>
  </si>
  <si>
    <t>04001000150</t>
  </si>
  <si>
    <t>მამუკა მეტონიძე</t>
  </si>
  <si>
    <t>04001001118</t>
  </si>
  <si>
    <t>ბაკური ჭელიძე</t>
  </si>
  <si>
    <t>04001011405</t>
  </si>
  <si>
    <t>გიორგი მაღლაკელიძე</t>
  </si>
  <si>
    <t>04001003647</t>
  </si>
  <si>
    <t>ლალი მაისაშვილი</t>
  </si>
  <si>
    <t>04001008415</t>
  </si>
  <si>
    <t>სოფიკო შუბითიძე</t>
  </si>
  <si>
    <t>62005011010</t>
  </si>
  <si>
    <t>მაია ცაგურიშვილი</t>
  </si>
  <si>
    <t>04001011858</t>
  </si>
  <si>
    <t>ფიქრია სირაძე</t>
  </si>
  <si>
    <t>04001003502</t>
  </si>
  <si>
    <t>ბესიკ ბაქრაძე</t>
  </si>
  <si>
    <t>04001003375</t>
  </si>
  <si>
    <t>ნიკოლოზ კენჭაძე</t>
  </si>
  <si>
    <t>04001011981</t>
  </si>
  <si>
    <t>მაია გუგავა</t>
  </si>
  <si>
    <t>04001011516</t>
  </si>
  <si>
    <t>სოსლან გორდეზიანი</t>
  </si>
  <si>
    <t>04001000349</t>
  </si>
  <si>
    <t>მაია ფოფხაძე</t>
  </si>
  <si>
    <t>04001004744</t>
  </si>
  <si>
    <t>გოჩა აბუთიძე</t>
  </si>
  <si>
    <t>04001007321</t>
  </si>
  <si>
    <t>გია ქემოკლიძე</t>
  </si>
  <si>
    <t>04001002297</t>
  </si>
  <si>
    <t>მარინა კაცაძე</t>
  </si>
  <si>
    <t>04001007380</t>
  </si>
  <si>
    <t>ბიჭიკო კაციტაძე</t>
  </si>
  <si>
    <t>04001012455</t>
  </si>
  <si>
    <t>ალექსანდრე კობახიძე</t>
  </si>
  <si>
    <t>04001008779</t>
  </si>
  <si>
    <t>ვლადიმერ მეტონიძე</t>
  </si>
  <si>
    <t>04001013484</t>
  </si>
  <si>
    <t>ტარიელ დალაქიშვილი</t>
  </si>
  <si>
    <t>04001002354</t>
  </si>
  <si>
    <t>მიხეილ დალაქიშვილი</t>
  </si>
  <si>
    <t>04001001495</t>
  </si>
  <si>
    <t>ნაზი დაუდიშვილი</t>
  </si>
  <si>
    <t>45001030706</t>
  </si>
  <si>
    <t>ნანი რაჯებაშვილი</t>
  </si>
  <si>
    <t>45001024613</t>
  </si>
  <si>
    <t>ლენა მოსიაშვილი</t>
  </si>
  <si>
    <t>გიორგი მაისურაძე</t>
  </si>
  <si>
    <t>04001013568</t>
  </si>
  <si>
    <t>გოჩა არჩვაძე</t>
  </si>
  <si>
    <t>04001012036</t>
  </si>
  <si>
    <t>ბესიკი ფოფხაძე</t>
  </si>
  <si>
    <t>04001008558</t>
  </si>
  <si>
    <t>04001015251</t>
  </si>
  <si>
    <t>ნატა ნეფარიძე</t>
  </si>
  <si>
    <t>04001011741</t>
  </si>
  <si>
    <t>ზაიარა კობახიძე</t>
  </si>
  <si>
    <t>01005016034</t>
  </si>
  <si>
    <t>მანანა ჩარქსელიანი</t>
  </si>
  <si>
    <t>04001007331</t>
  </si>
  <si>
    <t>ნიკოლოზ კობახიძე</t>
  </si>
  <si>
    <t>04001000160</t>
  </si>
  <si>
    <t>ნუნუ ჩალაძე</t>
  </si>
  <si>
    <t>04001008760</t>
  </si>
  <si>
    <t>ლილი ბეშიძე</t>
  </si>
  <si>
    <t>01011052784</t>
  </si>
  <si>
    <t>ნათია დათუსანი</t>
  </si>
  <si>
    <t>60003008935</t>
  </si>
  <si>
    <t>გიორგი ტაბუცაძე</t>
  </si>
  <si>
    <t>04001002547</t>
  </si>
  <si>
    <t>ლევან გურასაშვილი</t>
  </si>
  <si>
    <t>04001001682</t>
  </si>
  <si>
    <t>ეთერი გოგობერიშვილი</t>
  </si>
  <si>
    <t>04001003858</t>
  </si>
  <si>
    <t>ნინო ჭიჭინაძე</t>
  </si>
  <si>
    <t>04001000058</t>
  </si>
  <si>
    <t>ფარეიშვილი ზურაბი</t>
  </si>
  <si>
    <t>01027042985</t>
  </si>
  <si>
    <t>რევაზ თომაძე</t>
  </si>
  <si>
    <t>04001001534</t>
  </si>
  <si>
    <t>ხათუნა კვახაძე</t>
  </si>
  <si>
    <t>04001000244</t>
  </si>
  <si>
    <t>ჟიული ჭოხონელიძე</t>
  </si>
  <si>
    <t>04001004297</t>
  </si>
  <si>
    <t>ლუარა პატარიძე</t>
  </si>
  <si>
    <t>04001010339</t>
  </si>
  <si>
    <t>ლეილა ჭელიძე</t>
  </si>
  <si>
    <t>04001004529</t>
  </si>
  <si>
    <t>ნინო დოხნაძე</t>
  </si>
  <si>
    <t>04001003676</t>
  </si>
  <si>
    <t>სოფიკო კაპანაძე</t>
  </si>
  <si>
    <t>38001041951</t>
  </si>
  <si>
    <t>ნატო ქემოკლიძე</t>
  </si>
  <si>
    <t>04001005624</t>
  </si>
  <si>
    <t>როზა კუბლაშვილი</t>
  </si>
  <si>
    <t>04001003211</t>
  </si>
  <si>
    <t>მალხაზი ბეროშვილი</t>
  </si>
  <si>
    <t>45001029529</t>
  </si>
  <si>
    <t>შენგელი ხიზანიშვილი</t>
  </si>
  <si>
    <t>45001008198</t>
  </si>
  <si>
    <t>რაჟმუდინ მაგამედოვდუღანოვი</t>
  </si>
  <si>
    <t>45001007642</t>
  </si>
  <si>
    <t>როინი გელაძე</t>
  </si>
  <si>
    <t>45001002710</t>
  </si>
  <si>
    <t>ციცინო გევორქოვი</t>
  </si>
  <si>
    <t>45001036502</t>
  </si>
  <si>
    <t>რევაზი ჩოხადარი</t>
  </si>
  <si>
    <t>45001023558</t>
  </si>
  <si>
    <t>დალი მღებრიშვილი</t>
  </si>
  <si>
    <t>45001020681</t>
  </si>
  <si>
    <t>რუსუდან მაღალთაძე</t>
  </si>
  <si>
    <t>01017035922</t>
  </si>
  <si>
    <t>ნაზიბროლა ცერცვაძე</t>
  </si>
  <si>
    <t>45001009182</t>
  </si>
  <si>
    <t>გიორგი გულიაშვილი</t>
  </si>
  <si>
    <t>45001004434</t>
  </si>
  <si>
    <t>ყაზბეგი გაგლოევი</t>
  </si>
  <si>
    <t>45001029449</t>
  </si>
  <si>
    <t>შერმადინ ჯოჯუა</t>
  </si>
  <si>
    <t>39001006518</t>
  </si>
  <si>
    <t>ქრისტინე მაგამედოვი</t>
  </si>
  <si>
    <t>45001027066</t>
  </si>
  <si>
    <t>ელიზა ასაბაშვილი</t>
  </si>
  <si>
    <t>45001027915</t>
  </si>
  <si>
    <t>თამარი ბეჟიტაშვილი</t>
  </si>
  <si>
    <t>45001008749</t>
  </si>
  <si>
    <t>მარეზი ცუკილაშვილი</t>
  </si>
  <si>
    <t>45001016590</t>
  </si>
  <si>
    <t>მზია ხარებაშვილი</t>
  </si>
  <si>
    <t>45001003297</t>
  </si>
  <si>
    <t>თინა შავაძე</t>
  </si>
  <si>
    <t>45001007707</t>
  </si>
  <si>
    <t>გივი ჩახნაშვილი</t>
  </si>
  <si>
    <t>45001005143</t>
  </si>
  <si>
    <t>თემურ ხინჩიკაშვილი</t>
  </si>
  <si>
    <t>45001008529</t>
  </si>
  <si>
    <t>ეკა ფაქელაშვილი</t>
  </si>
  <si>
    <t>45001012010</t>
  </si>
  <si>
    <t>ნანა ფაქელაშვილი</t>
  </si>
  <si>
    <t>45001003497</t>
  </si>
  <si>
    <t>ოლია ალიაშვილი</t>
  </si>
  <si>
    <t>45001027507</t>
  </si>
  <si>
    <t>ლეილა მამულაშვილი</t>
  </si>
  <si>
    <t>01013028126</t>
  </si>
  <si>
    <t>ნაზო სუხიტაშვილი</t>
  </si>
  <si>
    <t>45001011598</t>
  </si>
  <si>
    <t>ნათელა მელიქიშვილი</t>
  </si>
  <si>
    <t>45001022021</t>
  </si>
  <si>
    <t>ნელი ავაზაშვილი</t>
  </si>
  <si>
    <t>45001012176</t>
  </si>
  <si>
    <t>ნათელა მამულაშვილი</t>
  </si>
  <si>
    <t>01001032704</t>
  </si>
  <si>
    <t>თამარ ჭერაშვილი</t>
  </si>
  <si>
    <t>45001000328</t>
  </si>
  <si>
    <t>მარიამ ხიზანიშვილი</t>
  </si>
  <si>
    <t>45001021669</t>
  </si>
  <si>
    <t>ლია გელაძე</t>
  </si>
  <si>
    <t>45001018190</t>
  </si>
  <si>
    <t>ლეილა მაისურაძე</t>
  </si>
  <si>
    <t>45001004025</t>
  </si>
  <si>
    <t>თინა ლაცაბიძე</t>
  </si>
  <si>
    <t>45001028775</t>
  </si>
  <si>
    <t>ოლღა ქუმსიაშვილი</t>
  </si>
  <si>
    <t>45001003351</t>
  </si>
  <si>
    <t>მთვარისა ბაწილაშვილი</t>
  </si>
  <si>
    <t>45001001113</t>
  </si>
  <si>
    <t>ანა ბურდიაშვილი</t>
  </si>
  <si>
    <t>35001004968</t>
  </si>
  <si>
    <t>ჯულიეტა გოცირიძე</t>
  </si>
  <si>
    <t>45001020963</t>
  </si>
  <si>
    <t>ეკატერინე გონაშვილი</t>
  </si>
  <si>
    <t>45001025887</t>
  </si>
  <si>
    <t>ეკატერინე გიოშვილი</t>
  </si>
  <si>
    <t>45001008307</t>
  </si>
  <si>
    <t>ქეთევანი მამულაშვილი</t>
  </si>
  <si>
    <t>45001030420</t>
  </si>
  <si>
    <t>მზია გოგავა</t>
  </si>
  <si>
    <t>45001011527</t>
  </si>
  <si>
    <t>ლალი ჭინჭარაშვილი</t>
  </si>
  <si>
    <t>45001026170</t>
  </si>
  <si>
    <t>ნატალია ტოგოევი</t>
  </si>
  <si>
    <t>45001016653</t>
  </si>
  <si>
    <t>მარიამ ეჟიშვილი</t>
  </si>
  <si>
    <t>45001018813</t>
  </si>
  <si>
    <t>ბუჩუკი ქევხიშვილი</t>
  </si>
  <si>
    <t>45001027990</t>
  </si>
  <si>
    <t>დარეჯან ბურდიაშვილი</t>
  </si>
  <si>
    <t>45001008446</t>
  </si>
  <si>
    <t>ნინო ნადირაშვილი</t>
  </si>
  <si>
    <t>45001028136</t>
  </si>
  <si>
    <t>ირმა მუქერია</t>
  </si>
  <si>
    <t>37001050136</t>
  </si>
  <si>
    <t>ირმა დიდიძე</t>
  </si>
  <si>
    <t>37001044008</t>
  </si>
  <si>
    <t>ვაჟა სანაძე</t>
  </si>
  <si>
    <t>3700103446</t>
  </si>
  <si>
    <t>ხათუნა წალდაძე</t>
  </si>
  <si>
    <t>45001008130</t>
  </si>
  <si>
    <t>ტარიელი სურგულაძე</t>
  </si>
  <si>
    <t>45001028903</t>
  </si>
  <si>
    <t>ბეჟანი ბერიძე</t>
  </si>
  <si>
    <t>45001025323</t>
  </si>
  <si>
    <t>ნაირა გურული</t>
  </si>
  <si>
    <t>01027035996</t>
  </si>
  <si>
    <t>გულნარი ათანაშვილი</t>
  </si>
  <si>
    <t>45001014261</t>
  </si>
  <si>
    <t>თამარ ქვაჭრელიშვილი</t>
  </si>
  <si>
    <t>45001022134</t>
  </si>
  <si>
    <t>გიორგი ჯავარაშვილი</t>
  </si>
  <si>
    <t>45001024915</t>
  </si>
  <si>
    <t>ნანა ზაკალაშვილი</t>
  </si>
  <si>
    <t>45001018597</t>
  </si>
  <si>
    <t>ლალი მინდიაშვილი</t>
  </si>
  <si>
    <t>45001025375</t>
  </si>
  <si>
    <t>თინათინ ტურაშვილი</t>
  </si>
  <si>
    <t>45001007704</t>
  </si>
  <si>
    <t>გულიკო ქვაჭრელიშვილი</t>
  </si>
  <si>
    <t>45001015803</t>
  </si>
  <si>
    <t>მარინა შეითნიშვილი</t>
  </si>
  <si>
    <t>14001009791</t>
  </si>
  <si>
    <t>ნათელა ცაბაურაშვილი</t>
  </si>
  <si>
    <t>01017034583</t>
  </si>
  <si>
    <t>მარიამ ლოლომაძე</t>
  </si>
  <si>
    <t>62006018143</t>
  </si>
  <si>
    <t>ლალი ჩაჩუა</t>
  </si>
  <si>
    <t>37001032277</t>
  </si>
  <si>
    <t>ეკატერინე ნიკოლეიშვილი</t>
  </si>
  <si>
    <t>37001017794</t>
  </si>
  <si>
    <t>ბესიკ ნიშნიანიძე</t>
  </si>
  <si>
    <t>37001025140</t>
  </si>
  <si>
    <t>არსენი თავაძე</t>
  </si>
  <si>
    <t>37001011752</t>
  </si>
  <si>
    <t>ლიანა ჯულაყიძე</t>
  </si>
  <si>
    <t>37001039726</t>
  </si>
  <si>
    <t>ნონა ლეჟავა</t>
  </si>
  <si>
    <t>37001003085</t>
  </si>
  <si>
    <t>ია ჩხიკვაძე</t>
  </si>
  <si>
    <t>56001001241</t>
  </si>
  <si>
    <t>ნანა კაშია</t>
  </si>
  <si>
    <t>37001043766</t>
  </si>
  <si>
    <t>რამაზ კაშია</t>
  </si>
  <si>
    <t>37001050186</t>
  </si>
  <si>
    <t>ცისანა თევზაძე</t>
  </si>
  <si>
    <t>37001033739</t>
  </si>
  <si>
    <t>გრიგოლ თევზაძე</t>
  </si>
  <si>
    <t>37001009401</t>
  </si>
  <si>
    <t>სოფიკო შენგელია</t>
  </si>
  <si>
    <t>37001026080</t>
  </si>
  <si>
    <t>ეთერ რუხაძე</t>
  </si>
  <si>
    <t>37001046868</t>
  </si>
  <si>
    <t>დიანა ჩაჩუა</t>
  </si>
  <si>
    <t>37001054762</t>
  </si>
  <si>
    <t>ნანა მეგენეიშვილი</t>
  </si>
  <si>
    <t>37001031153</t>
  </si>
  <si>
    <t>ბადრი თევზაძე</t>
  </si>
  <si>
    <t>01029003001</t>
  </si>
  <si>
    <t>ქეთევან გიორგაძე</t>
  </si>
  <si>
    <t>60003006400</t>
  </si>
  <si>
    <t>ფატიმა უბილავა</t>
  </si>
  <si>
    <t>62006009951</t>
  </si>
  <si>
    <t>მერი კოპალეიშვილი</t>
  </si>
  <si>
    <t>37001026300</t>
  </si>
  <si>
    <t>ნინო შანიძე</t>
  </si>
  <si>
    <t>37001040385</t>
  </si>
  <si>
    <t>კობა შავშიშვილი</t>
  </si>
  <si>
    <t>01023002467</t>
  </si>
  <si>
    <t>თეა დოლიძე</t>
  </si>
  <si>
    <t>37001004743</t>
  </si>
  <si>
    <t>სოფიკო ლორია</t>
  </si>
  <si>
    <t>37001050661</t>
  </si>
  <si>
    <t>ნათია ანთიძე</t>
  </si>
  <si>
    <t>37001057804</t>
  </si>
  <si>
    <t>ნონა ხვედელიძე</t>
  </si>
  <si>
    <t>54001025086</t>
  </si>
  <si>
    <t>ვერა ხუჭავა</t>
  </si>
  <si>
    <t>37001009657</t>
  </si>
  <si>
    <t>ციცინო ბელთაძე</t>
  </si>
  <si>
    <t>37001016333</t>
  </si>
  <si>
    <t>დალი თევზაძე</t>
  </si>
  <si>
    <t>37001023393</t>
  </si>
  <si>
    <t>თამარი აბზიანიძე</t>
  </si>
  <si>
    <t>37001037982</t>
  </si>
  <si>
    <t>მზექალა თვალოძე</t>
  </si>
  <si>
    <t>37001048356</t>
  </si>
  <si>
    <t>ირმა კაპანაძე</t>
  </si>
  <si>
    <t>37001012296</t>
  </si>
  <si>
    <t>ლია შუბლაძე</t>
  </si>
  <si>
    <t>60001034162</t>
  </si>
  <si>
    <t>მანანა ბაღდავაძე</t>
  </si>
  <si>
    <t>17001005370</t>
  </si>
  <si>
    <t>ელენა თადუმაძე</t>
  </si>
  <si>
    <t>37001039658</t>
  </si>
  <si>
    <t>ნინო კოხრეიძე</t>
  </si>
  <si>
    <t>37001018888</t>
  </si>
  <si>
    <t>ლალი კვანტალიანი</t>
  </si>
  <si>
    <t>37001038810</t>
  </si>
  <si>
    <t>მადონა ჯგუნჯგია</t>
  </si>
  <si>
    <t>37001001574</t>
  </si>
  <si>
    <t>3700105049</t>
  </si>
  <si>
    <t>ინეზა ჯინჭველეიშვილი</t>
  </si>
  <si>
    <t>37001031684</t>
  </si>
  <si>
    <t>ზვიად კოპალეიშვილი</t>
  </si>
  <si>
    <t>37001013658</t>
  </si>
  <si>
    <t>კახა კიწმარიშვილი</t>
  </si>
  <si>
    <t>37001048828</t>
  </si>
  <si>
    <t>ამირანი მიმინოსვილი</t>
  </si>
  <si>
    <t>62006027940</t>
  </si>
  <si>
    <t>ციალა შიშველაძე</t>
  </si>
  <si>
    <t>62007013348</t>
  </si>
  <si>
    <t>ბაჩუკი გუჯაბიძე</t>
  </si>
  <si>
    <t>26001023607</t>
  </si>
  <si>
    <t>ხათუნა ყიფშიძე</t>
  </si>
  <si>
    <t>26001025138</t>
  </si>
  <si>
    <t>მაგული სამსიანი</t>
  </si>
  <si>
    <t>26001028930</t>
  </si>
  <si>
    <t>სალომე ძაძამია</t>
  </si>
  <si>
    <t>26001022489</t>
  </si>
  <si>
    <t xml:space="preserve"> აბუსელიძე ნაზი</t>
  </si>
  <si>
    <t>26001026230</t>
  </si>
  <si>
    <t>ალეკო მარშანიშვილი</t>
  </si>
  <si>
    <t>26001028110</t>
  </si>
  <si>
    <t>გიორგი მარშანიშვილი</t>
  </si>
  <si>
    <t>26001024673</t>
  </si>
  <si>
    <t>ნინო რეკავა</t>
  </si>
  <si>
    <t>02001000736</t>
  </si>
  <si>
    <t>ხათუნა ინწკირველი</t>
  </si>
  <si>
    <t>26001033182</t>
  </si>
  <si>
    <t>სოფო გოგუა</t>
  </si>
  <si>
    <t>26001032418</t>
  </si>
  <si>
    <t>ნატო ღელეყვა</t>
  </si>
  <si>
    <t>26001000885</t>
  </si>
  <si>
    <t>ნანა ბერიძე</t>
  </si>
  <si>
    <t>61008004870</t>
  </si>
  <si>
    <t>ნაირა ცირეკიძე</t>
  </si>
  <si>
    <t>26001023707</t>
  </si>
  <si>
    <t>მანანა ჯონია</t>
  </si>
  <si>
    <t>26001021083</t>
  </si>
  <si>
    <t>ქეთინო ჯორბენაძე</t>
  </si>
  <si>
    <t>26001010055</t>
  </si>
  <si>
    <t>ირინა ორმოცაძე</t>
  </si>
  <si>
    <t>26001018540</t>
  </si>
  <si>
    <t>დარეჯან გაბედავა</t>
  </si>
  <si>
    <t>ნანი ხოზრევანიძე</t>
  </si>
  <si>
    <t>26001018153</t>
  </si>
  <si>
    <t>თამარა ბერიძე</t>
  </si>
  <si>
    <t>26001029683</t>
  </si>
  <si>
    <t>შორენა გოგუაძე</t>
  </si>
  <si>
    <t>26001025580</t>
  </si>
  <si>
    <t>ირაკლი ორმოცაძე</t>
  </si>
  <si>
    <t>26001032776</t>
  </si>
  <si>
    <t>ბადრი კილაძე</t>
  </si>
  <si>
    <t>26001025503</t>
  </si>
  <si>
    <t>ლაშა სიმონია</t>
  </si>
  <si>
    <t>26001032889</t>
  </si>
  <si>
    <t>ირა კერესელიძე</t>
  </si>
  <si>
    <t>26001002507</t>
  </si>
  <si>
    <t>მარინე ურუშაძე</t>
  </si>
  <si>
    <t>26001031535</t>
  </si>
  <si>
    <t>გურამი თოხაძე</t>
  </si>
  <si>
    <t>26001026101</t>
  </si>
  <si>
    <t>ირმა კალანდაძე</t>
  </si>
  <si>
    <t>26001021001</t>
  </si>
  <si>
    <t>შორენა ორაგველიძე</t>
  </si>
  <si>
    <t>26301038754</t>
  </si>
  <si>
    <t>ნინო ჭანტურიშვილი</t>
  </si>
  <si>
    <t>61001034941</t>
  </si>
  <si>
    <t>26001033893</t>
  </si>
  <si>
    <t>ლამარა ჭეიშვილი</t>
  </si>
  <si>
    <t>26001009179</t>
  </si>
  <si>
    <t>ნინო ჩხაიძე</t>
  </si>
  <si>
    <t>ლალი გოგიტაური</t>
  </si>
  <si>
    <t>37001036842</t>
  </si>
  <si>
    <t>გოჩა ქორიძე</t>
  </si>
  <si>
    <t>37001033073</t>
  </si>
  <si>
    <t>ნინო მეიშვილი</t>
  </si>
  <si>
    <t>37001019503</t>
  </si>
  <si>
    <t>მაკა მელექაძე</t>
  </si>
  <si>
    <t>37001001325</t>
  </si>
  <si>
    <t>ნინი მელექაძე</t>
  </si>
  <si>
    <t>37001017368</t>
  </si>
  <si>
    <t>გულნაზ ჭანჭალაშვილი</t>
  </si>
  <si>
    <t>37001043153</t>
  </si>
  <si>
    <t>თეიმურაზ კეკელია</t>
  </si>
  <si>
    <t>37001017425</t>
  </si>
  <si>
    <t>ხატია ხვიჩია</t>
  </si>
  <si>
    <t>37001035807</t>
  </si>
  <si>
    <t>გიორგი არველაძე</t>
  </si>
  <si>
    <t>37001048663</t>
  </si>
  <si>
    <t>ნათელა ჩიჩუა</t>
  </si>
  <si>
    <t>37001031236</t>
  </si>
  <si>
    <t>თეონა გაბედავა</t>
  </si>
  <si>
    <t>37001057574</t>
  </si>
  <si>
    <t>ლელა თევზაძე</t>
  </si>
  <si>
    <t>37001048892</t>
  </si>
  <si>
    <t>ქეთევან პაპავა</t>
  </si>
  <si>
    <t>37001019396</t>
  </si>
  <si>
    <t>თამარ ღომინეიშვილი</t>
  </si>
  <si>
    <t>37001005880</t>
  </si>
  <si>
    <t>ინგა რუხაძე</t>
  </si>
  <si>
    <t>37001027653</t>
  </si>
  <si>
    <t>კახა კოპალეიშვილი</t>
  </si>
  <si>
    <t>37001010859</t>
  </si>
  <si>
    <t>ხათუნა გოგიტაური</t>
  </si>
  <si>
    <t>37901062274</t>
  </si>
  <si>
    <t>მანანა ბუაძე</t>
  </si>
  <si>
    <t>01024019911</t>
  </si>
  <si>
    <t>ნათელა სიხარულიძე</t>
  </si>
  <si>
    <t>37001010027</t>
  </si>
  <si>
    <t>თევაზ თვალაშვილი</t>
  </si>
  <si>
    <t>37001041380</t>
  </si>
  <si>
    <t>ანა გებადავა</t>
  </si>
  <si>
    <t>62006007469</t>
  </si>
  <si>
    <t>დავით ნინუა</t>
  </si>
  <si>
    <t>60001042661</t>
  </si>
  <si>
    <t>ნატო ნინუა</t>
  </si>
  <si>
    <t>37001046044</t>
  </si>
  <si>
    <t>თამარ აბრამიძე</t>
  </si>
  <si>
    <t>37001044097</t>
  </si>
  <si>
    <t>ირმა ჯულაყიძე</t>
  </si>
  <si>
    <t>კახაბერ კოპალეიშვილი</t>
  </si>
  <si>
    <t>37001031877</t>
  </si>
  <si>
    <t>ეკატერინე კოხრეიძე</t>
  </si>
  <si>
    <t>37001001013</t>
  </si>
  <si>
    <t>ნათია კიკაჩეიშვილი</t>
  </si>
  <si>
    <t>37001036539</t>
  </si>
  <si>
    <t>ნონა ბანძავა</t>
  </si>
  <si>
    <t>37001017471</t>
  </si>
  <si>
    <t>ნინო კოპალეიშვილი</t>
  </si>
  <si>
    <t>37001040788</t>
  </si>
  <si>
    <t>თამარი თედორაძე</t>
  </si>
  <si>
    <t>53001039817</t>
  </si>
  <si>
    <t>ელისო ნაცვალიძე</t>
  </si>
  <si>
    <t>37001017948</t>
  </si>
  <si>
    <t>ნაზიბროლა ნაცვალიზე</t>
  </si>
  <si>
    <t>37001013290</t>
  </si>
  <si>
    <t>ნინა პაპავა</t>
  </si>
  <si>
    <t>37001023852</t>
  </si>
  <si>
    <t>ნინო ნიშნიანიძე</t>
  </si>
  <si>
    <t>37001031589</t>
  </si>
  <si>
    <t>გუგული თადუმაძე</t>
  </si>
  <si>
    <t>37001006359</t>
  </si>
  <si>
    <t>ნორა იანიკოვი</t>
  </si>
  <si>
    <t>37001013041</t>
  </si>
  <si>
    <t>ბუდა ახალაია</t>
  </si>
  <si>
    <t>37001010928</t>
  </si>
  <si>
    <t>ირაკლი ადეიშვილი</t>
  </si>
  <si>
    <t>37001010974</t>
  </si>
  <si>
    <t>მარინა ბურჯანაძე</t>
  </si>
  <si>
    <t>ხათუნა გოგიტიძე</t>
  </si>
  <si>
    <t>37001040844</t>
  </si>
  <si>
    <t>ირინე ღაღაძე</t>
  </si>
  <si>
    <t>37001045747</t>
  </si>
  <si>
    <t>ხათუნა ივანიაძე</t>
  </si>
  <si>
    <t>37001018103</t>
  </si>
  <si>
    <t>ხათუნა კაცაძე</t>
  </si>
  <si>
    <t>37001018198</t>
  </si>
  <si>
    <t>ლელა ხუჭუა</t>
  </si>
  <si>
    <t>37001010331</t>
  </si>
  <si>
    <t>თეონა ბოჭორიშვილი</t>
  </si>
  <si>
    <t>60001107170</t>
  </si>
  <si>
    <t>მზექალა ქოიავა</t>
  </si>
  <si>
    <t>02001006309</t>
  </si>
  <si>
    <t>დავით ასატურიან</t>
  </si>
  <si>
    <t>37001014324</t>
  </si>
  <si>
    <t>ნანა ნიკოლეიშვილი</t>
  </si>
  <si>
    <t>37001054990</t>
  </si>
  <si>
    <t>ლელა ნაიმიჭეიშვილი</t>
  </si>
  <si>
    <t>37001015523</t>
  </si>
  <si>
    <t>ხატია ჯულაყიძე</t>
  </si>
  <si>
    <t>37001030004</t>
  </si>
  <si>
    <t>ნაზიბროლა ბაღდავაძე</t>
  </si>
  <si>
    <t>17001009734</t>
  </si>
  <si>
    <t>ირმა კეკელია</t>
  </si>
  <si>
    <t>37001050371</t>
  </si>
  <si>
    <t>მაკა გელაშვილი</t>
  </si>
  <si>
    <t>37001058353</t>
  </si>
  <si>
    <t>ნაირა ჩახუნაშვილი</t>
  </si>
  <si>
    <t>37001045155</t>
  </si>
  <si>
    <t>დარეჯან გაბრიელაშვილი</t>
  </si>
  <si>
    <t>01032004414</t>
  </si>
  <si>
    <t>ეკა უბერი</t>
  </si>
  <si>
    <t>01027058284</t>
  </si>
  <si>
    <t>ნუნუ ბეჟაშვილი</t>
  </si>
  <si>
    <t>01008003705</t>
  </si>
  <si>
    <t>ციცინო სახვაძე</t>
  </si>
  <si>
    <t>01004001105</t>
  </si>
  <si>
    <t>მირანდა სულმანიძე</t>
  </si>
  <si>
    <t>41001001219</t>
  </si>
  <si>
    <t>ლია ფერაძე</t>
  </si>
  <si>
    <t>01027065188</t>
  </si>
  <si>
    <t>მედეა მუმლაძე</t>
  </si>
  <si>
    <t>01027059621</t>
  </si>
  <si>
    <t>მირიან ტოკლიკაშვილი</t>
  </si>
  <si>
    <t>14001026249</t>
  </si>
  <si>
    <t>ქეთევან ქურციკიძე</t>
  </si>
  <si>
    <t>01027028357</t>
  </si>
  <si>
    <t>ლია გაბინაშვილი</t>
  </si>
  <si>
    <t>01027029169</t>
  </si>
  <si>
    <t>ნაირა კიკნაველიძე</t>
  </si>
  <si>
    <t>33001019478</t>
  </si>
  <si>
    <t>ნუნუ ზუკაკიშვილი</t>
  </si>
  <si>
    <t>01012030260</t>
  </si>
  <si>
    <t>მაია ჩაჩუა</t>
  </si>
  <si>
    <t>01027030228</t>
  </si>
  <si>
    <t>ლელა ტყავაძე</t>
  </si>
  <si>
    <t>38001026964</t>
  </si>
  <si>
    <t>თამარ სუთიაშვილი</t>
  </si>
  <si>
    <t>01027046307</t>
  </si>
  <si>
    <t>ნონა კაკიაშვილი</t>
  </si>
  <si>
    <t>01027010094</t>
  </si>
  <si>
    <t>ნინო ყაველაშვილი</t>
  </si>
  <si>
    <t>38001025625</t>
  </si>
  <si>
    <t>ლელა ნეფარეძე</t>
  </si>
  <si>
    <t>01027063930</t>
  </si>
  <si>
    <t>ნინო დვალი</t>
  </si>
  <si>
    <t>01027047096</t>
  </si>
  <si>
    <t>ასია არუთინიანი</t>
  </si>
  <si>
    <t>01027010284</t>
  </si>
  <si>
    <t>ირმა ხუციშვილი</t>
  </si>
  <si>
    <t>01027031906</t>
  </si>
  <si>
    <t>ნინო ერაძე</t>
  </si>
  <si>
    <t>01027000426</t>
  </si>
  <si>
    <t>მანანა სულხანიშვილი</t>
  </si>
  <si>
    <t>01027043584</t>
  </si>
  <si>
    <t>პაატა ბიგვავა</t>
  </si>
  <si>
    <t>01027056160</t>
  </si>
  <si>
    <t>გიორგი წიკლაური</t>
  </si>
  <si>
    <t>01013021265</t>
  </si>
  <si>
    <t>თამარი ვეშაპიძე</t>
  </si>
  <si>
    <t>01013023925</t>
  </si>
  <si>
    <t>მანანა ზირაქიშვილი</t>
  </si>
  <si>
    <t>40001021787</t>
  </si>
  <si>
    <t>ქეთევან დემეტრაშვილი</t>
  </si>
  <si>
    <t>01025014465</t>
  </si>
  <si>
    <t>თეიმურაზ პაპოშვილი</t>
  </si>
  <si>
    <t>01013024257</t>
  </si>
  <si>
    <t>ნანული ცუცუნაშვილი</t>
  </si>
  <si>
    <t>01027017690</t>
  </si>
  <si>
    <t>ნინო სამხარაძე</t>
  </si>
  <si>
    <t>38001004437</t>
  </si>
  <si>
    <t>ზაორა მარხულია</t>
  </si>
  <si>
    <t>62006003442</t>
  </si>
  <si>
    <t>მანანა ქოპილაშვილი</t>
  </si>
  <si>
    <t>01027029722</t>
  </si>
  <si>
    <t>ნანული გველუკაშვილი</t>
  </si>
  <si>
    <t>13001009077</t>
  </si>
  <si>
    <t>მარიამ ხონელიძე</t>
  </si>
  <si>
    <t>01027034457</t>
  </si>
  <si>
    <t>მზია გაბინაშვილი</t>
  </si>
  <si>
    <t>01025003554</t>
  </si>
  <si>
    <t>მარო დოლაქიძე</t>
  </si>
  <si>
    <t>38001020258</t>
  </si>
  <si>
    <t>ია ვაშაყმაძე</t>
  </si>
  <si>
    <t>01013027535</t>
  </si>
  <si>
    <t>მზევინარ ზურაბიანი</t>
  </si>
  <si>
    <t>27001002432</t>
  </si>
  <si>
    <t>თამარი სისვაძე</t>
  </si>
  <si>
    <t>38001049512</t>
  </si>
  <si>
    <t>ზაირა გოგოლაძე</t>
  </si>
  <si>
    <t>01013027017</t>
  </si>
  <si>
    <t>ნინო ჯავახიშვილი</t>
  </si>
  <si>
    <t>13001011256</t>
  </si>
  <si>
    <t>ნატო ზიბზიბაძე</t>
  </si>
  <si>
    <t>01027007619</t>
  </si>
  <si>
    <t>ნანა დოგუზოვა</t>
  </si>
  <si>
    <t>01027015976</t>
  </si>
  <si>
    <t>ვენერა ჩიტუკაშვილი</t>
  </si>
  <si>
    <t>01013017673</t>
  </si>
  <si>
    <t>სირანუშ ჭამიაშვილი</t>
  </si>
  <si>
    <t>01027006983</t>
  </si>
  <si>
    <t>ლიანა ბალიაშვილი</t>
  </si>
  <si>
    <t>01011033339</t>
  </si>
  <si>
    <t>მზია ბუხნიკაშვილი</t>
  </si>
  <si>
    <t>11001022594</t>
  </si>
  <si>
    <t>ირმა აბდელიანი</t>
  </si>
  <si>
    <t>01027005945</t>
  </si>
  <si>
    <t>ლია ჩიხრაძე</t>
  </si>
  <si>
    <t>01027013780</t>
  </si>
  <si>
    <t>01001045080</t>
  </si>
  <si>
    <t>ნინო ვაჩნაძე</t>
  </si>
  <si>
    <t>01012014421</t>
  </si>
  <si>
    <t>თინათინი ივანიშვილი</t>
  </si>
  <si>
    <t>01027062494</t>
  </si>
  <si>
    <t>პაატა მჭედლიძე</t>
  </si>
  <si>
    <t>01027086130</t>
  </si>
  <si>
    <t>ხათუნა ქსოვრელი</t>
  </si>
  <si>
    <t>01027055517</t>
  </si>
  <si>
    <t>ინგა კურტანიძე</t>
  </si>
  <si>
    <t>01027015774</t>
  </si>
  <si>
    <t>ეთერი დიასამიძე</t>
  </si>
  <si>
    <t>61007001841</t>
  </si>
  <si>
    <t>თამარი შაშვიაშვილი</t>
  </si>
  <si>
    <t>01013021782</t>
  </si>
  <si>
    <t>ჟუჟუნა მირზაშვილი</t>
  </si>
  <si>
    <t>01027038190</t>
  </si>
  <si>
    <t>ალექსანდრე ჯამატაშვილი</t>
  </si>
  <si>
    <t>01027028130</t>
  </si>
  <si>
    <t>თამარ დოლიძე</t>
  </si>
  <si>
    <t>01027033112</t>
  </si>
  <si>
    <t>თამთა ლაგაზაშვილი</t>
  </si>
  <si>
    <t>01027065349</t>
  </si>
  <si>
    <t>ირმა ბიძინაშვილი</t>
  </si>
  <si>
    <t>01033006387</t>
  </si>
  <si>
    <t>ლიანა ბერიძე</t>
  </si>
  <si>
    <t>01027008041</t>
  </si>
  <si>
    <t>ლალი მამალაძე</t>
  </si>
  <si>
    <t>01027002959</t>
  </si>
  <si>
    <t>ია გიორგაშვილი</t>
  </si>
  <si>
    <t>01027029629</t>
  </si>
  <si>
    <t>სალომე მარღანია</t>
  </si>
  <si>
    <t>01005036258</t>
  </si>
  <si>
    <t>ეკატერინა ბიბილაშვილი</t>
  </si>
  <si>
    <t>01027003015</t>
  </si>
  <si>
    <t>მანანა ცანკაშვილი</t>
  </si>
  <si>
    <t>01027007482</t>
  </si>
  <si>
    <t>01027023770</t>
  </si>
  <si>
    <t>მარინე ხმალაძე</t>
  </si>
  <si>
    <t>01013031320</t>
  </si>
  <si>
    <t>მარიამ ქამუშაძე</t>
  </si>
  <si>
    <t>18001058841</t>
  </si>
  <si>
    <t>მარია პაიჭაძე</t>
  </si>
  <si>
    <t>01009012241</t>
  </si>
  <si>
    <t>რუსუდან დემეტრაშვილი</t>
  </si>
  <si>
    <t>01013031578</t>
  </si>
  <si>
    <t>გვანცა კამლაძე</t>
  </si>
  <si>
    <t>18001011258</t>
  </si>
  <si>
    <t>ჟანა ნადირაძე</t>
  </si>
  <si>
    <t>38001009136</t>
  </si>
  <si>
    <t>თამარა ზარდიაშვილი</t>
  </si>
  <si>
    <t>01027055259</t>
  </si>
  <si>
    <t>ზოია ხერგიანი</t>
  </si>
  <si>
    <t>01027054133</t>
  </si>
  <si>
    <t>ნანული ვართანიანი</t>
  </si>
  <si>
    <t>61001063438</t>
  </si>
  <si>
    <t>ირინა კეჭაღმაძე</t>
  </si>
  <si>
    <t>01027025318</t>
  </si>
  <si>
    <t>ინგა ხოშტარია</t>
  </si>
  <si>
    <t>01027048181</t>
  </si>
  <si>
    <t>01027008437</t>
  </si>
  <si>
    <t>ია მასხარაშვილი</t>
  </si>
  <si>
    <t>01036002695</t>
  </si>
  <si>
    <t>თამარ აბულაშვილი</t>
  </si>
  <si>
    <t>40001000215</t>
  </si>
  <si>
    <t>თამილა ჭიღლაძე</t>
  </si>
  <si>
    <t>11001005964</t>
  </si>
  <si>
    <t>მაია ქვათძე</t>
  </si>
  <si>
    <t>01027061534</t>
  </si>
  <si>
    <t>ნონა ერაძე</t>
  </si>
  <si>
    <t>38001037982</t>
  </si>
  <si>
    <t>ლილი სუხიტაშვილი</t>
  </si>
  <si>
    <t>01013031547</t>
  </si>
  <si>
    <t>ნათელა ხეცურიანი</t>
  </si>
  <si>
    <t>01002030758</t>
  </si>
  <si>
    <t>01027031792</t>
  </si>
  <si>
    <t>მაია ყიფიანი</t>
  </si>
  <si>
    <t>01009010007</t>
  </si>
  <si>
    <t>ალექსანდრე მაჩკალოვი</t>
  </si>
  <si>
    <t>01027008351</t>
  </si>
  <si>
    <t>ლალი მეზვრიშვილი</t>
  </si>
  <si>
    <t>20001057820</t>
  </si>
  <si>
    <t>თეონა ჭანტოშვილი</t>
  </si>
  <si>
    <t>01027087174</t>
  </si>
  <si>
    <t>ეკა მანგოშვილი</t>
  </si>
  <si>
    <t>01027027840</t>
  </si>
  <si>
    <t>ნელი ჯაფარიძე</t>
  </si>
  <si>
    <t>30001000605</t>
  </si>
  <si>
    <t>მარინე მაჭარაშვილი</t>
  </si>
  <si>
    <t>01027009345</t>
  </si>
  <si>
    <t>ნარგიზ გოდერძიშვილი</t>
  </si>
  <si>
    <t>01027026090</t>
  </si>
  <si>
    <t>ლიანა კუპრეიშვილი</t>
  </si>
  <si>
    <t>01013016058</t>
  </si>
  <si>
    <t>თამარი ჩიტაშვილი</t>
  </si>
  <si>
    <t>47001006227</t>
  </si>
  <si>
    <t>თამილა გრძელიშვილი</t>
  </si>
  <si>
    <t>01027023854</t>
  </si>
  <si>
    <t>თამარ სიბაშვილი-ხატისაშვილი</t>
  </si>
  <si>
    <t>13001006644</t>
  </si>
  <si>
    <t>კესარია ხურციძე</t>
  </si>
  <si>
    <t>01027008279</t>
  </si>
  <si>
    <t>მარიამ მუმლაძე</t>
  </si>
  <si>
    <t>01027016346</t>
  </si>
  <si>
    <t>სოფიო ბურძენიძე</t>
  </si>
  <si>
    <t>38001038118</t>
  </si>
  <si>
    <t>ნინო თოდაძე</t>
  </si>
  <si>
    <t>38001048884</t>
  </si>
  <si>
    <t>იათამზე ფუთკარაძე</t>
  </si>
  <si>
    <t>12001069825</t>
  </si>
  <si>
    <t>ციცინო შუკაკიძე</t>
  </si>
  <si>
    <t>01027032687</t>
  </si>
  <si>
    <t>თამილა მამაგულაშვილი</t>
  </si>
  <si>
    <t>01027007195</t>
  </si>
  <si>
    <t>თენგიზ ბერიძე</t>
  </si>
  <si>
    <t>01013024532</t>
  </si>
  <si>
    <t>მარეხი ხუროშვილი</t>
  </si>
  <si>
    <t>01027027394</t>
  </si>
  <si>
    <t>ელისო კომლაძე</t>
  </si>
  <si>
    <t>38001001881</t>
  </si>
  <si>
    <t>სოფიკო პაპიაშვილი</t>
  </si>
  <si>
    <t>43001030522</t>
  </si>
  <si>
    <t>მარინა მკრტიჩიანი</t>
  </si>
  <si>
    <t>01013006350</t>
  </si>
  <si>
    <t>თამარი გურამიშვილი</t>
  </si>
  <si>
    <t>13001029659</t>
  </si>
  <si>
    <t>ნათელა გელაშვილი</t>
  </si>
  <si>
    <t>01013026899</t>
  </si>
  <si>
    <t>ელზა კურტანიძე</t>
  </si>
  <si>
    <t>01013007195</t>
  </si>
  <si>
    <t>ნინო წიკლაური</t>
  </si>
  <si>
    <t>12001010016</t>
  </si>
  <si>
    <t>აზა ხოტივრიშვილი</t>
  </si>
  <si>
    <t>01027059876</t>
  </si>
  <si>
    <t>ირმა ნუცუბიძე</t>
  </si>
  <si>
    <t>01009003844</t>
  </si>
  <si>
    <t>ნინო აბაშიძე</t>
  </si>
  <si>
    <t>01013012230</t>
  </si>
  <si>
    <t>ბესიკი ზედგენიძე</t>
  </si>
  <si>
    <t>01027041867</t>
  </si>
  <si>
    <t>გვანცა სირაძე</t>
  </si>
  <si>
    <t>01013020800</t>
  </si>
  <si>
    <t>ქეთევან ნარინდოშვილი</t>
  </si>
  <si>
    <t>14001001894</t>
  </si>
  <si>
    <t>თამარი ბელთაძე</t>
  </si>
  <si>
    <t>01027034184</t>
  </si>
  <si>
    <t>მარიამ ნუცუბიძე</t>
  </si>
  <si>
    <t>01008037642</t>
  </si>
  <si>
    <t>მიხეილ დავითაშვილი</t>
  </si>
  <si>
    <t>01013017615</t>
  </si>
  <si>
    <t>გურანდა მაქაცარია</t>
  </si>
  <si>
    <t>62001038488</t>
  </si>
  <si>
    <t>დოდო ბეგიაშვილი</t>
  </si>
  <si>
    <t>01012004322</t>
  </si>
  <si>
    <t>ზურაბი ჯოჯუა</t>
  </si>
  <si>
    <t>01027054726</t>
  </si>
  <si>
    <t>ელენე ტორიაშვილი</t>
  </si>
  <si>
    <t>01013026790</t>
  </si>
  <si>
    <t>ელზა ჭუჭულაშვილი</t>
  </si>
  <si>
    <t>01013007207</t>
  </si>
  <si>
    <t>ნათია მეზვრიშვილი</t>
  </si>
  <si>
    <t>01027062453</t>
  </si>
  <si>
    <t>თეიმურაზ გულაღიშვილი</t>
  </si>
  <si>
    <t>01011007883</t>
  </si>
  <si>
    <t>ოლია ხელაია</t>
  </si>
  <si>
    <t>62003009141</t>
  </si>
  <si>
    <t>ლამარა სიხუაშვილი</t>
  </si>
  <si>
    <t>01027043463</t>
  </si>
  <si>
    <t>გულნაზ გაბისონია</t>
  </si>
  <si>
    <t>62006006801</t>
  </si>
  <si>
    <t>ლარისა ხელაია</t>
  </si>
  <si>
    <t>01013022521</t>
  </si>
  <si>
    <t>გივი ზედგინიძე</t>
  </si>
  <si>
    <t>01013011765</t>
  </si>
  <si>
    <t>მზია მჭედლიძე</t>
  </si>
  <si>
    <t>01013028614</t>
  </si>
  <si>
    <t>ინგა მშვენიერაძე</t>
  </si>
  <si>
    <t>01025018404</t>
  </si>
  <si>
    <t>რუსიკო ქვათაძე</t>
  </si>
  <si>
    <t>54001009123</t>
  </si>
  <si>
    <t>ნელი კოსტანიანი</t>
  </si>
  <si>
    <t>01011034944</t>
  </si>
  <si>
    <t>ცისანა ხუციშვილი</t>
  </si>
  <si>
    <t>01027045390</t>
  </si>
  <si>
    <t>ნაზიკო სარქისიანი</t>
  </si>
  <si>
    <t>01013018763</t>
  </si>
  <si>
    <t>თამარ შერაზადიშვილი</t>
  </si>
  <si>
    <t>01013010001</t>
  </si>
  <si>
    <t>ცისანა ბერიძე</t>
  </si>
  <si>
    <t>01014004041</t>
  </si>
  <si>
    <t>ფიქრია გოგილაშვილი</t>
  </si>
  <si>
    <t>01027034512</t>
  </si>
  <si>
    <t>ნინო გაბელაია</t>
  </si>
  <si>
    <t>02001004103</t>
  </si>
  <si>
    <t>ნუნუ კიკვაძე</t>
  </si>
  <si>
    <t>01017037902</t>
  </si>
  <si>
    <t>ნელი პაპიაშვილი</t>
  </si>
  <si>
    <t>59301134665</t>
  </si>
  <si>
    <t>მზია ზოსიაშვილი</t>
  </si>
  <si>
    <t>01013002727</t>
  </si>
  <si>
    <t>გივი გავაშელი</t>
  </si>
  <si>
    <t>01027040404</t>
  </si>
  <si>
    <t>ირმა კაჭარავა</t>
  </si>
  <si>
    <t>62001026408</t>
  </si>
  <si>
    <t>მანანა შავთვალაძე</t>
  </si>
  <si>
    <t>01013018546</t>
  </si>
  <si>
    <t>ანა მჭედლიშვილი</t>
  </si>
  <si>
    <t>01013026664</t>
  </si>
  <si>
    <t>მარინა სუჯაშვილი</t>
  </si>
  <si>
    <t>01013000971</t>
  </si>
  <si>
    <t>ნანული ინასარიძე</t>
  </si>
  <si>
    <t>01013009001</t>
  </si>
  <si>
    <t>ლუიზა შუბითიძე</t>
  </si>
  <si>
    <t>01013009726</t>
  </si>
  <si>
    <t>ნინო გიორბრლიძე</t>
  </si>
  <si>
    <t>01013027422</t>
  </si>
  <si>
    <t>ინა დავიდოვი</t>
  </si>
  <si>
    <t>01013015789</t>
  </si>
  <si>
    <t>ნაირა მერაბაშვილი</t>
  </si>
  <si>
    <t>01013002547</t>
  </si>
  <si>
    <t>ლალი ნარმანია</t>
  </si>
  <si>
    <t>62006033662</t>
  </si>
  <si>
    <t>ნუნუ გვარამია</t>
  </si>
  <si>
    <t>01013023393</t>
  </si>
  <si>
    <t>მამული ლაბაძე</t>
  </si>
  <si>
    <t>54001007194</t>
  </si>
  <si>
    <t>ბელა ნატმელაძე</t>
  </si>
  <si>
    <t>01002025155</t>
  </si>
  <si>
    <t>თამარ შავშიშვილი</t>
  </si>
  <si>
    <t>01013018287</t>
  </si>
  <si>
    <t>ნანი რაზმაძე</t>
  </si>
  <si>
    <t>54001034120</t>
  </si>
  <si>
    <t>მანანა ზერეკიძე</t>
  </si>
  <si>
    <t>01013007483</t>
  </si>
  <si>
    <t>მანანა ხატიაშვილი</t>
  </si>
  <si>
    <t>01013009780</t>
  </si>
  <si>
    <t>ირმა გერზმავა</t>
  </si>
  <si>
    <t>62001010610</t>
  </si>
  <si>
    <t>ირინე კახიძე</t>
  </si>
  <si>
    <t>01027033976</t>
  </si>
  <si>
    <t>ლია მეზვრიშვილი</t>
  </si>
  <si>
    <t>01013026260</t>
  </si>
  <si>
    <t>მაგული შეყლაშვილი</t>
  </si>
  <si>
    <t>01013026215</t>
  </si>
  <si>
    <t>ლალი უსტიაშვილი</t>
  </si>
  <si>
    <t>01013016694</t>
  </si>
  <si>
    <t>ირინე ჭელიძე</t>
  </si>
  <si>
    <t>01027069773</t>
  </si>
  <si>
    <t>ანა ქოქაშვილი</t>
  </si>
  <si>
    <t>01027059116</t>
  </si>
  <si>
    <t>მარიამ ტყეშელაშვილი</t>
  </si>
  <si>
    <t>01027057176</t>
  </si>
  <si>
    <t>ინგა ნადირაძე</t>
  </si>
  <si>
    <t>38001023086</t>
  </si>
  <si>
    <t>რუსუდან დოლიძე</t>
  </si>
  <si>
    <t>46001019579</t>
  </si>
  <si>
    <t>მარინე ბროლაშვილი</t>
  </si>
  <si>
    <t>01013029396</t>
  </si>
  <si>
    <t>მარიამ აბრამიშვილი</t>
  </si>
  <si>
    <t>57001023925</t>
  </si>
  <si>
    <t>ხათუნა ათანელიშვილი</t>
  </si>
  <si>
    <t>40001033428</t>
  </si>
  <si>
    <t>დოდო ხახიშვილი</t>
  </si>
  <si>
    <t>38001036910</t>
  </si>
  <si>
    <t>თამარ მგელაძე</t>
  </si>
  <si>
    <t>22001000730</t>
  </si>
  <si>
    <t>მარინე ბერიძიშვილი</t>
  </si>
  <si>
    <t>01011037820</t>
  </si>
  <si>
    <t>მაია ქარუმიძე</t>
  </si>
  <si>
    <t>01013021237</t>
  </si>
  <si>
    <t>თამთა მკერვალიშვილი</t>
  </si>
  <si>
    <t>04001004793</t>
  </si>
  <si>
    <t>ნანი კუბლაშვილი</t>
  </si>
  <si>
    <t>01013020626</t>
  </si>
  <si>
    <t>ლალი ტუღუში</t>
  </si>
  <si>
    <t>01013027757</t>
  </si>
  <si>
    <t>ლალი მაისურაძე</t>
  </si>
  <si>
    <t>01013029365</t>
  </si>
  <si>
    <t>მაყვალა მკერვალიშვილი</t>
  </si>
  <si>
    <t>01027054728</t>
  </si>
  <si>
    <t>ნატო სოფრომაძე</t>
  </si>
  <si>
    <t>01027043859</t>
  </si>
  <si>
    <t>ზურაბ იმერლიშვილი</t>
  </si>
  <si>
    <t>01027023068</t>
  </si>
  <si>
    <t>გიორგი ქურდოვანიძე</t>
  </si>
  <si>
    <t>01013013275</t>
  </si>
  <si>
    <t>თამარ ჭუმბურიძე</t>
  </si>
  <si>
    <t>56001003799</t>
  </si>
  <si>
    <t>ირმა ბოლქვაძე</t>
  </si>
  <si>
    <t>17001002779</t>
  </si>
  <si>
    <t>ცისანა ენუქიძე</t>
  </si>
  <si>
    <t>01013004356</t>
  </si>
  <si>
    <t>თეიმურაზ დიასამიძე</t>
  </si>
  <si>
    <t>01013026947</t>
  </si>
  <si>
    <t>ფატიმა ჯანხოთელი</t>
  </si>
  <si>
    <t>27001000893</t>
  </si>
  <si>
    <t>ნათელა კეზუა</t>
  </si>
  <si>
    <t>01027043077</t>
  </si>
  <si>
    <t>ნონა კვიციანი</t>
  </si>
  <si>
    <t>62004016546</t>
  </si>
  <si>
    <t>თეიმურაზ მანჯგალაძე</t>
  </si>
  <si>
    <t>01013023583</t>
  </si>
  <si>
    <t>ხათუნა ყვავილაშვილი</t>
  </si>
  <si>
    <t>01011040746</t>
  </si>
  <si>
    <t>ნიკოლოზ ბერულავა</t>
  </si>
  <si>
    <t>01005007779</t>
  </si>
  <si>
    <t>სულიკო ტაბატაძე</t>
  </si>
  <si>
    <t>01027030996</t>
  </si>
  <si>
    <t>სოფიო ლემონჯავა</t>
  </si>
  <si>
    <t>01027046197</t>
  </si>
  <si>
    <t>ეკატერინე სხირტლაძე</t>
  </si>
  <si>
    <t>01027038100</t>
  </si>
  <si>
    <t>ზინა რობაქიძე</t>
  </si>
  <si>
    <t>62005025784</t>
  </si>
  <si>
    <t>ალექსი ჩიტაძე</t>
  </si>
  <si>
    <t>01027058821</t>
  </si>
  <si>
    <t>მანანა როსტევანიშვილი</t>
  </si>
  <si>
    <t>01027004775</t>
  </si>
  <si>
    <t>ბერდია გაზდელიანი</t>
  </si>
  <si>
    <t>27001001385</t>
  </si>
  <si>
    <t>ზოია მიქაძე</t>
  </si>
  <si>
    <t>01027036568</t>
  </si>
  <si>
    <t>მანანა გვენცაძე</t>
  </si>
  <si>
    <t>01027036058</t>
  </si>
  <si>
    <t>ანა ამყოლაძე</t>
  </si>
  <si>
    <t>38001040327</t>
  </si>
  <si>
    <t>ამალია ფაჩულია</t>
  </si>
  <si>
    <t>62001006664</t>
  </si>
  <si>
    <t>მანანა აბრამიშვილი</t>
  </si>
  <si>
    <t>38001027714</t>
  </si>
  <si>
    <t>სვეტლანა ფაჩულია</t>
  </si>
  <si>
    <t>62001008301</t>
  </si>
  <si>
    <t>ლაურა გრიგოლაშვილი</t>
  </si>
  <si>
    <t>01002000898</t>
  </si>
  <si>
    <t>ეკატერინე გრძელიშვილი</t>
  </si>
  <si>
    <t>01013024045</t>
  </si>
  <si>
    <t>მაია კობიაშვილი</t>
  </si>
  <si>
    <t>54001008436</t>
  </si>
  <si>
    <t>ნათია ნიშნიანიზე</t>
  </si>
  <si>
    <t>01027037043</t>
  </si>
  <si>
    <t>რუსიკო ილურიძე</t>
  </si>
  <si>
    <t>01013014252</t>
  </si>
  <si>
    <t>მანანა დავითაშვილი</t>
  </si>
  <si>
    <t>01013015188</t>
  </si>
  <si>
    <t>მადლენა ხარაიშვილი</t>
  </si>
  <si>
    <t>36001013603</t>
  </si>
  <si>
    <t>ნანი სულავა</t>
  </si>
  <si>
    <t>01027027047</t>
  </si>
  <si>
    <t>ნატო კილასონია</t>
  </si>
  <si>
    <t>62001005049</t>
  </si>
  <si>
    <t>დალი ინასარიძე</t>
  </si>
  <si>
    <t>01027053434</t>
  </si>
  <si>
    <t>დალი სარალიძე</t>
  </si>
  <si>
    <t>01013029998</t>
  </si>
  <si>
    <t>ქეთევან ჩალათაშვილი</t>
  </si>
  <si>
    <t>01013006933</t>
  </si>
  <si>
    <t>ჯუნა ჯავახიძე</t>
  </si>
  <si>
    <t>11001024361</t>
  </si>
  <si>
    <t>მაია ხულორდავა</t>
  </si>
  <si>
    <t>29001003581</t>
  </si>
  <si>
    <t>ანა ვარდიაშვილი</t>
  </si>
  <si>
    <t>40001009950</t>
  </si>
  <si>
    <t>მამუკა კაკულია</t>
  </si>
  <si>
    <t>01007016057</t>
  </si>
  <si>
    <t>კონსტანტინე მახარაშვილი</t>
  </si>
  <si>
    <t>01027063747</t>
  </si>
  <si>
    <t>მაია აბრამაშვილი</t>
  </si>
  <si>
    <t>01027024338</t>
  </si>
  <si>
    <t>ციცინო მათიაშვილი</t>
  </si>
  <si>
    <t>01027003160</t>
  </si>
  <si>
    <t>მეხრაჩ ალიევა</t>
  </si>
  <si>
    <t>36001015401</t>
  </si>
  <si>
    <t>თამაზ მაისურაძე</t>
  </si>
  <si>
    <t>62007010240</t>
  </si>
  <si>
    <t>პაატა მაისურაძე</t>
  </si>
  <si>
    <t>53001006201</t>
  </si>
  <si>
    <t>34001002731</t>
  </si>
  <si>
    <t>რუსიკო ბუგიანიშვილი</t>
  </si>
  <si>
    <t>34001006143</t>
  </si>
  <si>
    <t>მერაბ გუგეშაშვილი</t>
  </si>
  <si>
    <t>62001031259</t>
  </si>
  <si>
    <t>ლევან მაისურაძე</t>
  </si>
  <si>
    <t>34001007720</t>
  </si>
  <si>
    <t>იზოლდა ბურდილაძე</t>
  </si>
  <si>
    <t>34001003112</t>
  </si>
  <si>
    <t>თამთა ახალაძე</t>
  </si>
  <si>
    <t>01017046931</t>
  </si>
  <si>
    <t>მზია მეშვილდიშვილი</t>
  </si>
  <si>
    <t>34001004465</t>
  </si>
  <si>
    <t>ბექარი ჩლაიძე</t>
  </si>
  <si>
    <t>34001003181</t>
  </si>
  <si>
    <t>ნინო ბაკურაძე</t>
  </si>
  <si>
    <t>34001002598</t>
  </si>
  <si>
    <t>ნოდარ კობახიძე</t>
  </si>
  <si>
    <t>34001000841</t>
  </si>
  <si>
    <t>მალხაზ ნადირაშვილი</t>
  </si>
  <si>
    <t>34001007228</t>
  </si>
  <si>
    <t>ირმა ჩიხრაძე</t>
  </si>
  <si>
    <t>34001007092</t>
  </si>
  <si>
    <t>ლია ბურდილაძე</t>
  </si>
  <si>
    <t>34001000992</t>
  </si>
  <si>
    <t>კახაბერ ჩიხრაძე</t>
  </si>
  <si>
    <t>34001000347</t>
  </si>
  <si>
    <t>თამარ ლობჯანიძე</t>
  </si>
  <si>
    <t>34001001248</t>
  </si>
  <si>
    <t>მარინა მაისურაძე</t>
  </si>
  <si>
    <t>34001003530</t>
  </si>
  <si>
    <t>ქსენია გობეჯიშვილი</t>
  </si>
  <si>
    <t>34001006576</t>
  </si>
  <si>
    <t>ქეთევან გობეჯიშვილი</t>
  </si>
  <si>
    <t>34001005023</t>
  </si>
  <si>
    <t>ქეთევან ყურაშვილი</t>
  </si>
  <si>
    <t>01009021048</t>
  </si>
  <si>
    <t>ნელი ჩიხრაძე</t>
  </si>
  <si>
    <t>34001006731</t>
  </si>
  <si>
    <t>მარიკა ლებანიძე</t>
  </si>
  <si>
    <t>34001002919</t>
  </si>
  <si>
    <t>გურამ ბურდილაძე</t>
  </si>
  <si>
    <t>34001007093</t>
  </si>
  <si>
    <t>თენგიზ ბიჭაშვილი</t>
  </si>
  <si>
    <t>34001000389</t>
  </si>
  <si>
    <t>დავით ჩიხრაძე</t>
  </si>
  <si>
    <t>34001002624</t>
  </si>
  <si>
    <t>თამარ ნადირაშვილი</t>
  </si>
  <si>
    <t>34001008197</t>
  </si>
  <si>
    <t>მარინე სამხარაძე</t>
  </si>
  <si>
    <t>34901009262</t>
  </si>
  <si>
    <t>რუსუდან ლებანიძე</t>
  </si>
  <si>
    <t>34001007492</t>
  </si>
  <si>
    <t>გოჩა ჩარკვიანი</t>
  </si>
  <si>
    <t>34001007863</t>
  </si>
  <si>
    <t>თენგიზ ბუგიანიშვილი</t>
  </si>
  <si>
    <t>34001007788</t>
  </si>
  <si>
    <t>ანიკო ნიჟარაძე</t>
  </si>
  <si>
    <t>34001006289</t>
  </si>
  <si>
    <t>ეკატერინე ჩალაძე</t>
  </si>
  <si>
    <t>34001001237</t>
  </si>
  <si>
    <t>ნათელა ფეიქრიშვილი</t>
  </si>
  <si>
    <t>01005021706</t>
  </si>
  <si>
    <t>ლევან სულაძე</t>
  </si>
  <si>
    <t>34001001910</t>
  </si>
  <si>
    <t>დავით ურეკაძე</t>
  </si>
  <si>
    <t>35001007916</t>
  </si>
  <si>
    <t>ნანული მორჩაძე</t>
  </si>
  <si>
    <t>34001000222</t>
  </si>
  <si>
    <t>რუსუდან ჩიკვაიძე</t>
  </si>
  <si>
    <t>34001000128</t>
  </si>
  <si>
    <t>გერასიმე ქობალავა</t>
  </si>
  <si>
    <t>39001004471</t>
  </si>
  <si>
    <t>ლატავრა ქავთარაძე</t>
  </si>
  <si>
    <t>39001031557</t>
  </si>
  <si>
    <t>თამარ ჭანტურია</t>
  </si>
  <si>
    <t>ინეზა თათარიშვილი</t>
  </si>
  <si>
    <t>39001012581</t>
  </si>
  <si>
    <t>ლევან კვირტია</t>
  </si>
  <si>
    <t>ციალა მიშველაძე</t>
  </si>
  <si>
    <t>ამირან მიმინოშვილი</t>
  </si>
  <si>
    <t>ნანა ადამია</t>
  </si>
  <si>
    <t>39001015719</t>
  </si>
  <si>
    <t>მარინა მითაიშვილი</t>
  </si>
  <si>
    <t>26001028281</t>
  </si>
  <si>
    <t>ნუგზარ მარგალიტაძე</t>
  </si>
  <si>
    <t>26001026889</t>
  </si>
  <si>
    <t>მაგული ჩხარტიშვილი</t>
  </si>
  <si>
    <t>26001011435</t>
  </si>
  <si>
    <t>ენვერ ანდღულაძე</t>
  </si>
  <si>
    <t>26001006242</t>
  </si>
  <si>
    <t>ვლადიმერ ჩხაიძე</t>
  </si>
  <si>
    <t>26001003236</t>
  </si>
  <si>
    <t>26001025560</t>
  </si>
  <si>
    <t>გიორგი ჟღენტი</t>
  </si>
  <si>
    <t>26001006125</t>
  </si>
  <si>
    <t>ინგა ჟორჟოლიანი</t>
  </si>
  <si>
    <t>26001025088</t>
  </si>
  <si>
    <t>გურანდა წიქარიძე</t>
  </si>
  <si>
    <t>26001006640</t>
  </si>
  <si>
    <t>ლია პატარაია</t>
  </si>
  <si>
    <t>26001020951</t>
  </si>
  <si>
    <t>ეთერი ტიკარაძე</t>
  </si>
  <si>
    <t>26001019952</t>
  </si>
  <si>
    <t>ირმა ჯიჯიეშვილი</t>
  </si>
  <si>
    <t>26001028897</t>
  </si>
  <si>
    <t>მამია ჯიჯიეშვილი</t>
  </si>
  <si>
    <t>26001028474</t>
  </si>
  <si>
    <t>თენგიზ ტყეშელაშვილი</t>
  </si>
  <si>
    <t>26301038904</t>
  </si>
  <si>
    <t>თენგიზ ახვლედიანი</t>
  </si>
  <si>
    <t>26001004362</t>
  </si>
  <si>
    <t>მანანა მახარაძე</t>
  </si>
  <si>
    <t>33001054184</t>
  </si>
  <si>
    <t>ნონა ბერიძე</t>
  </si>
  <si>
    <t>ზაზა აფაქიძე</t>
  </si>
  <si>
    <t>27001005987</t>
  </si>
  <si>
    <t>მაიზერ ბაბლუანი</t>
  </si>
  <si>
    <t>01019013878</t>
  </si>
  <si>
    <t>ლაშა ზურაბიანი</t>
  </si>
  <si>
    <t>27001000795</t>
  </si>
  <si>
    <t>თემგიზ გუგავა</t>
  </si>
  <si>
    <t>27001001144</t>
  </si>
  <si>
    <t>შოთა ლიპარტელიანი</t>
  </si>
  <si>
    <t>27001006220</t>
  </si>
  <si>
    <t>ნუგზარ მეშველიანი</t>
  </si>
  <si>
    <t>27001004343</t>
  </si>
  <si>
    <t>დარეჯან ზურაბიანი</t>
  </si>
  <si>
    <t>27001000839</t>
  </si>
  <si>
    <t>ბესიკ ლიპარტელიანი</t>
  </si>
  <si>
    <t>27001006621</t>
  </si>
  <si>
    <t>ია ხაბულიანი</t>
  </si>
  <si>
    <t>27001003813</t>
  </si>
  <si>
    <t>მარიამ ქურასბედიანი</t>
  </si>
  <si>
    <t>27001006047</t>
  </si>
  <si>
    <t>თინათინ მუკბანიანი</t>
  </si>
  <si>
    <t>27001005733</t>
  </si>
  <si>
    <t>ავთანდილ გარდაფხაძე</t>
  </si>
  <si>
    <t>60001008282</t>
  </si>
  <si>
    <t>ჯენეტო ჭელიძე</t>
  </si>
  <si>
    <t>27001005512</t>
  </si>
  <si>
    <t>მერაბ გაზდელიანი</t>
  </si>
  <si>
    <t>27001000276</t>
  </si>
  <si>
    <t>მზევინარ გაბიანი</t>
  </si>
  <si>
    <t>27001005003</t>
  </si>
  <si>
    <t>მარინა ბენდელიანი</t>
  </si>
  <si>
    <t>62003008470</t>
  </si>
  <si>
    <t>სოსო მუკბანიანი</t>
  </si>
  <si>
    <t>01013001759</t>
  </si>
  <si>
    <t>როინ აფაქიძე</t>
  </si>
  <si>
    <t>27001003417</t>
  </si>
  <si>
    <t>გრიგოლ ტვილდიანი</t>
  </si>
  <si>
    <t>27001000114</t>
  </si>
  <si>
    <t>ქეთინო ლიპარტელიანი</t>
  </si>
  <si>
    <t>27001005627</t>
  </si>
  <si>
    <t>მადონა გაზდელიანი</t>
  </si>
  <si>
    <t>27001003929</t>
  </si>
  <si>
    <t>არდაშა ავალიანი</t>
  </si>
  <si>
    <t>27001003509</t>
  </si>
  <si>
    <t>როინ თედორაძე</t>
  </si>
  <si>
    <t>27001001839</t>
  </si>
  <si>
    <t>ზაზა გაზდელიანი</t>
  </si>
  <si>
    <t>27001005984</t>
  </si>
  <si>
    <t>ლაშა ბენდელიანი</t>
  </si>
  <si>
    <t>27001000451</t>
  </si>
  <si>
    <t>ანზორ ზურაბიანი</t>
  </si>
  <si>
    <t>27001005692</t>
  </si>
  <si>
    <t>იზა მუსელიანი</t>
  </si>
  <si>
    <t>27001000244</t>
  </si>
  <si>
    <t>ანა გუგავა</t>
  </si>
  <si>
    <t>27001001662</t>
  </si>
  <si>
    <t>ხათუან ტვილდიანი</t>
  </si>
  <si>
    <t>27001006281</t>
  </si>
  <si>
    <t>ნატო ჩანქსელიანი</t>
  </si>
  <si>
    <t>27001002957</t>
  </si>
  <si>
    <t>გია ლიპარტელიანი</t>
  </si>
  <si>
    <t>27001002745</t>
  </si>
  <si>
    <t>მათე მეშველიანი</t>
  </si>
  <si>
    <t>27001003001</t>
  </si>
  <si>
    <t>ია მუკბანიანი</t>
  </si>
  <si>
    <t>27001002350</t>
  </si>
  <si>
    <t>თეა ლიპარტელიანი</t>
  </si>
  <si>
    <t>27001000822</t>
  </si>
  <si>
    <t>მერი მუსელიანი</t>
  </si>
  <si>
    <t>27001004449</t>
  </si>
  <si>
    <t>მედიკო ლიპარტელიანი</t>
  </si>
  <si>
    <t>27001003217</t>
  </si>
  <si>
    <t>ჟულიეტა ონიანი</t>
  </si>
  <si>
    <t>27001005204</t>
  </si>
  <si>
    <t>ნათია ბენდელიანი</t>
  </si>
  <si>
    <t>27001001332</t>
  </si>
  <si>
    <t>ვიტალი ბენდელიანი</t>
  </si>
  <si>
    <t>27001006325</t>
  </si>
  <si>
    <t>მელიტა ლიპარტელიანი</t>
  </si>
  <si>
    <t>27001005746</t>
  </si>
  <si>
    <t>ლილი მოდებაძე</t>
  </si>
  <si>
    <t>03001011165</t>
  </si>
  <si>
    <t>ნატო კარკაძე</t>
  </si>
  <si>
    <t>03001017659</t>
  </si>
  <si>
    <t>ლევან რეხვიაშვილი</t>
  </si>
  <si>
    <t>03001005306</t>
  </si>
  <si>
    <t>თინათინ ჩაგელიშვილი</t>
  </si>
  <si>
    <t>03001013629</t>
  </si>
  <si>
    <t>მზია დემეტრაძე</t>
  </si>
  <si>
    <t>ნათია რეხვიაშვილი</t>
  </si>
  <si>
    <t>03001004350</t>
  </si>
  <si>
    <t>დავით ლობჟანიძე</t>
  </si>
  <si>
    <t>03001013601</t>
  </si>
  <si>
    <t>მაკა კაჭკაჭიშვილი</t>
  </si>
  <si>
    <t>03001001138</t>
  </si>
  <si>
    <t>იზოლდა რეხვიაშვილი</t>
  </si>
  <si>
    <t>03001011402</t>
  </si>
  <si>
    <t>ელზა მაისურაძე</t>
  </si>
  <si>
    <t>47001034355</t>
  </si>
  <si>
    <t>მარინა ვახტანგიშვილი</t>
  </si>
  <si>
    <t>03001012806</t>
  </si>
  <si>
    <t>ნაზი ზაბახიძე</t>
  </si>
  <si>
    <t>ლიანა კაპანაძე</t>
  </si>
  <si>
    <t>03001017944</t>
  </si>
  <si>
    <t>მთვარისა ქიმაძე</t>
  </si>
  <si>
    <t>03001004240</t>
  </si>
  <si>
    <t>იგორ დავაძე</t>
  </si>
  <si>
    <t>03001013449</t>
  </si>
  <si>
    <t>ციცინო ნარიმანიშვილი</t>
  </si>
  <si>
    <t>03001001073</t>
  </si>
  <si>
    <t>ელენე ჯალაბაძე</t>
  </si>
  <si>
    <t>03001018558</t>
  </si>
  <si>
    <t>ქეთევან კიკაბიძე</t>
  </si>
  <si>
    <t>03001007544</t>
  </si>
  <si>
    <t>ელდარ გოდერიძე</t>
  </si>
  <si>
    <t>03001000600</t>
  </si>
  <si>
    <t>ცისია გელავა</t>
  </si>
  <si>
    <t>03001018126</t>
  </si>
  <si>
    <t>ციალა ხუციშვილი</t>
  </si>
  <si>
    <t>47001037033</t>
  </si>
  <si>
    <t>ბესიკ მუმლაძე</t>
  </si>
  <si>
    <t>03001003438</t>
  </si>
  <si>
    <t>ბექა კაპანაძე</t>
  </si>
  <si>
    <t>12001079325</t>
  </si>
  <si>
    <t>თეიმურაზ ნარიმანიშვილი</t>
  </si>
  <si>
    <t>03001000465</t>
  </si>
  <si>
    <t>ზაქარია თავაძე</t>
  </si>
  <si>
    <t>ლიანა ძინძიბაძე</t>
  </si>
  <si>
    <t>030010122785</t>
  </si>
  <si>
    <t>მანანა რეხვიაშვილი</t>
  </si>
  <si>
    <t>03001011206</t>
  </si>
  <si>
    <t>სოფიო მინასიანი</t>
  </si>
  <si>
    <t>43001033046</t>
  </si>
  <si>
    <t>ამირან ძინძიბაძე</t>
  </si>
  <si>
    <t>03001014008</t>
  </si>
  <si>
    <t>მაყვალა ბარბაქაძე</t>
  </si>
  <si>
    <t>03001004775</t>
  </si>
  <si>
    <t>ნანული გობაძე</t>
  </si>
  <si>
    <t>03001018398</t>
  </si>
  <si>
    <t>ნესტან კუსიანი</t>
  </si>
  <si>
    <t>03001001258</t>
  </si>
  <si>
    <t>ხათუნა კუსიანი</t>
  </si>
  <si>
    <t>03001000597</t>
  </si>
  <si>
    <t>გიორგი ბურძენიძე</t>
  </si>
  <si>
    <t>03001004006</t>
  </si>
  <si>
    <t>გოჩა ჩხიტუნიძე</t>
  </si>
  <si>
    <t>03001008164</t>
  </si>
  <si>
    <t>მარეხი ფანჩვიძე</t>
  </si>
  <si>
    <t>03001015383</t>
  </si>
  <si>
    <t>თამარ ჩარბოდაშვილი</t>
  </si>
  <si>
    <t>14001018700</t>
  </si>
  <si>
    <t>სერგო გაგუა</t>
  </si>
  <si>
    <t>37001020558</t>
  </si>
  <si>
    <t>მალხაზი მესხია</t>
  </si>
  <si>
    <t>19001077714</t>
  </si>
  <si>
    <t>ვახტანგ კუტალია</t>
  </si>
  <si>
    <t>19001016288</t>
  </si>
  <si>
    <t>რადიონ როგავა</t>
  </si>
  <si>
    <t>19001006600</t>
  </si>
  <si>
    <t>დავით კვაშილავა</t>
  </si>
  <si>
    <t>19001030792</t>
  </si>
  <si>
    <t>დალი ბერულავა</t>
  </si>
  <si>
    <t>19001067772</t>
  </si>
  <si>
    <t>თეა ბუავა</t>
  </si>
  <si>
    <t>19001046896</t>
  </si>
  <si>
    <t>თეონა გასაშვილი</t>
  </si>
  <si>
    <t>62009001637</t>
  </si>
  <si>
    <t>სესილი სამუშია</t>
  </si>
  <si>
    <t>19001064824</t>
  </si>
  <si>
    <t>სვეტლანა შენგელია</t>
  </si>
  <si>
    <t>19001023202</t>
  </si>
  <si>
    <t>ნატო კაკაბაძე</t>
  </si>
  <si>
    <t>19001010288</t>
  </si>
  <si>
    <t>ეკეტერინე ჯობავა</t>
  </si>
  <si>
    <t>62001032112</t>
  </si>
  <si>
    <t>მარინა ჩადუნელი</t>
  </si>
  <si>
    <t>19001055906</t>
  </si>
  <si>
    <t>ფლორა გერგედავა</t>
  </si>
  <si>
    <t>19001024824</t>
  </si>
  <si>
    <t>ნატო ქავთარაძე</t>
  </si>
  <si>
    <t>19001090279</t>
  </si>
  <si>
    <t>ირაკლი ჭანტურია</t>
  </si>
  <si>
    <t>19001092589</t>
  </si>
  <si>
    <t>ზურაბ ანთია</t>
  </si>
  <si>
    <t>19001021823</t>
  </si>
  <si>
    <t>ბესიკ ღუბელაძე</t>
  </si>
  <si>
    <t>62006059113</t>
  </si>
  <si>
    <t>თაზო ფაცაცია</t>
  </si>
  <si>
    <t>62001038905</t>
  </si>
  <si>
    <t>ზურაბ კაკალია</t>
  </si>
  <si>
    <t>19001085799</t>
  </si>
  <si>
    <t>სოფიო ნოდია</t>
  </si>
  <si>
    <t>19001071637</t>
  </si>
  <si>
    <t>ხათუნა ნაჭყებია</t>
  </si>
  <si>
    <t>62006002945</t>
  </si>
  <si>
    <t>გენრიეტა ჩიტაია</t>
  </si>
  <si>
    <t>62006061413</t>
  </si>
  <si>
    <t>მარინე კოზმავა</t>
  </si>
  <si>
    <t>62001026858</t>
  </si>
  <si>
    <t>დარეჯან სამელია</t>
  </si>
  <si>
    <t>62001011080</t>
  </si>
  <si>
    <t>არჩილ მარშანია</t>
  </si>
  <si>
    <t>62005012475</t>
  </si>
  <si>
    <t>თინა ომანაძე</t>
  </si>
  <si>
    <t>62005008639</t>
  </si>
  <si>
    <t>ნონა ჯაიანი</t>
  </si>
  <si>
    <t>19001085089</t>
  </si>
  <si>
    <t>მარინე ფიფია</t>
  </si>
  <si>
    <t>19001094964</t>
  </si>
  <si>
    <t>როზა ხუბუა</t>
  </si>
  <si>
    <t>19001017224</t>
  </si>
  <si>
    <t>ირაკლი თოდუა</t>
  </si>
  <si>
    <t>19001031839</t>
  </si>
  <si>
    <t>გერონტი ჩხაიძე</t>
  </si>
  <si>
    <t>19001072775</t>
  </si>
  <si>
    <t>მერი ლემონჯავა</t>
  </si>
  <si>
    <t>19001014455</t>
  </si>
  <si>
    <t>ნაზი ჭაჭუა</t>
  </si>
  <si>
    <t>19001091731</t>
  </si>
  <si>
    <t>ვარლამ კუხილავა</t>
  </si>
  <si>
    <t>19001054877</t>
  </si>
  <si>
    <t>თემურ მიქენაია</t>
  </si>
  <si>
    <t>19001015502</t>
  </si>
  <si>
    <t>ჯაბა მიქენაია</t>
  </si>
  <si>
    <t>19001033093</t>
  </si>
  <si>
    <t>ვლადიმერ ლომაია</t>
  </si>
  <si>
    <t>19001034691</t>
  </si>
  <si>
    <t>ნანა გაბუნია</t>
  </si>
  <si>
    <t>01005028904</t>
  </si>
  <si>
    <t>იგორ ხარებავა</t>
  </si>
  <si>
    <t>19001063521</t>
  </si>
  <si>
    <t>ნინო ქანთარია</t>
  </si>
  <si>
    <t>19001021005</t>
  </si>
  <si>
    <t>ნანი ფაჟავა</t>
  </si>
  <si>
    <t>19001062904</t>
  </si>
  <si>
    <t>ფატიმა თოდუა</t>
  </si>
  <si>
    <t>19001093173</t>
  </si>
  <si>
    <t>ირმა ძიგუა</t>
  </si>
  <si>
    <t>19001035304</t>
  </si>
  <si>
    <t>დანდუშა მირცხულავა</t>
  </si>
  <si>
    <t>19001010655</t>
  </si>
  <si>
    <t>მარიკა მარღანია</t>
  </si>
  <si>
    <t>19001054391</t>
  </si>
  <si>
    <t>გაგა ჯილანძე</t>
  </si>
  <si>
    <t>19001077718</t>
  </si>
  <si>
    <t>იზა გუნჯუა</t>
  </si>
  <si>
    <t>62001017479</t>
  </si>
  <si>
    <t>კიაზო კუხალეიშვილი</t>
  </si>
  <si>
    <t>19001007737</t>
  </si>
  <si>
    <t>ნინო შაკაია</t>
  </si>
  <si>
    <t>19001017003</t>
  </si>
  <si>
    <t>ია ხობელია</t>
  </si>
  <si>
    <t>19001066172</t>
  </si>
  <si>
    <t>გიგლა ბაგათელია</t>
  </si>
  <si>
    <t>19001003855</t>
  </si>
  <si>
    <t>ბაბილინა ჯაბუა</t>
  </si>
  <si>
    <t>19001066241</t>
  </si>
  <si>
    <t>ლელა ლაშხია</t>
  </si>
  <si>
    <t>19001011780</t>
  </si>
  <si>
    <t>ნინო შონია</t>
  </si>
  <si>
    <t>62001011062</t>
  </si>
  <si>
    <t>სოფიკო ხუფენია</t>
  </si>
  <si>
    <t>62006009858</t>
  </si>
  <si>
    <t>თამარ ქომეთიანი</t>
  </si>
  <si>
    <t>19001070269</t>
  </si>
  <si>
    <t>კარლო ზარანდია</t>
  </si>
  <si>
    <t>19001012531</t>
  </si>
  <si>
    <t>ანეტა რაფავა</t>
  </si>
  <si>
    <t>19001024247</t>
  </si>
  <si>
    <t>ნანა კაკულია</t>
  </si>
  <si>
    <t>19001019970</t>
  </si>
  <si>
    <t>ელისო ჭკადუა</t>
  </si>
  <si>
    <t>19001020924</t>
  </si>
  <si>
    <t>ალექსანდრე თოლორაია</t>
  </si>
  <si>
    <t>19001024593</t>
  </si>
  <si>
    <t>ნანა კაკაჩია</t>
  </si>
  <si>
    <t>51001025032</t>
  </si>
  <si>
    <t>მაია ბეჭვაია</t>
  </si>
  <si>
    <t>19001020090</t>
  </si>
  <si>
    <t>სალომე ჭკადუა</t>
  </si>
  <si>
    <t>19001077485</t>
  </si>
  <si>
    <t>ჯანსული გულორდავა</t>
  </si>
  <si>
    <t>19001090381</t>
  </si>
  <si>
    <t>ნატალია შეროზია</t>
  </si>
  <si>
    <t>19001067939</t>
  </si>
  <si>
    <t>კესო წყაროზია</t>
  </si>
  <si>
    <t>19001102958</t>
  </si>
  <si>
    <t>ნელი კაჭარავა</t>
  </si>
  <si>
    <t>62005009929</t>
  </si>
  <si>
    <t>ლიანა ოშხენელი</t>
  </si>
  <si>
    <t>19001093969</t>
  </si>
  <si>
    <t>შპს ელიტა ბურჯი</t>
  </si>
  <si>
    <t>მატერიალური ფასეულობა</t>
  </si>
  <si>
    <t>ტელოკომპანია მე-9 არხი</t>
  </si>
  <si>
    <t>რეკლამა</t>
  </si>
  <si>
    <t>ბანერი,დროშის სადგამი</t>
  </si>
  <si>
    <t>რადიო უცნობი</t>
  </si>
  <si>
    <t>მედია სახლი, ობიექტივი</t>
  </si>
  <si>
    <t>ფლაერი, მაისურები, ყელსახვევევბი</t>
  </si>
  <si>
    <t>შპს მაგთიკომი</t>
  </si>
  <si>
    <t>სააბონენტო მომსახურება</t>
  </si>
  <si>
    <t>ტრიბუნა, დროშის სადგამი</t>
  </si>
  <si>
    <t>მაგიდა, ბანერი , კარადა</t>
  </si>
  <si>
    <t>შპს ბურჯი</t>
  </si>
  <si>
    <t>ტრანსპორტით მომსახურება</t>
  </si>
  <si>
    <t>შპს ახალი კაპიტალი</t>
  </si>
  <si>
    <t>კომუნალური</t>
  </si>
  <si>
    <t>რადიო ცენტრი პლუსი</t>
  </si>
  <si>
    <t>სტუდია მაესტრო</t>
  </si>
  <si>
    <t>შპს სტეპ</t>
  </si>
  <si>
    <t>ტექნიკა</t>
  </si>
  <si>
    <t>შპს რადიო კომპანია თრიალეთი</t>
  </si>
  <si>
    <t>შპს მედია სახლი</t>
  </si>
  <si>
    <t>25/07/12</t>
  </si>
  <si>
    <t>იჯარა</t>
  </si>
  <si>
    <t>შპს მენეჯმენტ სერვისი</t>
  </si>
  <si>
    <t>ბანკი ქართუ</t>
  </si>
  <si>
    <t xml:space="preserve">ოფისის ხარჯი რომელიც არ არის კლასიფიცირებული     </t>
  </si>
  <si>
    <t xml:space="preserve"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    </t>
  </si>
  <si>
    <t xml:space="preserve">ვალდებულებები მოწოდებიდან და მომსახურებიდან </t>
  </si>
  <si>
    <t>ფულადი შემოწირულობა</t>
  </si>
  <si>
    <t>სერგია</t>
  </si>
  <si>
    <t>გივი</t>
  </si>
  <si>
    <t>62001016569</t>
  </si>
  <si>
    <t>ყურშუბაძე</t>
  </si>
  <si>
    <t>თეა</t>
  </si>
  <si>
    <t>61001000210</t>
  </si>
  <si>
    <t xml:space="preserve">სამხარაძე </t>
  </si>
  <si>
    <t>დოდო</t>
  </si>
  <si>
    <t>10001000418</t>
  </si>
  <si>
    <t>კვაჭანტირაძე</t>
  </si>
  <si>
    <t>ლამარა</t>
  </si>
  <si>
    <t>01030005056</t>
  </si>
  <si>
    <t>ცანავა</t>
  </si>
  <si>
    <t>ანდრო</t>
  </si>
  <si>
    <t>62003000909</t>
  </si>
  <si>
    <t>შუშანია</t>
  </si>
  <si>
    <t>ირაკლი</t>
  </si>
  <si>
    <t>62001001311</t>
  </si>
  <si>
    <t>ქევხიშვილი</t>
  </si>
  <si>
    <t>დავითი</t>
  </si>
  <si>
    <t>45001002553</t>
  </si>
  <si>
    <t>უძილაური</t>
  </si>
  <si>
    <t>ნინო</t>
  </si>
  <si>
    <t>01027039687</t>
  </si>
  <si>
    <t>არაფულადი შემოწირულობა</t>
  </si>
  <si>
    <t>დემეტრაშვილი</t>
  </si>
  <si>
    <t>ბიჭია</t>
  </si>
  <si>
    <t>01025013737</t>
  </si>
  <si>
    <t>წილოსანი</t>
  </si>
  <si>
    <t>თეიმურაზი</t>
  </si>
  <si>
    <t>01025014726</t>
  </si>
  <si>
    <t>გაიკარაშვილი</t>
  </si>
  <si>
    <t>მარიამ</t>
  </si>
  <si>
    <t>45001025709</t>
  </si>
  <si>
    <t>ზურაბ</t>
  </si>
  <si>
    <t>35001095268</t>
  </si>
  <si>
    <t>ქაშაკაშვილი</t>
  </si>
  <si>
    <t>ლუიზა</t>
  </si>
  <si>
    <t>კაკულია</t>
  </si>
  <si>
    <t>მამუკა</t>
  </si>
  <si>
    <t>ბედუკიძე</t>
  </si>
  <si>
    <t>ბაადური</t>
  </si>
  <si>
    <t>12001008162</t>
  </si>
  <si>
    <t>სუთიაშვილი</t>
  </si>
  <si>
    <t>თამარი</t>
  </si>
  <si>
    <t>ნუცუბიძე</t>
  </si>
  <si>
    <t>ირმა</t>
  </si>
  <si>
    <t xml:space="preserve">ველთაური </t>
  </si>
  <si>
    <t>აკაკი</t>
  </si>
  <si>
    <t>01013010997</t>
  </si>
  <si>
    <t xml:space="preserve">ბელთაძე </t>
  </si>
  <si>
    <t>ირა</t>
  </si>
  <si>
    <t>01027055883</t>
  </si>
  <si>
    <t>სულხანიშვილი</t>
  </si>
  <si>
    <t>მანანა</t>
  </si>
  <si>
    <t xml:space="preserve">ბერიძე </t>
  </si>
  <si>
    <t>ბესიკი</t>
  </si>
  <si>
    <t>თოდუა</t>
  </si>
  <si>
    <t>რეზო</t>
  </si>
  <si>
    <t>01029006807</t>
  </si>
  <si>
    <t>ლომიძე</t>
  </si>
  <si>
    <t>გედევან</t>
  </si>
  <si>
    <t>62003000783</t>
  </si>
  <si>
    <t>ყურაშვილი</t>
  </si>
  <si>
    <t>ზურაბი</t>
  </si>
  <si>
    <t>01001006778</t>
  </si>
  <si>
    <t>სამხარაული</t>
  </si>
  <si>
    <t>გელა</t>
  </si>
  <si>
    <t>01010000690</t>
  </si>
  <si>
    <t>62001006112</t>
  </si>
  <si>
    <t>ქაჯაია</t>
  </si>
  <si>
    <t>ლიანა</t>
  </si>
  <si>
    <t>62004023309</t>
  </si>
  <si>
    <t>ღვინიაშვილი</t>
  </si>
  <si>
    <t>01027018889</t>
  </si>
  <si>
    <t>ცხონდია</t>
  </si>
  <si>
    <t>რომან</t>
  </si>
  <si>
    <t>48001017476</t>
  </si>
  <si>
    <t>ხიდაშელი</t>
  </si>
  <si>
    <t>თინათინ</t>
  </si>
  <si>
    <t>01014000670</t>
  </si>
  <si>
    <t>ქ. რუსთავი, ტაშკენტის ქ. 5</t>
  </si>
  <si>
    <t>ოფისი</t>
  </si>
  <si>
    <t>8 თვე</t>
  </si>
  <si>
    <t>შპს „მენეჯმენტ სერვისი“</t>
  </si>
  <si>
    <t>ქ. თბილისი, მოსკოვის გამზ. 35</t>
  </si>
  <si>
    <t>ქ. წალენჯიხა, მებონიას ქ. 2</t>
  </si>
  <si>
    <t>7 თვე</t>
  </si>
  <si>
    <t>ქ. თბილისი, ვაჟა-ფშაველას გამზ. 7, ბ-62</t>
  </si>
  <si>
    <t>ქ. ჩხოროწყუ, შენგელიას ქ. 2</t>
  </si>
  <si>
    <t>ქ. დუშეთი, სტალინის ქ. 34</t>
  </si>
  <si>
    <t>ქ. თბილისი, რუსთაველის გამზ. 24</t>
  </si>
  <si>
    <t>ქ. თბილისი, ერეკლე 2-ეს მოედანი 3</t>
  </si>
  <si>
    <t>7,5 თვე</t>
  </si>
  <si>
    <t>შპს „ახალი კაპიტალი“</t>
  </si>
  <si>
    <t>ქ. თბილისი, გორგასლის ქ. 81</t>
  </si>
  <si>
    <t>6 თვე</t>
  </si>
  <si>
    <t>01015006405</t>
  </si>
  <si>
    <t>გურამ</t>
  </si>
  <si>
    <t>ბერძენიშვილი</t>
  </si>
  <si>
    <t>ქ. თბილისი, ქ. წამებულის/ბოჭორმის 49/8</t>
  </si>
  <si>
    <t>01028000992</t>
  </si>
  <si>
    <t>როსტიაშვილი</t>
  </si>
  <si>
    <t>ქ. თბილისი, გრიგოლ რობაქიძის ქ. 7</t>
  </si>
  <si>
    <t>5,5 თვე</t>
  </si>
  <si>
    <t>01015018308</t>
  </si>
  <si>
    <t>ნანა</t>
  </si>
  <si>
    <t>როყვა</t>
  </si>
  <si>
    <t>ქ. თბილისი, დ. აღმაშენებლის გამზ. 39</t>
  </si>
  <si>
    <t>01030006499</t>
  </si>
  <si>
    <t>ი/მ მაია გელაშვილი</t>
  </si>
  <si>
    <t>ქ. თბილისი, თემქა, 10 კვ. კორპ. 36ა</t>
  </si>
  <si>
    <t>60001041506</t>
  </si>
  <si>
    <t>ლევან</t>
  </si>
  <si>
    <t>კუხიანიძე</t>
  </si>
  <si>
    <t>ქ. თბილისი, ც. დადიანის ქ. 104</t>
  </si>
  <si>
    <t>0801278114</t>
  </si>
  <si>
    <t xml:space="preserve">მერაბ </t>
  </si>
  <si>
    <t>გველესიანი</t>
  </si>
  <si>
    <t>ქ. თბილისი, ხიზანიშვილის ქ. 41ა</t>
  </si>
  <si>
    <t>12 თვე</t>
  </si>
  <si>
    <t>01003001569</t>
  </si>
  <si>
    <t>გურგენიძე</t>
  </si>
  <si>
    <t>ქ. საგარეჯო, ალაზნის ქ. 2</t>
  </si>
  <si>
    <t>36001033813</t>
  </si>
  <si>
    <t xml:space="preserve">მარიამ </t>
  </si>
  <si>
    <t>მჭედლიშვილი</t>
  </si>
  <si>
    <t>ქ. გურჯაანი, რუსთაველის ქ. 4</t>
  </si>
  <si>
    <t>6,5 თვე</t>
  </si>
  <si>
    <t>13001017845</t>
  </si>
  <si>
    <t>ი/მ ვალერი უტიაშვილი</t>
  </si>
  <si>
    <t>ქ. წნორი, თავისუფლების ქ. 61</t>
  </si>
  <si>
    <t>01008040230</t>
  </si>
  <si>
    <t xml:space="preserve">ნაირა </t>
  </si>
  <si>
    <t>გელაშვილი</t>
  </si>
  <si>
    <t>ქ. დედოფლისწყარო, გორგასლის ქ. 1</t>
  </si>
  <si>
    <t>14001003910</t>
  </si>
  <si>
    <t>ნანული</t>
  </si>
  <si>
    <t>ნატროშვილი</t>
  </si>
  <si>
    <t>ქ. ლაგოდეხი, ჭავჭავაძის ქ. 2</t>
  </si>
  <si>
    <t>25001049879</t>
  </si>
  <si>
    <t>მამაცაშვილი</t>
  </si>
  <si>
    <t>ქ. ყვარელი, მარჯანიშვილის ქ. 47</t>
  </si>
  <si>
    <t>45001006907</t>
  </si>
  <si>
    <t>თამარ</t>
  </si>
  <si>
    <t>ტორაძე</t>
  </si>
  <si>
    <t>ქ. თელავი, ილ. ჭავჭავაძის მოედანი</t>
  </si>
  <si>
    <t>204891652</t>
  </si>
  <si>
    <t>სს „ბანკი ქართუ“</t>
  </si>
  <si>
    <t xml:space="preserve">ქ. ახმეტა, ვაჟა-ფშაველას ქ. </t>
  </si>
  <si>
    <t>23001007164</t>
  </si>
  <si>
    <t>ასმათ</t>
  </si>
  <si>
    <t>ბერიკიშვილი</t>
  </si>
  <si>
    <t>დაბა თიანეთი, რუსთაველის ქ. 38</t>
  </si>
  <si>
    <t>60001129329</t>
  </si>
  <si>
    <t>ჯანგირაშვილი</t>
  </si>
  <si>
    <t>ქ. გარდაბანი, ოქტომბრის ქ. 54</t>
  </si>
  <si>
    <t>12001017877</t>
  </si>
  <si>
    <t>თელმან</t>
  </si>
  <si>
    <t>გასანოვი</t>
  </si>
  <si>
    <t>ქ. მარნეული, რუსთაველის ქ. 82</t>
  </si>
  <si>
    <t>28001002247</t>
  </si>
  <si>
    <t>ი/მ ჯეირან ხუბანოვი</t>
  </si>
  <si>
    <t>ქ. ბოლნისი, აღმაშენებლის ქ. 54</t>
  </si>
  <si>
    <t>24001022727</t>
  </si>
  <si>
    <t>მზია</t>
  </si>
  <si>
    <t>ქვრივიშვილი</t>
  </si>
  <si>
    <t>დმანისის რაიონი, 9 აპრილის ქ. 67</t>
  </si>
  <si>
    <t>15001002399</t>
  </si>
  <si>
    <t>ოქრიაშვილი</t>
  </si>
  <si>
    <t>ქ. წალკა, კლდეკარის ქ. 20</t>
  </si>
  <si>
    <t>01019023803</t>
  </si>
  <si>
    <t>მოდებაძე</t>
  </si>
  <si>
    <t>ქ. თეთრიწყარო, ჭავჭავაძის 5</t>
  </si>
  <si>
    <t>22001001578</t>
  </si>
  <si>
    <t>სვეტლანა</t>
  </si>
  <si>
    <t>ისაევი</t>
  </si>
  <si>
    <t>ქ. მცხეთა, დ. აღმაშენებლის ქ. 5</t>
  </si>
  <si>
    <t>01008004397</t>
  </si>
  <si>
    <t>რუსუდან</t>
  </si>
  <si>
    <t>ნონიკაშვილი</t>
  </si>
  <si>
    <t>ყაზბეგის რაიონი, დაბა სტეფანწმინდა</t>
  </si>
  <si>
    <t>01008004721</t>
  </si>
  <si>
    <t xml:space="preserve">ირაკლი </t>
  </si>
  <si>
    <t>თოფაძე</t>
  </si>
  <si>
    <t>ქ. კასპი, კოსტავას ქ. 5</t>
  </si>
  <si>
    <t>24001004130</t>
  </si>
  <si>
    <t>ხვთისიაშვილი</t>
  </si>
  <si>
    <t>ქ. გორი, სტალინის ქ. 48</t>
  </si>
  <si>
    <t>218041107</t>
  </si>
  <si>
    <t>შპს „ოჯახი და კომპანია“</t>
  </si>
  <si>
    <t>ქ. ქარელი, სტალინის ქ. 49</t>
  </si>
  <si>
    <t>01024022690</t>
  </si>
  <si>
    <t>გიორგაშვილი</t>
  </si>
  <si>
    <t>ქ. ხაშური, რუსთაველის ქ. 33</t>
  </si>
  <si>
    <t>57001009984</t>
  </si>
  <si>
    <t>ი/მ ზურაბ გოგალაძე</t>
  </si>
  <si>
    <t>ქ. ბორჯომი, რუსთაველის ქ. 147</t>
  </si>
  <si>
    <t>10 თვე</t>
  </si>
  <si>
    <t>11001009245</t>
  </si>
  <si>
    <t>ცირა</t>
  </si>
  <si>
    <t>ნანობაშვილი</t>
  </si>
  <si>
    <t>ქ. ახალციხე, ნათენაძის ქ. 38</t>
  </si>
  <si>
    <t>47001012083</t>
  </si>
  <si>
    <t>ედუარდ</t>
  </si>
  <si>
    <t>აივაზიან</t>
  </si>
  <si>
    <t>დაბა ასპინძა, მარჯანიშვილის ქ. 3</t>
  </si>
  <si>
    <t>01024031913</t>
  </si>
  <si>
    <t>მედეა</t>
  </si>
  <si>
    <t>ცაგარეიშვილი</t>
  </si>
  <si>
    <t>ქ. ახალქალაქი, თამარ მეფის ქ.56</t>
  </si>
  <si>
    <t>07001005442</t>
  </si>
  <si>
    <t>ი/მ გეორგ მხჩიან</t>
  </si>
  <si>
    <t>ქ. ონი, კახაბერის ქ. 26</t>
  </si>
  <si>
    <t>34001004461</t>
  </si>
  <si>
    <t>იოლანდა</t>
  </si>
  <si>
    <t>ჩაგელიშვილი</t>
  </si>
  <si>
    <t>ქ. ამბროლაური, კოსტავას ქ. 1</t>
  </si>
  <si>
    <t>04001002669</t>
  </si>
  <si>
    <t>ციცინო</t>
  </si>
  <si>
    <t>ნეფარიძე</t>
  </si>
  <si>
    <t>ცაგერი, რუსთაველის ქ. 10</t>
  </si>
  <si>
    <t>49001011046</t>
  </si>
  <si>
    <t>მაყვალა</t>
  </si>
  <si>
    <t>ელიავა</t>
  </si>
  <si>
    <t>ქ. ლენტეხი, სტალინის ქ. 8</t>
  </si>
  <si>
    <t>27001007074</t>
  </si>
  <si>
    <t>ნათელა</t>
  </si>
  <si>
    <t>ქურასბედიანი</t>
  </si>
  <si>
    <t>დაბა მესტია, თამარ მეფის ქ. 14</t>
  </si>
  <si>
    <t>62005023736</t>
  </si>
  <si>
    <t>ნინა</t>
  </si>
  <si>
    <t>ჯაფარიძე</t>
  </si>
  <si>
    <t>დაბა ხარაგაული, სოლომონ მეფის 21</t>
  </si>
  <si>
    <t>01018001780</t>
  </si>
  <si>
    <t>არევაძე-წერეთელი</t>
  </si>
  <si>
    <t>ქ. თერჯოლა, რუსთაველის ქ. 122</t>
  </si>
  <si>
    <t>21001011677</t>
  </si>
  <si>
    <t>გრიგოლ</t>
  </si>
  <si>
    <t>აბჟანდაძე</t>
  </si>
  <si>
    <t>ქ. საჩხერე, ს. დურმიშიძის ქ. 57/59</t>
  </si>
  <si>
    <t>38001000058</t>
  </si>
  <si>
    <t>თამაზ</t>
  </si>
  <si>
    <t>გოგოლიძე</t>
  </si>
  <si>
    <t>ქ. ზესტაფონი, ქუთაისის ქ. 1</t>
  </si>
  <si>
    <t>18001001854</t>
  </si>
  <si>
    <t>ლალი</t>
  </si>
  <si>
    <t>სარალიძე</t>
  </si>
  <si>
    <t>ქ. ბაღდათი, რუსთაველის ქ. 22</t>
  </si>
  <si>
    <t>225063123</t>
  </si>
  <si>
    <t>შპს „ავამარიამი“</t>
  </si>
  <si>
    <t>ქ. ვანი, ჯორჯიაშვილის ქ. 2</t>
  </si>
  <si>
    <t>17001000134</t>
  </si>
  <si>
    <t>ომარ</t>
  </si>
  <si>
    <t>კორძაძე</t>
  </si>
  <si>
    <t>ქ. სამტრედია, ჭავჭავაძის ქ. 17</t>
  </si>
  <si>
    <t>37001007683</t>
  </si>
  <si>
    <t>ლუარა</t>
  </si>
  <si>
    <t>ქოქრაშვილი</t>
  </si>
  <si>
    <t>ქ. ხონი, მოსე ხონელის ქ. 5</t>
  </si>
  <si>
    <t>01019022016</t>
  </si>
  <si>
    <t>თეიმურაზ</t>
  </si>
  <si>
    <t>ბიჭიაშვილი</t>
  </si>
  <si>
    <t>ქ. ჭიათურა, ნინოშვილის ქ. 12</t>
  </si>
  <si>
    <t>54001031206</t>
  </si>
  <si>
    <t>მირმენ</t>
  </si>
  <si>
    <t>ბარათაშვილი</t>
  </si>
  <si>
    <t>ქ. ტყიბული, რუსთაველის ქ. 1</t>
  </si>
  <si>
    <t>01024083360</t>
  </si>
  <si>
    <t>ნიკოლოზ</t>
  </si>
  <si>
    <t>მახარაშვილი</t>
  </si>
  <si>
    <t>ქ. წყალტუბო, ჭავჭავაძის ქ. 8</t>
  </si>
  <si>
    <t>53001019388</t>
  </si>
  <si>
    <t>მელანო</t>
  </si>
  <si>
    <t>ჯოჯუა</t>
  </si>
  <si>
    <t>ქ. ქუთაისი, რუსთაველის გამზ. 38</t>
  </si>
  <si>
    <t>53001005005</t>
  </si>
  <si>
    <t>ჟორჟოლიანი</t>
  </si>
  <si>
    <t>ქ. ოზურგეთი, 26 მაისის ქ. 38</t>
  </si>
  <si>
    <t>33001033724</t>
  </si>
  <si>
    <t>როზა</t>
  </si>
  <si>
    <t>გოგუაძე</t>
  </si>
  <si>
    <t>ქ. ლანჩხუთი, მდინარაძის ქ. 3</t>
  </si>
  <si>
    <t>26001002376</t>
  </si>
  <si>
    <t>გიორგი</t>
  </si>
  <si>
    <t>ორმოცაძე</t>
  </si>
  <si>
    <t>ქ. ჩოხატაური, დუმბაძის 3</t>
  </si>
  <si>
    <t>46001015708</t>
  </si>
  <si>
    <t>მაია</t>
  </si>
  <si>
    <t>ჩხიკვაძე</t>
  </si>
  <si>
    <t>ქ. სენაკი, დ. ვაჰანიას ქ. 10</t>
  </si>
  <si>
    <t>39001021959</t>
  </si>
  <si>
    <t>ციური</t>
  </si>
  <si>
    <t>გაბესკირია</t>
  </si>
  <si>
    <t>ქ. მარტვილი, ნ. გეგიას ქ. 2</t>
  </si>
  <si>
    <t>29001006917</t>
  </si>
  <si>
    <t>გაბუნია</t>
  </si>
  <si>
    <t>ქ. ხობი, ცოტნე დადიანის ქ. 169</t>
  </si>
  <si>
    <t>58001030178</t>
  </si>
  <si>
    <t>თათარაშვილი</t>
  </si>
  <si>
    <t>ქ. ზუგდიდი, მ. კოსტავას ქ. 11</t>
  </si>
  <si>
    <t>4 თვე</t>
  </si>
  <si>
    <t>19001010004</t>
  </si>
  <si>
    <t>დევი</t>
  </si>
  <si>
    <t>კვარაცხელია</t>
  </si>
  <si>
    <t>ქ. ზუგდიდი, თავისუფლების ქ. 10</t>
  </si>
  <si>
    <t>19001038925</t>
  </si>
  <si>
    <t>ალექსანდრე</t>
  </si>
  <si>
    <t>ჟვანია</t>
  </si>
  <si>
    <t>ქ. ფოთი, რუსთაველის რკალი 24</t>
  </si>
  <si>
    <t>42001002750</t>
  </si>
  <si>
    <t>ებრალიძე</t>
  </si>
  <si>
    <t>ქ. ბათუმი, ფარნავაზ მეფის ქ. 41</t>
  </si>
  <si>
    <t>61001073924</t>
  </si>
  <si>
    <t>ბასილია</t>
  </si>
  <si>
    <t>დაბა ქედა, 9 აპრილის ქ. 1</t>
  </si>
  <si>
    <t>61008001376</t>
  </si>
  <si>
    <t>ი/მ მირზა აბაშიძე</t>
  </si>
  <si>
    <t>ქობულეთი, დ. აღმაშენებლის გამზ. 96</t>
  </si>
  <si>
    <t>4,5 თვე</t>
  </si>
  <si>
    <t>61004006060</t>
  </si>
  <si>
    <t>არჩილ</t>
  </si>
  <si>
    <t>ცენტერაძე</t>
  </si>
  <si>
    <t>დაბა შუახევი, რუსთაველის 7</t>
  </si>
  <si>
    <t>61010004477</t>
  </si>
  <si>
    <t>ამირან</t>
  </si>
  <si>
    <t>დავითაძე</t>
  </si>
  <si>
    <t>ხელვაჩაურის რაიონი, სოფ. მეჯინისწყალი</t>
  </si>
  <si>
    <t>61006007512</t>
  </si>
  <si>
    <t>ტარიელ</t>
  </si>
  <si>
    <t>თებიძე</t>
  </si>
  <si>
    <t>დაბა ხულო, ტბელ აბუსერიძის ქ. 10</t>
  </si>
  <si>
    <t>61009005342</t>
  </si>
  <si>
    <t>ავთანდილ</t>
  </si>
  <si>
    <t>ზოიძე</t>
  </si>
  <si>
    <t>ქ. აბაშა, თავისუფლების ქ. 115</t>
  </si>
  <si>
    <t>02001000997</t>
  </si>
  <si>
    <t>გელოდი</t>
  </si>
  <si>
    <t>ცომაია</t>
  </si>
  <si>
    <t>ქ. თბილისი, ბარათაშვილის ქ. 6/10</t>
  </si>
  <si>
    <t>3 თვე</t>
  </si>
  <si>
    <t>01015018173</t>
  </si>
  <si>
    <t>მალხაზიშვილი</t>
  </si>
  <si>
    <t>ქ. მცხეთა, დ. აღმაშენებლის ქ.97 ბ-3</t>
  </si>
  <si>
    <t>3თვე</t>
  </si>
  <si>
    <t>31001007708</t>
  </si>
  <si>
    <t>ქ. ფოთი, ლაგრანჟეს # 2</t>
  </si>
  <si>
    <t>ნუცა</t>
  </si>
  <si>
    <t>ქ. თბილისი მეტრო სადგურ ვარკეთილის მოპირდაპირე მხარეს საყრდენი კედლის მიმდებარედ</t>
  </si>
  <si>
    <t>2 თვე</t>
  </si>
  <si>
    <t>ქ. ზუგდიდი თ. მეფის #35</t>
  </si>
  <si>
    <t>ლაშა</t>
  </si>
  <si>
    <t>ადეიშვილი</t>
  </si>
  <si>
    <t>ქ. რუსთავი,კოსტავას გამზ. #18; ბ#33</t>
  </si>
  <si>
    <t>ქეთევან</t>
  </si>
  <si>
    <t>ჭანტურია</t>
  </si>
  <si>
    <t>ქ.თბილისი ნინოშვილის ქ.#15/მარჯანიშვილის ქ. # 47</t>
  </si>
  <si>
    <t>ბელა</t>
  </si>
  <si>
    <t>ნაკუდაიძე</t>
  </si>
  <si>
    <t xml:space="preserve">ქ. თბილისი დაბა წყნეთი, სააკაძის ქ # 2 </t>
  </si>
  <si>
    <t xml:space="preserve">ელეონორა </t>
  </si>
  <si>
    <t>გვრიტიშვილი</t>
  </si>
  <si>
    <t>ქ. თბილისი ფონიჭალას დასახლება 3, კორ-27; ბ-72</t>
  </si>
  <si>
    <t>2.5 თვე</t>
  </si>
  <si>
    <t>ფოლადაშვილი</t>
  </si>
  <si>
    <t>ყვარელი ს. ახალსოფელი</t>
  </si>
  <si>
    <t>მესაბლიშვილი</t>
  </si>
  <si>
    <t>ყვარელი ს. გავაზი</t>
  </si>
  <si>
    <t>შპს საქართველოს ფოსტა</t>
  </si>
  <si>
    <t>სარეკლამო მოსახურება</t>
  </si>
  <si>
    <t>შპს შოუ სერვისი</t>
  </si>
  <si>
    <t>გახმოვანებით მომსახურება</t>
  </si>
  <si>
    <t>სილქნეტი</t>
  </si>
  <si>
    <t>მაგთიკომი</t>
  </si>
  <si>
    <t>კავშირგაბმულობის მომსახურება</t>
  </si>
  <si>
    <t>კომუნალურები</t>
  </si>
  <si>
    <t>ა/ტრანსპორტით მომსახ.</t>
  </si>
  <si>
    <t>საქ.შინაგან საქმეთა სამინისტრო</t>
  </si>
  <si>
    <t>მაგთიკომით მომსახურება</t>
  </si>
  <si>
    <t>ტელეკომპანია კავკასია</t>
  </si>
  <si>
    <t>სარეკლამო მომსახურება</t>
  </si>
  <si>
    <t>მენეჯმენტ სერვისი</t>
  </si>
  <si>
    <t>სატ.კომუნალური</t>
  </si>
  <si>
    <t>მე-9-ე არხი</t>
  </si>
  <si>
    <t>gazeTebis Rirebuleba</t>
  </si>
  <si>
    <t>avtotransportiT momsaxureba</t>
  </si>
  <si>
    <t>206120437</t>
  </si>
  <si>
    <t>205150726</t>
  </si>
  <si>
    <t>205021215</t>
  </si>
  <si>
    <t>204436173</t>
  </si>
  <si>
    <t>204973742</t>
  </si>
  <si>
    <t>205283637</t>
  </si>
  <si>
    <t>204576431</t>
  </si>
  <si>
    <t>211393188</t>
  </si>
  <si>
    <t>240885654</t>
  </si>
  <si>
    <t xml:space="preserve"> murat kahriman</t>
  </si>
  <si>
    <t>სახმელეთო მომსახურება</t>
  </si>
  <si>
    <t>19001001803</t>
  </si>
  <si>
    <t>იარაჯული</t>
  </si>
  <si>
    <t>თამაზი</t>
  </si>
  <si>
    <t>12001039950</t>
  </si>
  <si>
    <t>უზურფრუქტი</t>
  </si>
  <si>
    <t>პროკრედიტ ბანკი</t>
  </si>
  <si>
    <t>GE18PC03136001100008656</t>
  </si>
  <si>
    <t>GE45CR0030086125383601</t>
  </si>
  <si>
    <t>GE39TB11000000007008</t>
  </si>
  <si>
    <t>GE23TB5673245063622461</t>
  </si>
  <si>
    <t>ლიბერთი</t>
  </si>
  <si>
    <t>ბანკი რესპუბლიკა</t>
  </si>
  <si>
    <t>GE58LB0711144794154000</t>
  </si>
  <si>
    <t>GE69BR0000010530980620</t>
  </si>
  <si>
    <t>GE40BR0000010288498505</t>
  </si>
  <si>
    <t>GE78TB1904636010100046</t>
  </si>
  <si>
    <t>GE33CR0030086124653601</t>
  </si>
  <si>
    <t>ქ თბილისი მეტრო ვარკეთილის მოპირდაპირე საყრდენი კედლის მიმდებარედ ნაკვ 09/056 სკ01,19,20,009,05,6,470,0082 საოფისე ფართი</t>
  </si>
  <si>
    <t>უძრავი ქონება ყვარლის რ-ნი სოფ გავაზი ს/კ57,04,24,219</t>
  </si>
  <si>
    <t>უძრავი ქონება ზუგდიდი თამარ მეფის ქN35 ს/კ043,32,01,030,01,500 ს/ფართი127 კვ.მ</t>
  </si>
  <si>
    <t>GE60CR0000000908693601</t>
  </si>
  <si>
    <t>GE05LB0711119838278000</t>
  </si>
  <si>
    <t>GE20CR0130006020853601</t>
  </si>
  <si>
    <t>GE69CR0130006020843601</t>
  </si>
  <si>
    <t>GE21CR0130006020833601</t>
  </si>
  <si>
    <t>GE70CR0130006020823601</t>
  </si>
  <si>
    <t>GE22CR0130006020813601</t>
  </si>
  <si>
    <t>GE71CR0130006020803601</t>
  </si>
  <si>
    <t>GE23CR0130006020793601</t>
  </si>
  <si>
    <t>GE72CR0130006020783601</t>
  </si>
  <si>
    <t>GE19CR0130006020873601</t>
  </si>
  <si>
    <t>GE68CR0130006020863601</t>
  </si>
  <si>
    <t>GE69CR02436001000112984</t>
  </si>
  <si>
    <t>GE53CR00000000062993601</t>
  </si>
  <si>
    <t>ბაზისბანკი</t>
  </si>
  <si>
    <t>GE16BS000000002036495</t>
  </si>
  <si>
    <t>კორ სტანდარტ ბანკი</t>
  </si>
  <si>
    <t>GE81KS0000000011911780</t>
  </si>
  <si>
    <t>GE80TB7709236010100004</t>
  </si>
  <si>
    <t>GE12CR0030086125073601</t>
  </si>
  <si>
    <t>საბაჟოზე დღგს  საფასური</t>
  </si>
  <si>
    <t>ფინანსური ვალდებულებების დაფარვა საგარეჯოს რაიონში პროგრამა კარდაკარის მონაწილეთა მიმართ</t>
  </si>
  <si>
    <t>12,03,2012</t>
  </si>
  <si>
    <t>ZiZiguri</t>
  </si>
  <si>
    <t>zviadi</t>
  </si>
  <si>
    <t>37001009125</t>
  </si>
  <si>
    <t>GE70CR0130006005303601</t>
  </si>
  <si>
    <t>08,05,2012</t>
  </si>
  <si>
    <t>lela</t>
  </si>
  <si>
    <t>miqava</t>
  </si>
  <si>
    <t>62001002274</t>
  </si>
  <si>
    <t>GE55TB3402645068122</t>
  </si>
  <si>
    <t>11,05,2012</t>
  </si>
  <si>
    <t xml:space="preserve">joxaZe </t>
  </si>
  <si>
    <t>qeTi</t>
  </si>
  <si>
    <t>01024025687</t>
  </si>
  <si>
    <t>GE58TB06000000041179</t>
  </si>
  <si>
    <t>24,05,2012</t>
  </si>
  <si>
    <t xml:space="preserve">bacikaZe </t>
  </si>
  <si>
    <t>daviTi</t>
  </si>
  <si>
    <t>61002019845</t>
  </si>
  <si>
    <t>GE52CR0000000894303601</t>
  </si>
  <si>
    <t>bukia</t>
  </si>
  <si>
    <t>giga</t>
  </si>
  <si>
    <t>58001003064</t>
  </si>
  <si>
    <t>საქართველოს ბანკი</t>
  </si>
  <si>
    <t>GE64BG0000000742193800</t>
  </si>
  <si>
    <t>ramazaSvili</t>
  </si>
  <si>
    <t>givi</t>
  </si>
  <si>
    <t>13001005670</t>
  </si>
  <si>
    <t>GE56CR0130006017223601</t>
  </si>
  <si>
    <t>23,05,2012</t>
  </si>
  <si>
    <t>28,05,2012</t>
  </si>
  <si>
    <t xml:space="preserve">biZina </t>
  </si>
  <si>
    <t>gujabiZe</t>
  </si>
  <si>
    <t>26001008068</t>
  </si>
  <si>
    <t>GE69CR0000000893963</t>
  </si>
  <si>
    <t>30,05,2012</t>
  </si>
  <si>
    <t>jandieri</t>
  </si>
  <si>
    <t>Tamazi</t>
  </si>
  <si>
    <t>45001017342</t>
  </si>
  <si>
    <t>GE27CR0160009005353601</t>
  </si>
  <si>
    <t>29,05,2012</t>
  </si>
  <si>
    <t xml:space="preserve">kiknaZe </t>
  </si>
  <si>
    <t>griSa</t>
  </si>
  <si>
    <t>01027009447</t>
  </si>
  <si>
    <t>GE75CR0160009005363601</t>
  </si>
  <si>
    <t xml:space="preserve">orTaviZe </t>
  </si>
  <si>
    <t>SoTa</t>
  </si>
  <si>
    <t>45001019188</t>
  </si>
  <si>
    <t>GE74CR0160009005383601</t>
  </si>
  <si>
    <t>mindiaSvili</t>
  </si>
  <si>
    <t>oTari</t>
  </si>
  <si>
    <t>45001005230</t>
  </si>
  <si>
    <t>GE76CR0160009005343601</t>
  </si>
  <si>
    <t xml:space="preserve">gelaZe </t>
  </si>
  <si>
    <t>roin</t>
  </si>
  <si>
    <t>GE47CR0000000001004501</t>
  </si>
  <si>
    <t>legaSvili</t>
  </si>
  <si>
    <t>viqtor</t>
  </si>
  <si>
    <t>45001002714</t>
  </si>
  <si>
    <t>21,06,2012</t>
  </si>
  <si>
    <t xml:space="preserve">kaWaxiZe </t>
  </si>
  <si>
    <t>merab</t>
  </si>
  <si>
    <t>01015000890</t>
  </si>
  <si>
    <t>GE86CR0130006017593601</t>
  </si>
  <si>
    <t>28,06,2012</t>
  </si>
  <si>
    <t>02,07,2012</t>
  </si>
  <si>
    <t>ebraliZe</t>
  </si>
  <si>
    <t>mamukaSvili</t>
  </si>
  <si>
    <t>dekanoziSvili</t>
  </si>
  <si>
    <t>baxtaZe</t>
  </si>
  <si>
    <t>CaCua</t>
  </si>
  <si>
    <t>gvalia</t>
  </si>
  <si>
    <t>Tornike</t>
  </si>
  <si>
    <t>nanuli</t>
  </si>
  <si>
    <t>arCil</t>
  </si>
  <si>
    <t>irma</t>
  </si>
  <si>
    <t>LLlela</t>
  </si>
  <si>
    <t>qeTevan</t>
  </si>
  <si>
    <t>01010014237</t>
  </si>
  <si>
    <t>01008041153</t>
  </si>
  <si>
    <t>01008020439</t>
  </si>
  <si>
    <t>01019018155</t>
  </si>
  <si>
    <t>01019017392</t>
  </si>
  <si>
    <t>01008038828</t>
  </si>
  <si>
    <t>29001006933</t>
  </si>
  <si>
    <t>GE26CR000000090355601</t>
  </si>
  <si>
    <t>GE32CR0000000906343601</t>
  </si>
  <si>
    <t>GE89CR0000000904233601</t>
  </si>
  <si>
    <t>GE04CR00000004963601</t>
  </si>
  <si>
    <t>GE07CR0130006020143601</t>
  </si>
  <si>
    <t>GE55CR0130006020153601</t>
  </si>
  <si>
    <t>03,07,2012</t>
  </si>
  <si>
    <t>mamuli</t>
  </si>
  <si>
    <t>61001002518</t>
  </si>
  <si>
    <t>61007004004</t>
  </si>
  <si>
    <t>61006022759</t>
  </si>
  <si>
    <t>37001010719</t>
  </si>
  <si>
    <t>04,07,2012</t>
  </si>
  <si>
    <t>JRenti</t>
  </si>
  <si>
    <t>komaxiZe</t>
  </si>
  <si>
    <t>abaSiZe</t>
  </si>
  <si>
    <t>murad</t>
  </si>
  <si>
    <t>nugzar</t>
  </si>
  <si>
    <t>marina</t>
  </si>
  <si>
    <t>GE12CR0130006020043601</t>
  </si>
  <si>
    <t>GE05CR0150009217593601</t>
  </si>
  <si>
    <t>GE68CR150009210513601</t>
  </si>
  <si>
    <t>GE40TB1183136010100042</t>
  </si>
  <si>
    <t>14,07,2012</t>
  </si>
  <si>
    <t>niSnianiZe</t>
  </si>
  <si>
    <t>malxazi</t>
  </si>
  <si>
    <t>01023002871</t>
  </si>
  <si>
    <t>GETB7545136010100008</t>
  </si>
  <si>
    <t>17,07,2012</t>
  </si>
  <si>
    <t>01011029199</t>
  </si>
  <si>
    <t>40001008041</t>
  </si>
  <si>
    <t>06001001222</t>
  </si>
  <si>
    <t>01024082859</t>
  </si>
  <si>
    <t>01036000202</t>
  </si>
  <si>
    <t>01013031877</t>
  </si>
  <si>
    <t>01021000318</t>
  </si>
  <si>
    <t>01030047927</t>
  </si>
  <si>
    <t>54001014184</t>
  </si>
  <si>
    <t>39001007768</t>
  </si>
  <si>
    <t>01030052058</t>
  </si>
  <si>
    <t>47001004701</t>
  </si>
  <si>
    <t>01024056170</t>
  </si>
  <si>
    <t>62001040342</t>
  </si>
  <si>
    <t>01013026060</t>
  </si>
  <si>
    <t>01013006908</t>
  </si>
  <si>
    <t>19001002450</t>
  </si>
  <si>
    <t>01027056756</t>
  </si>
  <si>
    <t>01025019154</t>
  </si>
  <si>
    <t>54001043323</t>
  </si>
  <si>
    <t>01022010713</t>
  </si>
  <si>
    <t>xeCikaSvili</t>
  </si>
  <si>
    <t>kilaZe</t>
  </si>
  <si>
    <t>qenqaZe</t>
  </si>
  <si>
    <t>kopaleiSvili</t>
  </si>
  <si>
    <t>alibegaSvili</t>
  </si>
  <si>
    <t>kazaniani</t>
  </si>
  <si>
    <t>lomTaZe</t>
  </si>
  <si>
    <t>kvaWantiraZe</t>
  </si>
  <si>
    <t>xomasuriZe</t>
  </si>
  <si>
    <t>kavTelaZe</t>
  </si>
  <si>
    <t>samxaraZe</t>
  </si>
  <si>
    <t>grigolia</t>
  </si>
  <si>
    <t>SeyilaZe</t>
  </si>
  <si>
    <t>gogolauri</t>
  </si>
  <si>
    <t>wiklauri</t>
  </si>
  <si>
    <t>jRarkava</t>
  </si>
  <si>
    <t>meliqiSvili</t>
  </si>
  <si>
    <t>wiwava</t>
  </si>
  <si>
    <t>cxondia</t>
  </si>
  <si>
    <t>RuRuniSvili</t>
  </si>
  <si>
    <t>xaraZe</t>
  </si>
  <si>
    <t>jaxutaSvili</t>
  </si>
  <si>
    <t>gogiberiZe</t>
  </si>
  <si>
    <t>beqa</t>
  </si>
  <si>
    <t>murman</t>
  </si>
  <si>
    <t>giorgi</t>
  </si>
  <si>
    <t>akaki</t>
  </si>
  <si>
    <t>aleqsandre</t>
  </si>
  <si>
    <t>neli</t>
  </si>
  <si>
    <t>lamara</t>
  </si>
  <si>
    <t>nana</t>
  </si>
  <si>
    <t>ioseb</t>
  </si>
  <si>
    <t>dodo</t>
  </si>
  <si>
    <t>murmani</t>
  </si>
  <si>
    <t>asmaTi</t>
  </si>
  <si>
    <t>goderZi</t>
  </si>
  <si>
    <t>manana</t>
  </si>
  <si>
    <t>mamuka</t>
  </si>
  <si>
    <t>genrieta</t>
  </si>
  <si>
    <t>romani</t>
  </si>
  <si>
    <t>erekle</t>
  </si>
  <si>
    <t>lali</t>
  </si>
  <si>
    <t>Teona</t>
  </si>
  <si>
    <t>18,07,1201,</t>
  </si>
  <si>
    <t>18,07,2012</t>
  </si>
  <si>
    <t>GE84CR0120007036473601</t>
  </si>
  <si>
    <t>GE83CR0120007036493601</t>
  </si>
  <si>
    <t>GE35CR0120007036483601</t>
  </si>
  <si>
    <t>GE37CR0120007036443601</t>
  </si>
  <si>
    <t>GE85CR0120007036453601</t>
  </si>
  <si>
    <t>GE36CR0120007036463601</t>
  </si>
  <si>
    <t>GE73CR0030086124823601</t>
  </si>
  <si>
    <t>GE02CR0030086125273601</t>
  </si>
  <si>
    <t>GE50CR0030086125283601</t>
  </si>
  <si>
    <t>GE15CR0030086120163603</t>
  </si>
  <si>
    <t>GE42CR0000000908083601</t>
  </si>
  <si>
    <t>GE98CR0030086125293601</t>
  </si>
  <si>
    <t>GE32CR0120007036543601</t>
  </si>
  <si>
    <t>GE42CR000000090803601</t>
  </si>
  <si>
    <t>GE93CR0000000908033601</t>
  </si>
  <si>
    <t>GE80CR0120007036553601</t>
  </si>
  <si>
    <t>GE79CR0120007036573601</t>
  </si>
  <si>
    <t>GE87CR0130006020483601</t>
  </si>
  <si>
    <t>GE22TB7046136010100059</t>
  </si>
  <si>
    <t>GE17TB7048036010100054</t>
  </si>
  <si>
    <t>GE92CR0000000908053601</t>
  </si>
  <si>
    <t>GE63BR000000032856700</t>
  </si>
  <si>
    <t>GE39CR0130006020473601</t>
  </si>
  <si>
    <t>19,07,2012</t>
  </si>
  <si>
    <t>goguaZe</t>
  </si>
  <si>
    <t>roza</t>
  </si>
  <si>
    <r>
      <rPr>
        <sz val="10"/>
        <color theme="1"/>
        <rFont val="AcadNusx"/>
      </rPr>
      <t xml:space="preserve">orsarTuliani nageboba s/k </t>
    </r>
    <r>
      <rPr>
        <sz val="10"/>
        <color theme="1"/>
        <rFont val="Sylfaen"/>
        <family val="1"/>
      </rPr>
      <t>26,26,46,057</t>
    </r>
  </si>
  <si>
    <t>uzurfruqti</t>
  </si>
  <si>
    <t>30,07,2012</t>
  </si>
  <si>
    <t xml:space="preserve">muSkudiani </t>
  </si>
  <si>
    <t>magdana</t>
  </si>
  <si>
    <t>60001014396</t>
  </si>
  <si>
    <t>GE82TB7931536010100008</t>
  </si>
  <si>
    <t>31,07,2012</t>
  </si>
  <si>
    <t>kaWaxiZe</t>
  </si>
  <si>
    <t>01027055516</t>
  </si>
  <si>
    <t>GE19TB7405336010100001</t>
  </si>
  <si>
    <t>02,08,2012</t>
  </si>
  <si>
    <t xml:space="preserve">xomasuriZe </t>
  </si>
  <si>
    <t>13,12,2011</t>
  </si>
  <si>
    <t>Sps kompleqs-servisi</t>
  </si>
  <si>
    <t>GE56CR0000000001923608</t>
  </si>
  <si>
    <t>banki qarTu</t>
  </si>
  <si>
    <t>Sps burji</t>
  </si>
  <si>
    <t>GE81CR0000000000133605</t>
  </si>
  <si>
    <t>qarTu jgufi</t>
  </si>
  <si>
    <t>GE20CR000000467901</t>
  </si>
  <si>
    <t>finservisi</t>
  </si>
  <si>
    <t>GE54CR0000000001963608</t>
  </si>
  <si>
    <t>14,12,2011</t>
  </si>
  <si>
    <t>GE97CR0000000002073608</t>
  </si>
  <si>
    <t>Sps inter konsaltingi</t>
  </si>
  <si>
    <t>elita burji</t>
  </si>
  <si>
    <t>finservisi 21</t>
  </si>
  <si>
    <t>kolxeTi</t>
  </si>
  <si>
    <t>kala kapitali</t>
  </si>
  <si>
    <t>GE50CR0000000002693605</t>
  </si>
  <si>
    <t>Sps qarTu menejmenti</t>
  </si>
  <si>
    <t>GE69CR000000000373605</t>
  </si>
  <si>
    <t>GE48CR0000000002083608</t>
  </si>
  <si>
    <t>GE51CR0000001055771090</t>
  </si>
  <si>
    <t>GE58PG0000001035802544</t>
  </si>
  <si>
    <t>15,12,2011</t>
  </si>
  <si>
    <t>სხვა სარეკლამო ხარჯები  (გახმოვანებით მომსახურება)</t>
  </si>
  <si>
    <t xml:space="preserve">სხვადასხვა ხარჯები </t>
  </si>
  <si>
    <r>
      <t xml:space="preserve">ხელმძღვანელი   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</si>
  <si>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 xml:space="preserve">საფოსტო მომსახურების ხარჯი                 </t>
  </si>
  <si>
    <r>
      <t xml:space="preserve">ხელმძღვანელი       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</si>
  <si>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>sabaJo momsaxureba</t>
  </si>
  <si>
    <t>saaRsruleblo biuro</t>
  </si>
  <si>
    <t xml:space="preserve">ელექტროენერგიის ხარჯი       </t>
  </si>
  <si>
    <t xml:space="preserve">სატელევიზიო რეკლამის ხარჯები (74100-ceskos  mier sateleviz. rek.dafinanseba, romelic pirdapir televiziis angariSzea gadaricxuli) </t>
  </si>
  <si>
    <t>GE65CR0140050001453608</t>
  </si>
  <si>
    <t>შპს კოლორი</t>
  </si>
  <si>
    <t>ქართული ოცნება</t>
  </si>
  <si>
    <t>გაზეთი ქართული ოცნ</t>
  </si>
  <si>
    <t>გაზ ქართული ოცნება</t>
  </si>
  <si>
    <t>შპს გამომცემლობა კოლორი</t>
  </si>
  <si>
    <t>გაზეთი ქართული ოცნება</t>
  </si>
  <si>
    <t>21/008/12</t>
  </si>
  <si>
    <t>მაისურების ღირებულება</t>
  </si>
  <si>
    <t>ზურაბ გოგალაძე</t>
  </si>
  <si>
    <t>შპს მენეჯმენტ სერვისი იჯარა</t>
  </si>
  <si>
    <t>ნინო ბასილია</t>
  </si>
  <si>
    <t>შპს "მუხა"</t>
  </si>
  <si>
    <t>ფლაერი</t>
  </si>
  <si>
    <t>შპს სტუდია "მაესტრო</t>
  </si>
  <si>
    <t>შპს "ახალი კაპიტალი"</t>
  </si>
  <si>
    <t>შპს "მაგთიკომი"</t>
  </si>
  <si>
    <t>შსს "მაგთიკომი"</t>
  </si>
  <si>
    <t>შპს "სილქნეტი"</t>
  </si>
  <si>
    <t>ელეონორა გვრიტიშვილი</t>
  </si>
  <si>
    <t>ქეთევან ჭანტურია</t>
  </si>
  <si>
    <t>ბელა ნაკუდაიძე</t>
  </si>
  <si>
    <t>ნიკოლოზ მესაბლიშვილი</t>
  </si>
  <si>
    <t>სვეტლანა ფოლადაშვილი</t>
  </si>
  <si>
    <t>ნინა სუქიაშვილი</t>
  </si>
  <si>
    <t>ახალი კაპიტალი</t>
  </si>
  <si>
    <t>ლალი მალხაზიშვილი</t>
  </si>
  <si>
    <t>გურამ ბერძენიშვილი</t>
  </si>
  <si>
    <t>მედეა გველესიანი</t>
  </si>
  <si>
    <t>მამუკა გურგენიძე</t>
  </si>
  <si>
    <t>მარიამ მჭედლიშვილი</t>
  </si>
  <si>
    <t>ვალერი უტიაშვილი</t>
  </si>
  <si>
    <t>ნანული ნატროშვილი</t>
  </si>
  <si>
    <t>ნინო მამაცაშვილი</t>
  </si>
  <si>
    <t>თელმან გასანოვი</t>
  </si>
  <si>
    <t>გეორგი მხჩიანი</t>
  </si>
  <si>
    <t>ლუარა ქოქრაშვილი</t>
  </si>
  <si>
    <t>თეიმურაზ ბიჭიაშვილი</t>
  </si>
  <si>
    <t>მირმენ ბარათაშვილი</t>
  </si>
  <si>
    <t>მაია შალამბერიძე</t>
  </si>
  <si>
    <t>სვეტლანა ისაევი</t>
  </si>
  <si>
    <t>17,06/2012</t>
  </si>
  <si>
    <t>რუსუდან ნონიკაშვილი</t>
  </si>
  <si>
    <t>ლალი სარალიძე</t>
  </si>
  <si>
    <t>ზურაბ ჟორჟოლიანი</t>
  </si>
  <si>
    <t>გელოდი ცომაია</t>
  </si>
  <si>
    <t>მედეა თათარაშვილი</t>
  </si>
  <si>
    <t>დევი კვარაცხელია</t>
  </si>
  <si>
    <t>ნუცა ლომიძე</t>
  </si>
  <si>
    <t>არჩილ ცენტერაძე</t>
  </si>
  <si>
    <t>ტარიელ თებიძე</t>
  </si>
  <si>
    <t>დავით ბებერიშვილი</t>
  </si>
  <si>
    <t>ზურაბ როსტიაშვილი</t>
  </si>
  <si>
    <t>მაია გელაშვილი</t>
  </si>
  <si>
    <t>შპს მე-9-ე არხი</t>
  </si>
  <si>
    <t xml:space="preserve">შპს მენეჯმენტ სერვისი </t>
  </si>
  <si>
    <t>იჯარა სექტემბერი</t>
  </si>
  <si>
    <t>ნანა როყვა</t>
  </si>
  <si>
    <t>სოფიკო მახარობლიძე</t>
  </si>
  <si>
    <t>ნაირა გელაშვილი</t>
  </si>
  <si>
    <t>ზურაბ ცუკილაშვილი</t>
  </si>
  <si>
    <t>ასმათ ბერიკაშვილი</t>
  </si>
  <si>
    <t>ზურაბ ჯანგირაშვილი</t>
  </si>
  <si>
    <t>ჯეირან ხუბანოვი</t>
  </si>
  <si>
    <t>მზია ქვრივიშვილი</t>
  </si>
  <si>
    <t>მამუკა ოქრიაშვილი</t>
  </si>
  <si>
    <t>იური მოდებაძე</t>
  </si>
  <si>
    <t>რეზო ებრალიძე</t>
  </si>
  <si>
    <t>ირაკლი თებიძე</t>
  </si>
  <si>
    <t>მანანა ხვთისიაშვილი</t>
  </si>
  <si>
    <t>ოჯახი და კომპანია</t>
  </si>
  <si>
    <t>ნანა გიორგაშვილი</t>
  </si>
  <si>
    <t>ცირა ნანობაშვილი</t>
  </si>
  <si>
    <t>სუსანა აივაზიანი</t>
  </si>
  <si>
    <t>მედეა ცაგარეიშვილი</t>
  </si>
  <si>
    <t>იოლანდა ჩაგელიშვილი</t>
  </si>
  <si>
    <t>ციცინო ნეფარიძე</t>
  </si>
  <si>
    <t>მაყვალა ელიავა</t>
  </si>
  <si>
    <t>ნათელა ქურასპედიანი</t>
  </si>
  <si>
    <t>ნინა ჯაფარიძე</t>
  </si>
  <si>
    <t>მზია არევაძე წერეთელი</t>
  </si>
  <si>
    <t>გრიგოლ აბჟანდაძე</t>
  </si>
  <si>
    <t>თამაზ გოგოლაძე</t>
  </si>
  <si>
    <t>შპს "ავამარიამი"</t>
  </si>
  <si>
    <t>ომარ კორძაძე</t>
  </si>
  <si>
    <t>ნიკოლოზ მახარაშვილი</t>
  </si>
  <si>
    <t>მელანო ჯოჯუა</t>
  </si>
  <si>
    <t>გიორგი ორმოცაძე</t>
  </si>
  <si>
    <t>მაია ჩხიკვაძე</t>
  </si>
  <si>
    <t>ციური გაბესკირია</t>
  </si>
  <si>
    <t>მაყვალა გაბუნია</t>
  </si>
  <si>
    <t>მედეა თათრიშვილი</t>
  </si>
  <si>
    <t>ალექსანდრე ჟვანია</t>
  </si>
  <si>
    <t>ბესიკ მამფორია</t>
  </si>
  <si>
    <t>ლალი ებრალიძე</t>
  </si>
  <si>
    <t>მირზა აბაშიძე</t>
  </si>
  <si>
    <t>ამირან დავითაძე</t>
  </si>
  <si>
    <t>ავთანდილ ზოიძე</t>
  </si>
  <si>
    <t>ლაშა ადეიშვილი</t>
  </si>
  <si>
    <t>დავით ბებერაშვილი</t>
  </si>
  <si>
    <t>შსს "სილქნეტი</t>
  </si>
  <si>
    <t>08/10/2012</t>
  </si>
  <si>
    <t>შსს  მაგთიკომი</t>
  </si>
  <si>
    <t>10/10/2012</t>
  </si>
  <si>
    <t>სატელეკომ. მომსახურება</t>
  </si>
  <si>
    <t>,</t>
  </si>
  <si>
    <t>GE84CR0000000891723601</t>
  </si>
  <si>
    <t>იჯარა oqtomberi</t>
  </si>
  <si>
    <t>0891723601</t>
  </si>
  <si>
    <t>PORTEK IC VE DIS TICARET</t>
  </si>
  <si>
    <t>YLMAZ TEXTIL ABDULAH YLMAZ</t>
  </si>
  <si>
    <t>maisurebi</t>
  </si>
  <si>
    <t>წარმომადგენლობითი ხარჯები4055+700</t>
  </si>
  <si>
    <t xml:space="preserve">კვების ხარჯები  </t>
  </si>
  <si>
    <t>si Ti parkis jarima</t>
  </si>
  <si>
    <t>transportis momsaxurebis xarjebi</t>
  </si>
  <si>
    <t>jebirebisa da konstruqciebis damontaJebis xarji</t>
  </si>
  <si>
    <t>saqarTvelos konservatiuli partia</t>
  </si>
  <si>
    <t>joxaZe</t>
  </si>
  <si>
    <t>treningi, swavleba</t>
  </si>
  <si>
    <t>foTi,BbaRdaTi marneuli,aspinZa wyaltubo</t>
  </si>
  <si>
    <t xml:space="preserve">Teona </t>
  </si>
  <si>
    <t>aspinZa, quTaisi,guriis regioni</t>
  </si>
  <si>
    <t>magda</t>
  </si>
  <si>
    <t>muSkudiani</t>
  </si>
  <si>
    <t>swavleba</t>
  </si>
  <si>
    <t>axalcixe, Terjola,quTaisi</t>
  </si>
  <si>
    <t xml:space="preserve">daviT </t>
  </si>
  <si>
    <t>bacikaZe</t>
  </si>
  <si>
    <t>arCevnebis mosamzadebeli samuSaoebi,ofisebis mowyoba</t>
  </si>
  <si>
    <t>duSeTi, zugdidi,axmeta,dmanisi</t>
  </si>
  <si>
    <t>mosaxleobasTan Sexvedrebi,arCevnebis mosamzadebeli samuSaoebi,ofisebis mowyoba</t>
  </si>
  <si>
    <t>dedofliswyaro,foTi,TianeTi,lagodexi</t>
  </si>
  <si>
    <t>siRnaRi,xobi,baRdaTi,ozurgeTi,gurjaani,dmanisi,Coxatauri, Cxorowyu</t>
  </si>
  <si>
    <t>tyibuli,axalcixe,dedofliswyaro,xoni,xobi abaSa baTumi, qeda,xulo</t>
  </si>
  <si>
    <t>daTo</t>
  </si>
  <si>
    <t>gori,xaragauli, zestafoni ambrolauri xaSuri, saCxere</t>
  </si>
  <si>
    <t xml:space="preserve">greta </t>
  </si>
  <si>
    <t>dmanisi,gardabani,bolnisi, TeTriwyaro,  borjomi,zugdidi</t>
  </si>
  <si>
    <t>axali kapitali</t>
  </si>
  <si>
    <t>lali malxaziSvili</t>
  </si>
  <si>
    <t>guram berZeniSvili</t>
  </si>
  <si>
    <t>zurab rostiaSvili</t>
  </si>
  <si>
    <t>maia gelaSvili</t>
  </si>
  <si>
    <t>nana royva</t>
  </si>
  <si>
    <t>sofiko maxarobliZe</t>
  </si>
  <si>
    <t>medea gvelesiani</t>
  </si>
  <si>
    <t>mamuka gurgeniZe</t>
  </si>
  <si>
    <t>mariam mWedliSvili</t>
  </si>
  <si>
    <t>valeri utiaSvili</t>
  </si>
  <si>
    <t>naira gelaSvili</t>
  </si>
  <si>
    <t>nanuli natroSvili</t>
  </si>
  <si>
    <t>nino mamacaSvili</t>
  </si>
  <si>
    <t>zurab cukilaSvili</t>
  </si>
  <si>
    <t>asmaT berikiSvili</t>
  </si>
  <si>
    <t>zurab jangiraSvili</t>
  </si>
  <si>
    <t>Telman gasanovi</t>
  </si>
  <si>
    <t>jeiran xubanovi</t>
  </si>
  <si>
    <t>mzia qvriviSvili</t>
  </si>
  <si>
    <t>mamuka oqriaSvili</t>
  </si>
  <si>
    <t>iuri modebaZe</t>
  </si>
  <si>
    <t>svetlana isaevi</t>
  </si>
  <si>
    <t>rusudan nonikaSvili</t>
  </si>
  <si>
    <t>rezo ebraliZe</t>
  </si>
  <si>
    <t>irakli TofaZe</t>
  </si>
  <si>
    <t>manana xvTisiaSvili</t>
  </si>
  <si>
    <t xml:space="preserve">ojaxi da kompania </t>
  </si>
  <si>
    <t>nana giorgaSvili</t>
  </si>
  <si>
    <t>zurab gogalaZe</t>
  </si>
  <si>
    <t>cira nanobaSvili</t>
  </si>
  <si>
    <t>susana aivaziani</t>
  </si>
  <si>
    <t>medea cagareiSvili</t>
  </si>
  <si>
    <t>georgi mxCian</t>
  </si>
  <si>
    <t xml:space="preserve">iolanda CageliSvili </t>
  </si>
  <si>
    <t>cicino nefariZe</t>
  </si>
  <si>
    <t>mayvala eliava</t>
  </si>
  <si>
    <t>naTela qurasbediani</t>
  </si>
  <si>
    <t>nina jafariZe</t>
  </si>
  <si>
    <t>mzia arevaZe-wereTeli</t>
  </si>
  <si>
    <t>grigol abJandaZe</t>
  </si>
  <si>
    <t>Tamaz gogoliZe</t>
  </si>
  <si>
    <t>lali saraliZe</t>
  </si>
  <si>
    <t>avamariami</t>
  </si>
  <si>
    <t>omar korZaZe</t>
  </si>
  <si>
    <t>luara qoqraSvili</t>
  </si>
  <si>
    <t>Teimuraz biWiaSvili</t>
  </si>
  <si>
    <t>mirmen baraTaSvili</t>
  </si>
  <si>
    <t>nikoloz maxaraSvili</t>
  </si>
  <si>
    <t>melano jojua</t>
  </si>
  <si>
    <t>zurab JorJoliani</t>
  </si>
  <si>
    <t>giorgi ormocaZe</t>
  </si>
  <si>
    <t>maia CxikvaZe</t>
  </si>
  <si>
    <t>gelodi comaia</t>
  </si>
  <si>
    <t>ciuri gabeskiria</t>
  </si>
  <si>
    <t>mayvala gabunia</t>
  </si>
  <si>
    <t>medea TaTriSvili</t>
  </si>
  <si>
    <t>devi kvaracxelia</t>
  </si>
  <si>
    <t>aleqsandre Jvania</t>
  </si>
  <si>
    <t>lali ebraliZe</t>
  </si>
  <si>
    <t>nuca lomiZe</t>
  </si>
  <si>
    <t>nino basilia</t>
  </si>
  <si>
    <t>mirza abaSiZe</t>
  </si>
  <si>
    <t>arCil centeraZe</t>
  </si>
  <si>
    <t>amiran daviTaZe</t>
  </si>
  <si>
    <t>tariel TebiZe</t>
  </si>
  <si>
    <t>avTandil zoiZe</t>
  </si>
  <si>
    <t>nikoloz mesabliSvili</t>
  </si>
  <si>
    <t>გვრიტიშვილი ელეონორა</t>
  </si>
  <si>
    <t>nina suqiaSvili</t>
  </si>
  <si>
    <t>1 ივნისი</t>
  </si>
  <si>
    <t>21,07,2012</t>
  </si>
  <si>
    <t>24 ივნისი</t>
  </si>
  <si>
    <t>20 ივნისი</t>
  </si>
  <si>
    <t>30 ივნისი</t>
  </si>
  <si>
    <t>16,07,2012</t>
  </si>
  <si>
    <t>3 ივნისი</t>
  </si>
  <si>
    <t>12,07,2012</t>
  </si>
  <si>
    <t>7 ივნისი</t>
  </si>
  <si>
    <t>18 ივნისი</t>
  </si>
  <si>
    <t>13 ივნისი</t>
  </si>
  <si>
    <t>22 ივნისი</t>
  </si>
  <si>
    <t>21 ივნისი</t>
  </si>
  <si>
    <t>01,07,2012</t>
  </si>
  <si>
    <t>21 მაისი</t>
  </si>
  <si>
    <t>07,06,2012</t>
  </si>
  <si>
    <t>17 ივნისი</t>
  </si>
  <si>
    <t>26.07.2012</t>
  </si>
  <si>
    <t>2 ივნისი</t>
  </si>
  <si>
    <t>9 ივნისი</t>
  </si>
  <si>
    <t>15 ივნისი</t>
  </si>
  <si>
    <t>4 ივნისი</t>
  </si>
  <si>
    <t>15 მაისი</t>
  </si>
  <si>
    <t>10 ივნისი</t>
  </si>
  <si>
    <t>6 ივნისი</t>
  </si>
  <si>
    <t>11,6,2012</t>
  </si>
  <si>
    <t>27,06,2012</t>
  </si>
  <si>
    <t>09,07,2012</t>
  </si>
  <si>
    <t>10 აგვისტო</t>
  </si>
  <si>
    <t>12 ივნისი</t>
  </si>
  <si>
    <t>13.08.2012</t>
  </si>
  <si>
    <t>15.08.2012</t>
  </si>
  <si>
    <t>09.08.2012</t>
  </si>
  <si>
    <t>10.08.2012</t>
  </si>
  <si>
    <t>08.08.2012</t>
  </si>
  <si>
    <t>16501,82</t>
  </si>
  <si>
    <t>311,38</t>
  </si>
  <si>
    <t>518,97</t>
  </si>
  <si>
    <t>830,35</t>
  </si>
  <si>
    <t>345,98</t>
  </si>
  <si>
    <t>145,83</t>
  </si>
  <si>
    <t>589,55</t>
  </si>
  <si>
    <t>808,21</t>
  </si>
  <si>
    <t>73</t>
  </si>
  <si>
    <t>216,67</t>
  </si>
  <si>
    <t>166,67</t>
  </si>
  <si>
    <t>208,33</t>
  </si>
  <si>
    <t>276,78</t>
  </si>
  <si>
    <t>104,17</t>
  </si>
  <si>
    <t>275</t>
  </si>
  <si>
    <t>140,83</t>
  </si>
  <si>
    <t>415,18</t>
  </si>
  <si>
    <t>333,33</t>
  </si>
  <si>
    <t>270,83</t>
  </si>
  <si>
    <t>133,33</t>
  </si>
  <si>
    <t>125</t>
  </si>
  <si>
    <t>200</t>
  </si>
  <si>
    <t>208,14</t>
  </si>
  <si>
    <t>50</t>
  </si>
  <si>
    <t>66,67</t>
  </si>
  <si>
    <t>408,33</t>
  </si>
  <si>
    <t>83,33</t>
  </si>
  <si>
    <t>416,67</t>
  </si>
  <si>
    <t>208</t>
  </si>
  <si>
    <t>375</t>
  </si>
  <si>
    <t>783,33</t>
  </si>
  <si>
    <t>1591,5</t>
  </si>
  <si>
    <t>553,57</t>
  </si>
  <si>
    <t>691,96</t>
  </si>
  <si>
    <t>52,08</t>
  </si>
  <si>
    <t>172,99</t>
  </si>
  <si>
    <t>299,72</t>
  </si>
  <si>
    <t>197,5</t>
  </si>
  <si>
    <t>78,12</t>
  </si>
  <si>
    <t>81,67</t>
  </si>
  <si>
    <t>221,43</t>
  </si>
  <si>
    <t>156,67</t>
  </si>
  <si>
    <t>62,50</t>
  </si>
  <si>
    <t>62,5</t>
  </si>
  <si>
    <t>578</t>
  </si>
  <si>
    <t>116,67</t>
  </si>
  <si>
    <t>52,5</t>
  </si>
  <si>
    <t>21,07,201</t>
  </si>
  <si>
    <t>nino</t>
  </si>
  <si>
    <t>01024020898</t>
  </si>
  <si>
    <t>GE34TB7225336010100001</t>
  </si>
  <si>
    <t>20,07,2012</t>
  </si>
  <si>
    <t>geldiaSvili</t>
  </si>
  <si>
    <t>revaz</t>
  </si>
  <si>
    <t>01022009105</t>
  </si>
  <si>
    <t>GE84CR0000000908213601</t>
  </si>
  <si>
    <t>gamezardaSvili</t>
  </si>
  <si>
    <t>luiza</t>
  </si>
  <si>
    <t>01021012849</t>
  </si>
  <si>
    <t>GE83CR0000000864583601</t>
  </si>
  <si>
    <t>01/11/2011-01/11/2012</t>
  </si>
  <si>
    <r>
      <t xml:space="preserve">ხელმძღვანელი             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</si>
  <si>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 xml:space="preserve">ciuri </t>
  </si>
  <si>
    <t xml:space="preserve">malxaz </t>
  </si>
  <si>
    <t>gedeniZe</t>
  </si>
  <si>
    <t>xelfasi</t>
  </si>
  <si>
    <t>01025018164</t>
  </si>
  <si>
    <t>buRalteri</t>
  </si>
  <si>
    <t>iuristi</t>
  </si>
  <si>
    <t>mdivani</t>
  </si>
  <si>
    <t>saorg. gany. ufrosi</t>
  </si>
  <si>
    <t>finansuri menejeri</t>
  </si>
  <si>
    <t>11,11,2011</t>
  </si>
  <si>
    <t>wyalis gadasaxadi</t>
  </si>
  <si>
    <t>elenergia</t>
  </si>
  <si>
    <t>19,11,2011</t>
  </si>
  <si>
    <t>24,11,2011</t>
  </si>
  <si>
    <t>mivlineba</t>
  </si>
  <si>
    <t>25,11,2011</t>
  </si>
  <si>
    <t>29,11,2011</t>
  </si>
  <si>
    <t>30,11,2011</t>
  </si>
  <si>
    <t>09,12,2011</t>
  </si>
  <si>
    <t>dasufTaveba</t>
  </si>
  <si>
    <t>27,12,2011</t>
  </si>
  <si>
    <t>28,12,2011</t>
  </si>
  <si>
    <t>10,01,2012</t>
  </si>
  <si>
    <t>jarima siTiparki</t>
  </si>
  <si>
    <t>24,01,2012</t>
  </si>
  <si>
    <t>27,01,2012</t>
  </si>
  <si>
    <t>03,02,2012</t>
  </si>
  <si>
    <t>avtotr.xarji</t>
  </si>
  <si>
    <t>07,02,2012</t>
  </si>
  <si>
    <t>10,02,2012</t>
  </si>
  <si>
    <t>18,02,2012</t>
  </si>
  <si>
    <t>24,02,2012</t>
  </si>
  <si>
    <t>28,02,2012</t>
  </si>
  <si>
    <t>02,03,2012</t>
  </si>
  <si>
    <t>avtotransp.xarji</t>
  </si>
  <si>
    <t>plakatebi</t>
  </si>
  <si>
    <t>komp.aqsesuarebi</t>
  </si>
  <si>
    <t>26,03,2012</t>
  </si>
  <si>
    <t>10,04,2012</t>
  </si>
  <si>
    <t>12,04,2012</t>
  </si>
  <si>
    <t>25,04,2012</t>
  </si>
  <si>
    <t>04,05,2012</t>
  </si>
  <si>
    <t>swavleba fondi</t>
  </si>
  <si>
    <t>13,06,2012</t>
  </si>
  <si>
    <t>abtotr.momsaxureba</t>
  </si>
  <si>
    <t>ofisis xarji</t>
  </si>
  <si>
    <t>27,04,2012</t>
  </si>
  <si>
    <t xml:space="preserve"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 </t>
  </si>
  <si>
    <t xml:space="preserve">საოფისე ავეჯი  </t>
  </si>
  <si>
    <t>ელექტროენერგიის ხარჯი</t>
  </si>
  <si>
    <t xml:space="preserve">აუდიტორიული მომსახურების ხარჯი  </t>
  </si>
  <si>
    <t xml:space="preserve">სხვა დანარჩენი საქონელი და მომსახურება  </t>
  </si>
  <si>
    <t>მცირე ღირებულების აქსესუარები (მაისურები, კეპები, ქუდები, დროშები და ა.შ.)</t>
  </si>
  <si>
    <t xml:space="preserve">კავშირგაბმულობის ხარჯი   </t>
  </si>
  <si>
    <t xml:space="preserve">uZravi qonebis ijara        </t>
  </si>
  <si>
    <t xml:space="preserve">მცირე ღირებულების აქსესუარები (მაისურები, კეპები, ქუდები, დროშები და ა.შ.) </t>
  </si>
  <si>
    <t xml:space="preserve">გადასახადები (გარდა საშემოსავლო და საქონლის ღირებულებაში აღრიცხული დღგ-ის) </t>
  </si>
  <si>
    <t xml:space="preserve">საბიუჯეტო დაფინანსება  </t>
  </si>
  <si>
    <r>
      <t xml:space="preserve">ხელმძღვანელი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</si>
  <si>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>საბიუჯეტო დაფინანსება(emateba cesko-s mier reklamis dafinanseba 74100l.)</t>
  </si>
  <si>
    <t xml:space="preserve">        </t>
  </si>
  <si>
    <t>SeniSvna: 29103,45 lari gadaxdilia koaliciis mier (aRniSnuli xarji ar Sedis partiis sakaso xarjebSi)</t>
  </si>
  <si>
    <t xml:space="preserve">კარდაკარის მომსახურება            </t>
  </si>
  <si>
    <t>1.2.1.3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</si>
</sst>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#,##0.0"/>
  </numFmts>
  <fonts count="49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16"/>
      <name val="Sylfaen"/>
      <family val="1"/>
    </font>
    <font>
      <sz val="10"/>
      <color theme="1"/>
      <name val="Acad Nusx Geo"/>
      <family val="2"/>
    </font>
    <font>
      <sz val="10"/>
      <color theme="1"/>
      <name val="AcadNusx"/>
    </font>
    <font>
      <sz val="10"/>
      <color theme="1"/>
      <name val="AacadHN"/>
    </font>
    <font>
      <sz val="11"/>
      <color theme="1"/>
      <name val="AcadNusx"/>
    </font>
    <font>
      <sz val="12"/>
      <color theme="1"/>
      <name val="AcadNusx"/>
    </font>
    <font>
      <b/>
      <sz val="12"/>
      <name val="AcadNusx"/>
    </font>
    <font>
      <sz val="9"/>
      <name val="AcadNusx"/>
    </font>
    <font>
      <sz val="16"/>
      <name val="AcadNusx"/>
    </font>
    <font>
      <sz val="10"/>
      <color indexed="8"/>
      <name val="Sylfaen"/>
      <family val="1"/>
      <charset val="204"/>
    </font>
    <font>
      <sz val="10"/>
      <color indexed="8"/>
      <name val="AcadNusx"/>
    </font>
    <font>
      <sz val="8"/>
      <name val="AcadNusx"/>
    </font>
    <font>
      <sz val="8"/>
      <name val="Cambria"/>
      <family val="1"/>
      <charset val="204"/>
      <scheme val="major"/>
    </font>
    <font>
      <sz val="11"/>
      <name val="Sylfaen"/>
      <family val="1"/>
    </font>
    <font>
      <b/>
      <sz val="10"/>
      <name val="Sylfaen"/>
      <family val="1"/>
      <charset val="204"/>
    </font>
    <font>
      <sz val="12"/>
      <name val="AcadNusx"/>
    </font>
    <font>
      <sz val="10"/>
      <name val="Sylfaen"/>
      <family val="1"/>
      <charset val="204"/>
    </font>
    <font>
      <sz val="12"/>
      <color rgb="FFFF0000"/>
      <name val="AcadNusx"/>
    </font>
    <font>
      <sz val="11"/>
      <name val="Calibri"/>
      <family val="2"/>
      <charset val="204"/>
      <scheme val="minor"/>
    </font>
    <font>
      <sz val="11"/>
      <name val="AcadNusx"/>
    </font>
    <font>
      <b/>
      <sz val="10"/>
      <name val="Merriweather"/>
    </font>
    <font>
      <sz val="10"/>
      <name val="Merriweathe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AD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675">
    <xf numFmtId="0" fontId="0" fillId="0" borderId="0" xfId="0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6" fillId="2" borderId="1" xfId="1" applyFont="1" applyFill="1" applyBorder="1" applyAlignment="1" applyProtection="1">
      <alignment horizontal="left" vertical="center" wrapTex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3" fillId="0" borderId="0" xfId="4" applyFont="1" applyAlignment="1" applyProtection="1">
      <alignment vertical="center" wrapText="1"/>
      <protection locked="0"/>
    </xf>
    <xf numFmtId="0" fontId="14" fillId="0" borderId="0" xfId="4" applyFont="1" applyProtection="1">
      <protection locked="0"/>
    </xf>
    <xf numFmtId="0" fontId="13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alignment horizontal="left" indent="1"/>
      <protection locked="0"/>
    </xf>
    <xf numFmtId="0" fontId="16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alignment horizontal="center" wrapText="1"/>
    </xf>
    <xf numFmtId="0" fontId="16" fillId="0" borderId="0" xfId="0" applyFont="1" applyAlignment="1" applyProtection="1">
      <alignment horizontal="center" vertical="center" wrapText="1"/>
    </xf>
    <xf numFmtId="0" fontId="16" fillId="0" borderId="1" xfId="0" applyFont="1" applyFill="1" applyBorder="1" applyAlignment="1" applyProtection="1">
      <alignment horizontal="left"/>
    </xf>
    <xf numFmtId="0" fontId="16" fillId="0" borderId="1" xfId="0" applyFont="1" applyBorder="1" applyAlignment="1" applyProtection="1">
      <alignment horizontal="center" vertical="center" wrapText="1"/>
    </xf>
    <xf numFmtId="0" fontId="16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6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5" fillId="0" borderId="1" xfId="4" applyFont="1" applyBorder="1" applyAlignment="1" applyProtection="1">
      <alignment vertical="center" wrapText="1"/>
    </xf>
    <xf numFmtId="0" fontId="13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1" fillId="0" borderId="0" xfId="5" applyFont="1" applyProtection="1"/>
    <xf numFmtId="0" fontId="21" fillId="0" borderId="0" xfId="5" applyFont="1" applyProtection="1">
      <protection locked="0"/>
    </xf>
    <xf numFmtId="0" fontId="22" fillId="0" borderId="0" xfId="5" applyFont="1" applyAlignment="1" applyProtection="1">
      <alignment horizontal="center" vertical="top" wrapText="1"/>
      <protection locked="0"/>
    </xf>
    <xf numFmtId="0" fontId="21" fillId="0" borderId="2" xfId="5" applyFont="1" applyBorder="1" applyAlignment="1" applyProtection="1">
      <alignment wrapText="1"/>
      <protection locked="0"/>
    </xf>
    <xf numFmtId="49" fontId="21" fillId="0" borderId="0" xfId="5" applyNumberFormat="1" applyFont="1" applyProtection="1">
      <protection locked="0"/>
    </xf>
    <xf numFmtId="0" fontId="13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4" fillId="0" borderId="0" xfId="4" applyFont="1" applyBorder="1" applyProtection="1">
      <protection locked="0"/>
    </xf>
    <xf numFmtId="0" fontId="11" fillId="0" borderId="0" xfId="0" applyFont="1"/>
    <xf numFmtId="0" fontId="21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3" fillId="0" borderId="1" xfId="4" applyFont="1" applyBorder="1" applyAlignment="1" applyProtection="1">
      <alignment horizontal="center" vertical="center" wrapText="1"/>
      <protection locked="0"/>
    </xf>
    <xf numFmtId="0" fontId="16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6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3" fillId="0" borderId="0" xfId="5" applyFont="1" applyProtection="1">
      <protection locked="0"/>
    </xf>
    <xf numFmtId="0" fontId="13" fillId="0" borderId="0" xfId="5" applyFont="1" applyProtection="1"/>
    <xf numFmtId="49" fontId="13" fillId="0" borderId="0" xfId="5" applyNumberFormat="1" applyFont="1" applyProtection="1">
      <protection locked="0"/>
    </xf>
    <xf numFmtId="0" fontId="16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6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6" fillId="5" borderId="1" xfId="1" applyNumberFormat="1" applyFont="1" applyFill="1" applyBorder="1" applyAlignment="1" applyProtection="1">
      <alignment horizontal="right" vertical="center"/>
    </xf>
    <xf numFmtId="0" fontId="16" fillId="5" borderId="1" xfId="0" applyFont="1" applyFill="1" applyBorder="1" applyProtection="1"/>
    <xf numFmtId="3" fontId="16" fillId="5" borderId="1" xfId="0" applyNumberFormat="1" applyFont="1" applyFill="1" applyBorder="1" applyProtection="1"/>
    <xf numFmtId="0" fontId="16" fillId="0" borderId="1" xfId="1" applyFont="1" applyFill="1" applyBorder="1" applyAlignment="1" applyProtection="1">
      <alignment horizontal="left" vertical="center" wrapText="1" indent="1"/>
    </xf>
    <xf numFmtId="3" fontId="16" fillId="6" borderId="1" xfId="1" applyNumberFormat="1" applyFont="1" applyFill="1" applyBorder="1" applyAlignment="1" applyProtection="1">
      <alignment horizontal="left" vertical="center" wrapText="1"/>
    </xf>
    <xf numFmtId="3" fontId="16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6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3" fillId="5" borderId="0" xfId="5" applyFont="1" applyFill="1" applyProtection="1"/>
    <xf numFmtId="0" fontId="13" fillId="5" borderId="0" xfId="5" applyFont="1" applyFill="1" applyProtection="1">
      <protection locked="0"/>
    </xf>
    <xf numFmtId="0" fontId="15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0" fontId="13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6" fillId="5" borderId="1" xfId="1" applyNumberFormat="1" applyFont="1" applyFill="1" applyBorder="1" applyAlignment="1" applyProtection="1">
      <alignment horizontal="left" vertical="center" wrapText="1"/>
    </xf>
    <xf numFmtId="0" fontId="12" fillId="5" borderId="0" xfId="0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6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6" fillId="5" borderId="3" xfId="0" applyFont="1" applyFill="1" applyBorder="1" applyAlignment="1" applyProtection="1">
      <alignment horizontal="center" vertical="center" wrapText="1"/>
    </xf>
    <xf numFmtId="0" fontId="16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8" fillId="5" borderId="8" xfId="2" applyFont="1" applyFill="1" applyBorder="1" applyAlignment="1" applyProtection="1">
      <alignment horizontal="center" vertical="top" wrapText="1"/>
    </xf>
    <xf numFmtId="0" fontId="18" fillId="5" borderId="27" xfId="2" applyFont="1" applyFill="1" applyBorder="1" applyAlignment="1" applyProtection="1">
      <alignment horizontal="center" vertical="top" wrapText="1"/>
    </xf>
    <xf numFmtId="1" fontId="18" fillId="5" borderId="27" xfId="2" applyNumberFormat="1" applyFont="1" applyFill="1" applyBorder="1" applyAlignment="1" applyProtection="1">
      <alignment horizontal="center" vertical="top" wrapText="1"/>
    </xf>
    <xf numFmtId="1" fontId="18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3" fillId="5" borderId="1" xfId="4" applyFont="1" applyFill="1" applyBorder="1" applyAlignment="1" applyProtection="1">
      <alignment vertical="center" wrapText="1"/>
    </xf>
    <xf numFmtId="0" fontId="15" fillId="5" borderId="5" xfId="4" applyFont="1" applyFill="1" applyBorder="1" applyAlignment="1" applyProtection="1">
      <alignment horizontal="center" vertical="center" wrapText="1"/>
    </xf>
    <xf numFmtId="0" fontId="15" fillId="5" borderId="4" xfId="4" applyFont="1" applyFill="1" applyBorder="1" applyAlignment="1" applyProtection="1">
      <alignment horizontal="center" vertical="center" wrapText="1"/>
    </xf>
    <xf numFmtId="0" fontId="15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4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5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4" fillId="5" borderId="0" xfId="4" applyFont="1" applyFill="1" applyBorder="1" applyProtection="1">
      <protection locked="0"/>
    </xf>
    <xf numFmtId="0" fontId="13" fillId="5" borderId="1" xfId="4" applyFont="1" applyFill="1" applyBorder="1" applyAlignment="1" applyProtection="1">
      <alignment horizontal="center" vertical="center" wrapText="1"/>
    </xf>
    <xf numFmtId="14" fontId="21" fillId="0" borderId="2" xfId="5" applyNumberFormat="1" applyFont="1" applyBorder="1" applyAlignment="1" applyProtection="1">
      <alignment wrapText="1"/>
      <protection locked="0"/>
    </xf>
    <xf numFmtId="14" fontId="16" fillId="0" borderId="0" xfId="0" applyNumberFormat="1" applyFont="1" applyFill="1" applyBorder="1" applyAlignment="1" applyProtection="1">
      <alignment horizontal="center" vertical="center" wrapText="1"/>
    </xf>
    <xf numFmtId="0" fontId="18" fillId="0" borderId="28" xfId="2" applyFont="1" applyFill="1" applyBorder="1" applyAlignment="1" applyProtection="1">
      <alignment horizontal="center" vertical="top" wrapText="1"/>
      <protection locked="0"/>
    </xf>
    <xf numFmtId="1" fontId="18" fillId="0" borderId="2" xfId="2" applyNumberFormat="1" applyFont="1" applyFill="1" applyBorder="1" applyAlignment="1" applyProtection="1">
      <alignment horizontal="left" vertical="top" wrapText="1"/>
      <protection locked="0"/>
    </xf>
    <xf numFmtId="1" fontId="18" fillId="0" borderId="29" xfId="2" applyNumberFormat="1" applyFont="1" applyFill="1" applyBorder="1" applyAlignment="1" applyProtection="1">
      <alignment horizontal="left" vertical="top" wrapText="1"/>
      <protection locked="0"/>
    </xf>
    <xf numFmtId="0" fontId="20" fillId="5" borderId="1" xfId="2" applyFont="1" applyFill="1" applyBorder="1" applyAlignment="1" applyProtection="1">
      <alignment horizontal="center" vertical="top" wrapText="1"/>
    </xf>
    <xf numFmtId="1" fontId="20" fillId="5" borderId="1" xfId="2" applyNumberFormat="1" applyFont="1" applyFill="1" applyBorder="1" applyAlignment="1" applyProtection="1">
      <alignment horizontal="center" vertical="top" wrapTex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0" fillId="5" borderId="6" xfId="2" applyFont="1" applyFill="1" applyBorder="1" applyAlignment="1" applyProtection="1">
      <alignment horizontal="center" vertical="top" wrapText="1"/>
    </xf>
    <xf numFmtId="1" fontId="20" fillId="5" borderId="6" xfId="2" applyNumberFormat="1" applyFont="1" applyFill="1" applyBorder="1" applyAlignment="1" applyProtection="1">
      <alignment horizontal="center" vertical="top" wrapText="1"/>
    </xf>
    <xf numFmtId="0" fontId="20" fillId="0" borderId="6" xfId="2" applyFont="1" applyFill="1" applyBorder="1" applyAlignment="1" applyProtection="1">
      <alignment horizontal="left" vertical="top"/>
    </xf>
    <xf numFmtId="0" fontId="18" fillId="0" borderId="6" xfId="2" applyFont="1" applyFill="1" applyBorder="1" applyAlignment="1" applyProtection="1">
      <alignment horizontal="center" vertical="top" wrapText="1"/>
      <protection locked="0"/>
    </xf>
    <xf numFmtId="0" fontId="18" fillId="0" borderId="0" xfId="2" applyFont="1" applyFill="1" applyBorder="1" applyAlignment="1" applyProtection="1">
      <alignment horizontal="center" vertical="top" wrapText="1"/>
      <protection locked="0"/>
    </xf>
    <xf numFmtId="1" fontId="18" fillId="0" borderId="0" xfId="2" applyNumberFormat="1" applyFont="1" applyFill="1" applyBorder="1" applyAlignment="1" applyProtection="1">
      <alignment horizontal="center" vertical="top" wrapText="1"/>
      <protection locked="0"/>
    </xf>
    <xf numFmtId="1" fontId="18" fillId="5" borderId="6" xfId="2" applyNumberFormat="1" applyFont="1" applyFill="1" applyBorder="1" applyAlignment="1" applyProtection="1">
      <alignment horizontal="center" vertical="top" wrapText="1"/>
      <protection locked="0"/>
    </xf>
    <xf numFmtId="0" fontId="18" fillId="0" borderId="6" xfId="2" applyFont="1" applyFill="1" applyBorder="1" applyAlignment="1" applyProtection="1">
      <alignment horizontal="left" vertical="top" wrapText="1"/>
      <protection locked="0"/>
    </xf>
    <xf numFmtId="1" fontId="18" fillId="0" borderId="6" xfId="2" applyNumberFormat="1" applyFont="1" applyFill="1" applyBorder="1" applyAlignment="1" applyProtection="1">
      <alignment horizontal="left" vertical="top" wrapText="1"/>
      <protection locked="0"/>
    </xf>
    <xf numFmtId="0" fontId="19" fillId="5" borderId="6" xfId="2" applyFont="1" applyFill="1" applyBorder="1" applyAlignment="1" applyProtection="1">
      <alignment horizontal="right" vertical="top" wrapText="1"/>
      <protection locked="0"/>
    </xf>
    <xf numFmtId="0" fontId="18" fillId="0" borderId="7" xfId="2" applyFont="1" applyFill="1" applyBorder="1" applyAlignment="1" applyProtection="1">
      <alignment horizontal="left" vertical="top" wrapText="1"/>
      <protection locked="0"/>
    </xf>
    <xf numFmtId="1" fontId="18" fillId="0" borderId="7" xfId="2" applyNumberFormat="1" applyFont="1" applyFill="1" applyBorder="1" applyAlignment="1" applyProtection="1">
      <alignment horizontal="left" vertical="top" wrapText="1"/>
      <protection locked="0"/>
    </xf>
    <xf numFmtId="0" fontId="20" fillId="5" borderId="30" xfId="2" applyFont="1" applyFill="1" applyBorder="1" applyAlignment="1" applyProtection="1">
      <alignment horizontal="left" vertical="top"/>
      <protection locked="0"/>
    </xf>
    <xf numFmtId="0" fontId="18" fillId="5" borderId="30" xfId="2" applyFont="1" applyFill="1" applyBorder="1" applyAlignment="1" applyProtection="1">
      <alignment horizontal="left" vertical="top" wrapText="1"/>
      <protection locked="0"/>
    </xf>
    <xf numFmtId="0" fontId="18" fillId="5" borderId="31" xfId="2" applyFont="1" applyFill="1" applyBorder="1" applyAlignment="1" applyProtection="1">
      <alignment horizontal="left" vertical="top" wrapText="1"/>
      <protection locked="0"/>
    </xf>
    <xf numFmtId="1" fontId="18" fillId="5" borderId="31" xfId="2" applyNumberFormat="1" applyFont="1" applyFill="1" applyBorder="1" applyAlignment="1" applyProtection="1">
      <alignment horizontal="left" vertical="top" wrapText="1"/>
      <protection locked="0"/>
    </xf>
    <xf numFmtId="1" fontId="18" fillId="5" borderId="32" xfId="2" applyNumberFormat="1" applyFont="1" applyFill="1" applyBorder="1" applyAlignment="1" applyProtection="1">
      <alignment horizontal="left" vertical="top" wrapText="1"/>
      <protection locked="0"/>
    </xf>
    <xf numFmtId="0" fontId="19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6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6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6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6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3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6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4" fillId="2" borderId="0" xfId="4" applyFont="1" applyFill="1" applyProtection="1"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6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6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4" fillId="5" borderId="0" xfId="0" applyFont="1" applyFill="1" applyBorder="1" applyAlignment="1" applyProtection="1">
      <alignment horizontal="left"/>
    </xf>
    <xf numFmtId="0" fontId="25" fillId="5" borderId="0" xfId="0" applyFont="1" applyFill="1" applyBorder="1" applyProtection="1"/>
    <xf numFmtId="0" fontId="25" fillId="5" borderId="0" xfId="0" applyFont="1" applyFill="1" applyBorder="1" applyAlignment="1" applyProtection="1">
      <alignment horizontal="center" vertical="center"/>
    </xf>
    <xf numFmtId="0" fontId="26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4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1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0" borderId="1" xfId="0" applyFont="1" applyBorder="1" applyAlignment="1" applyProtection="1">
      <alignment horizontal="right"/>
      <protection locked="0"/>
    </xf>
    <xf numFmtId="0" fontId="8" fillId="5" borderId="0" xfId="0" applyFont="1" applyFill="1"/>
    <xf numFmtId="14" fontId="13" fillId="0" borderId="1" xfId="5" applyNumberFormat="1" applyFont="1" applyBorder="1" applyProtection="1">
      <protection locked="0"/>
    </xf>
    <xf numFmtId="167" fontId="13" fillId="5" borderId="0" xfId="5" applyNumberFormat="1" applyFont="1" applyFill="1" applyBorder="1" applyProtection="1"/>
    <xf numFmtId="14" fontId="13" fillId="5" borderId="0" xfId="5" applyNumberFormat="1" applyFont="1" applyFill="1" applyBorder="1" applyProtection="1"/>
    <xf numFmtId="0" fontId="8" fillId="5" borderId="0" xfId="0" applyFont="1" applyFill="1" applyBorder="1"/>
    <xf numFmtId="14" fontId="15" fillId="5" borderId="0" xfId="5" applyNumberFormat="1" applyFont="1" applyFill="1" applyBorder="1" applyProtection="1"/>
    <xf numFmtId="49" fontId="13" fillId="5" borderId="0" xfId="5" applyNumberFormat="1" applyFont="1" applyFill="1" applyProtection="1">
      <protection locked="0"/>
    </xf>
    <xf numFmtId="0" fontId="13" fillId="5" borderId="0" xfId="5" applyFont="1" applyFill="1" applyAlignment="1" applyProtection="1">
      <alignment horizontal="left"/>
    </xf>
    <xf numFmtId="0" fontId="15" fillId="5" borderId="0" xfId="5" applyFont="1" applyFill="1" applyBorder="1" applyAlignment="1" applyProtection="1">
      <alignment horizontal="right"/>
      <protection locked="0"/>
    </xf>
    <xf numFmtId="0" fontId="12" fillId="5" borderId="0" xfId="1" applyFont="1" applyFill="1" applyAlignment="1" applyProtection="1">
      <alignment horizontal="left" vertical="center"/>
    </xf>
    <xf numFmtId="167" fontId="13" fillId="5" borderId="0" xfId="5" applyNumberFormat="1" applyFont="1" applyFill="1" applyBorder="1" applyProtection="1">
      <protection locked="0"/>
    </xf>
    <xf numFmtId="0" fontId="15" fillId="5" borderId="0" xfId="5" applyFont="1" applyFill="1" applyProtection="1"/>
    <xf numFmtId="0" fontId="13" fillId="5" borderId="0" xfId="5" applyFont="1" applyFill="1" applyBorder="1" applyAlignment="1" applyProtection="1"/>
    <xf numFmtId="0" fontId="15" fillId="5" borderId="13" xfId="5" applyFont="1" applyFill="1" applyBorder="1" applyAlignment="1" applyProtection="1">
      <alignment horizontal="center" vertical="top" wrapText="1"/>
    </xf>
    <xf numFmtId="0" fontId="15" fillId="5" borderId="14" xfId="5" applyFont="1" applyFill="1" applyBorder="1" applyAlignment="1" applyProtection="1">
      <alignment horizontal="center" vertical="top" wrapText="1"/>
    </xf>
    <xf numFmtId="0" fontId="15" fillId="5" borderId="15" xfId="5" applyFont="1" applyFill="1" applyBorder="1" applyAlignment="1" applyProtection="1">
      <alignment horizontal="center" vertical="top" wrapText="1"/>
    </xf>
    <xf numFmtId="0" fontId="15" fillId="3" borderId="13" xfId="5" applyFont="1" applyFill="1" applyBorder="1" applyAlignment="1" applyProtection="1">
      <alignment horizontal="center" vertical="top" wrapText="1"/>
    </xf>
    <xf numFmtId="0" fontId="15" fillId="3" borderId="14" xfId="5" applyFont="1" applyFill="1" applyBorder="1" applyAlignment="1" applyProtection="1">
      <alignment horizontal="center" vertical="top" wrapText="1"/>
    </xf>
    <xf numFmtId="49" fontId="15" fillId="3" borderId="14" xfId="5" applyNumberFormat="1" applyFont="1" applyFill="1" applyBorder="1" applyAlignment="1" applyProtection="1">
      <alignment horizontal="center" vertical="top" wrapText="1"/>
    </xf>
    <xf numFmtId="0" fontId="15" fillId="3" borderId="17" xfId="5" applyFont="1" applyFill="1" applyBorder="1" applyAlignment="1" applyProtection="1">
      <alignment horizontal="center" vertical="top" wrapText="1"/>
    </xf>
    <xf numFmtId="0" fontId="15" fillId="3" borderId="16" xfId="5" applyFont="1" applyFill="1" applyBorder="1" applyAlignment="1" applyProtection="1">
      <alignment horizontal="center" vertical="top" wrapText="1"/>
    </xf>
    <xf numFmtId="0" fontId="15" fillId="4" borderId="13" xfId="5" applyFont="1" applyFill="1" applyBorder="1" applyAlignment="1" applyProtection="1">
      <alignment horizontal="center" vertical="top" wrapText="1"/>
    </xf>
    <xf numFmtId="0" fontId="15" fillId="4" borderId="14" xfId="5" applyFont="1" applyFill="1" applyBorder="1" applyAlignment="1" applyProtection="1">
      <alignment horizontal="center" vertical="top" wrapText="1"/>
    </xf>
    <xf numFmtId="0" fontId="15" fillId="5" borderId="16" xfId="5" applyFont="1" applyFill="1" applyBorder="1" applyAlignment="1" applyProtection="1">
      <alignment horizontal="center" vertical="top" wrapText="1"/>
    </xf>
    <xf numFmtId="0" fontId="15" fillId="5" borderId="13" xfId="5" applyFont="1" applyFill="1" applyBorder="1" applyAlignment="1" applyProtection="1">
      <alignment horizontal="center" vertical="center"/>
    </xf>
    <xf numFmtId="0" fontId="15" fillId="5" borderId="14" xfId="5" applyFont="1" applyFill="1" applyBorder="1" applyAlignment="1" applyProtection="1">
      <alignment horizontal="center"/>
    </xf>
    <xf numFmtId="0" fontId="15" fillId="5" borderId="15" xfId="5" applyFont="1" applyFill="1" applyBorder="1" applyAlignment="1" applyProtection="1">
      <alignment horizontal="center"/>
    </xf>
    <xf numFmtId="0" fontId="15" fillId="5" borderId="13" xfId="5" applyFont="1" applyFill="1" applyBorder="1" applyAlignment="1" applyProtection="1">
      <alignment horizontal="center"/>
    </xf>
    <xf numFmtId="0" fontId="15" fillId="5" borderId="14" xfId="5" applyNumberFormat="1" applyFont="1" applyFill="1" applyBorder="1" applyAlignment="1" applyProtection="1">
      <alignment horizontal="center"/>
    </xf>
    <xf numFmtId="0" fontId="15" fillId="5" borderId="17" xfId="5" applyFont="1" applyFill="1" applyBorder="1" applyAlignment="1" applyProtection="1">
      <alignment horizontal="center"/>
    </xf>
    <xf numFmtId="0" fontId="15" fillId="5" borderId="16" xfId="5" applyFont="1" applyFill="1" applyBorder="1" applyAlignment="1" applyProtection="1">
      <alignment horizontal="center"/>
    </xf>
    <xf numFmtId="0" fontId="13" fillId="0" borderId="18" xfId="5" applyFont="1" applyBorder="1" applyAlignment="1" applyProtection="1">
      <alignment horizontal="center"/>
      <protection locked="0"/>
    </xf>
    <xf numFmtId="14" fontId="13" fillId="0" borderId="2" xfId="5" applyNumberFormat="1" applyFont="1" applyBorder="1" applyAlignment="1" applyProtection="1">
      <alignment wrapText="1"/>
      <protection locked="0"/>
    </xf>
    <xf numFmtId="0" fontId="13" fillId="0" borderId="2" xfId="5" applyFont="1" applyBorder="1" applyAlignment="1" applyProtection="1">
      <alignment wrapText="1"/>
      <protection locked="0"/>
    </xf>
    <xf numFmtId="0" fontId="13" fillId="0" borderId="19" xfId="5" applyFont="1" applyBorder="1" applyAlignment="1" applyProtection="1">
      <alignment horizontal="right"/>
      <protection locked="0"/>
    </xf>
    <xf numFmtId="49" fontId="13" fillId="0" borderId="35" xfId="8" applyNumberFormat="1" applyFont="1" applyBorder="1" applyProtection="1">
      <protection locked="0"/>
    </xf>
    <xf numFmtId="49" fontId="13" fillId="0" borderId="2" xfId="5" applyNumberFormat="1" applyFont="1" applyBorder="1" applyProtection="1">
      <protection locked="0"/>
    </xf>
    <xf numFmtId="0" fontId="13" fillId="0" borderId="20" xfId="8" applyFont="1" applyBorder="1" applyAlignment="1" applyProtection="1">
      <alignment wrapText="1"/>
      <protection locked="0"/>
    </xf>
    <xf numFmtId="0" fontId="13" fillId="4" borderId="18" xfId="5" applyFont="1" applyFill="1" applyBorder="1" applyAlignment="1" applyProtection="1">
      <alignment wrapText="1"/>
      <protection locked="0"/>
    </xf>
    <xf numFmtId="0" fontId="13" fillId="4" borderId="2" xfId="5" applyFont="1" applyFill="1" applyBorder="1" applyAlignment="1" applyProtection="1">
      <alignment wrapText="1"/>
      <protection locked="0"/>
    </xf>
    <xf numFmtId="0" fontId="13" fillId="4" borderId="2" xfId="5" applyFont="1" applyFill="1" applyBorder="1" applyProtection="1">
      <protection locked="0"/>
    </xf>
    <xf numFmtId="0" fontId="13" fillId="0" borderId="20" xfId="5" applyFont="1" applyBorder="1" applyAlignment="1" applyProtection="1">
      <alignment wrapText="1"/>
      <protection locked="0"/>
    </xf>
    <xf numFmtId="0" fontId="13" fillId="0" borderId="21" xfId="5" applyFont="1" applyBorder="1" applyAlignment="1" applyProtection="1">
      <alignment horizontal="center"/>
      <protection locked="0"/>
    </xf>
    <xf numFmtId="0" fontId="13" fillId="0" borderId="5" xfId="5" applyFont="1" applyBorder="1" applyProtection="1">
      <protection locked="0"/>
    </xf>
    <xf numFmtId="49" fontId="13" fillId="0" borderId="1" xfId="5" applyNumberFormat="1" applyFont="1" applyBorder="1" applyProtection="1">
      <protection locked="0"/>
    </xf>
    <xf numFmtId="0" fontId="13" fillId="4" borderId="21" xfId="5" applyFont="1" applyFill="1" applyBorder="1" applyAlignment="1" applyProtection="1">
      <alignment wrapText="1"/>
      <protection locked="0"/>
    </xf>
    <xf numFmtId="0" fontId="13" fillId="4" borderId="1" xfId="5" applyFont="1" applyFill="1" applyBorder="1" applyAlignment="1" applyProtection="1">
      <alignment wrapText="1"/>
      <protection locked="0"/>
    </xf>
    <xf numFmtId="0" fontId="13" fillId="4" borderId="1" xfId="5" applyFont="1" applyFill="1" applyBorder="1" applyProtection="1">
      <protection locked="0"/>
    </xf>
    <xf numFmtId="0" fontId="13" fillId="0" borderId="22" xfId="5" applyFont="1" applyBorder="1" applyAlignment="1" applyProtection="1">
      <alignment wrapText="1"/>
      <protection locked="0"/>
    </xf>
    <xf numFmtId="0" fontId="13" fillId="0" borderId="26" xfId="5" applyFont="1" applyBorder="1" applyAlignment="1" applyProtection="1">
      <alignment wrapText="1"/>
      <protection locked="0"/>
    </xf>
    <xf numFmtId="0" fontId="27" fillId="0" borderId="0" xfId="0" applyFont="1" applyProtection="1">
      <protection locked="0"/>
    </xf>
    <xf numFmtId="0" fontId="12" fillId="0" borderId="3" xfId="0" applyFont="1" applyBorder="1" applyAlignment="1" applyProtection="1">
      <alignment horizontal="center"/>
      <protection locked="0"/>
    </xf>
    <xf numFmtId="0" fontId="7" fillId="0" borderId="1" xfId="1" applyFont="1" applyFill="1" applyBorder="1" applyAlignment="1" applyProtection="1">
      <alignment horizontal="left" vertical="center" wrapText="1" indent="1"/>
    </xf>
    <xf numFmtId="0" fontId="28" fillId="0" borderId="18" xfId="5" applyFont="1" applyBorder="1" applyAlignment="1" applyProtection="1">
      <alignment wrapText="1"/>
      <protection locked="0"/>
    </xf>
    <xf numFmtId="0" fontId="29" fillId="0" borderId="2" xfId="5" applyFont="1" applyBorder="1" applyAlignment="1" applyProtection="1">
      <alignment wrapText="1"/>
      <protection locked="0"/>
    </xf>
    <xf numFmtId="0" fontId="30" fillId="0" borderId="21" xfId="5" applyFont="1" applyBorder="1" applyAlignment="1" applyProtection="1">
      <alignment wrapText="1"/>
      <protection locked="0"/>
    </xf>
    <xf numFmtId="0" fontId="28" fillId="0" borderId="1" xfId="5" applyFont="1" applyBorder="1" applyAlignment="1" applyProtection="1">
      <alignment wrapText="1"/>
      <protection locked="0"/>
    </xf>
    <xf numFmtId="0" fontId="26" fillId="0" borderId="1" xfId="1" applyFont="1" applyFill="1" applyBorder="1" applyAlignment="1" applyProtection="1">
      <alignment horizontal="left" vertical="center" wrapText="1" indent="3"/>
    </xf>
    <xf numFmtId="2" fontId="13" fillId="0" borderId="1" xfId="4" applyNumberFormat="1" applyFont="1" applyBorder="1" applyAlignment="1" applyProtection="1">
      <alignment vertical="center" wrapText="1"/>
      <protection locked="0"/>
    </xf>
    <xf numFmtId="49" fontId="13" fillId="0" borderId="1" xfId="4" applyNumberFormat="1" applyFont="1" applyBorder="1" applyAlignment="1" applyProtection="1">
      <alignment vertical="center" wrapText="1"/>
      <protection locked="0"/>
    </xf>
    <xf numFmtId="49" fontId="13" fillId="0" borderId="2" xfId="4" applyNumberFormat="1" applyFont="1" applyBorder="1" applyAlignment="1" applyProtection="1">
      <alignment vertical="center" wrapText="1"/>
      <protection locked="0"/>
    </xf>
    <xf numFmtId="49" fontId="13" fillId="0" borderId="2" xfId="4" applyNumberFormat="1" applyFont="1" applyFill="1" applyBorder="1" applyAlignment="1" applyProtection="1">
      <alignment vertical="center" wrapText="1"/>
      <protection locked="0"/>
    </xf>
    <xf numFmtId="0" fontId="13" fillId="0" borderId="1" xfId="4" applyFont="1" applyFill="1" applyBorder="1" applyAlignment="1" applyProtection="1">
      <alignment vertical="center" wrapText="1"/>
      <protection locked="0"/>
    </xf>
    <xf numFmtId="49" fontId="13" fillId="2" borderId="1" xfId="4" applyNumberFormat="1" applyFont="1" applyFill="1" applyBorder="1" applyAlignment="1" applyProtection="1">
      <alignment vertical="center" wrapText="1"/>
      <protection locked="0"/>
    </xf>
    <xf numFmtId="0" fontId="13" fillId="2" borderId="2" xfId="4" applyFont="1" applyFill="1" applyBorder="1" applyAlignment="1" applyProtection="1">
      <alignment vertical="center" wrapText="1"/>
      <protection locked="0"/>
    </xf>
    <xf numFmtId="0" fontId="0" fillId="0" borderId="1" xfId="0" applyBorder="1"/>
    <xf numFmtId="49" fontId="13" fillId="0" borderId="1" xfId="4" applyNumberFormat="1" applyFont="1" applyFill="1" applyBorder="1" applyAlignment="1" applyProtection="1">
      <alignment vertical="center" wrapText="1"/>
      <protection locked="0"/>
    </xf>
    <xf numFmtId="2" fontId="13" fillId="0" borderId="1" xfId="4" applyNumberFormat="1" applyFont="1" applyFill="1" applyBorder="1" applyAlignment="1" applyProtection="1">
      <alignment vertical="center" wrapText="1"/>
      <protection locked="0"/>
    </xf>
    <xf numFmtId="0" fontId="13" fillId="0" borderId="2" xfId="4" applyFont="1" applyFill="1" applyBorder="1" applyAlignment="1" applyProtection="1">
      <alignment vertical="center" wrapText="1"/>
      <protection locked="0"/>
    </xf>
    <xf numFmtId="0" fontId="13" fillId="0" borderId="1" xfId="4" applyFont="1" applyBorder="1" applyAlignment="1" applyProtection="1">
      <alignment horizontal="left" vertical="center" wrapText="1"/>
      <protection locked="0"/>
    </xf>
    <xf numFmtId="49" fontId="13" fillId="0" borderId="5" xfId="5" applyNumberFormat="1" applyFont="1" applyBorder="1" applyProtection="1">
      <protection locked="0"/>
    </xf>
    <xf numFmtId="0" fontId="7" fillId="5" borderId="0" xfId="0" applyFont="1" applyFill="1" applyProtection="1"/>
    <xf numFmtId="0" fontId="26" fillId="5" borderId="0" xfId="1" applyFont="1" applyFill="1" applyAlignment="1" applyProtection="1">
      <alignment horizontal="center" vertical="center"/>
    </xf>
    <xf numFmtId="0" fontId="26" fillId="6" borderId="0" xfId="1" applyFont="1" applyFill="1" applyProtection="1">
      <protection locked="0"/>
    </xf>
    <xf numFmtId="0" fontId="26" fillId="0" borderId="0" xfId="1" applyFont="1" applyProtection="1">
      <protection locked="0"/>
    </xf>
    <xf numFmtId="0" fontId="26" fillId="5" borderId="0" xfId="1" applyFont="1" applyFill="1" applyBorder="1" applyAlignment="1" applyProtection="1">
      <alignment horizontal="center" vertical="center"/>
    </xf>
    <xf numFmtId="0" fontId="26" fillId="5" borderId="0" xfId="0" applyFont="1" applyFill="1" applyProtection="1"/>
    <xf numFmtId="0" fontId="26" fillId="5" borderId="0" xfId="0" applyFont="1" applyFill="1" applyBorder="1" applyProtection="1"/>
    <xf numFmtId="0" fontId="26" fillId="6" borderId="0" xfId="0" applyFont="1" applyFill="1" applyAlignment="1" applyProtection="1">
      <alignment horizontal="center" vertical="center"/>
      <protection locked="0"/>
    </xf>
    <xf numFmtId="0" fontId="26" fillId="0" borderId="0" xfId="0" applyFont="1" applyProtection="1">
      <protection locked="0"/>
    </xf>
    <xf numFmtId="0" fontId="7" fillId="0" borderId="0" xfId="0" applyFont="1" applyBorder="1" applyAlignment="1" applyProtection="1">
      <alignment horizontal="left"/>
    </xf>
    <xf numFmtId="0" fontId="26" fillId="2" borderId="0" xfId="0" applyFont="1" applyFill="1" applyBorder="1" applyProtection="1"/>
    <xf numFmtId="0" fontId="26" fillId="2" borderId="0" xfId="0" applyFont="1" applyFill="1" applyProtection="1"/>
    <xf numFmtId="0" fontId="26" fillId="5" borderId="0" xfId="1" applyFont="1" applyFill="1" applyAlignment="1" applyProtection="1">
      <alignment vertical="center"/>
    </xf>
    <xf numFmtId="3" fontId="7" fillId="6" borderId="1" xfId="1" applyNumberFormat="1" applyFont="1" applyFill="1" applyBorder="1" applyAlignment="1" applyProtection="1">
      <alignment horizontal="left" vertical="center" wrapText="1"/>
    </xf>
    <xf numFmtId="3" fontId="7" fillId="6" borderId="1" xfId="1" applyNumberFormat="1" applyFont="1" applyFill="1" applyBorder="1" applyAlignment="1" applyProtection="1">
      <alignment horizontal="center" vertical="center" wrapText="1"/>
    </xf>
    <xf numFmtId="3" fontId="7" fillId="5" borderId="1" xfId="1" applyNumberFormat="1" applyFont="1" applyFill="1" applyBorder="1" applyAlignment="1" applyProtection="1">
      <alignment horizontal="center" vertical="center" wrapText="1"/>
    </xf>
    <xf numFmtId="0" fontId="7" fillId="0" borderId="1" xfId="1" applyFont="1" applyFill="1" applyBorder="1" applyAlignment="1" applyProtection="1">
      <alignment horizontal="left" vertical="center" wrapText="1"/>
    </xf>
    <xf numFmtId="0" fontId="7" fillId="6" borderId="0" xfId="1" applyFont="1" applyFill="1" applyAlignment="1" applyProtection="1">
      <alignment horizontal="center" vertical="center"/>
      <protection locked="0"/>
    </xf>
    <xf numFmtId="0" fontId="7" fillId="0" borderId="0" xfId="1" applyFont="1" applyAlignment="1" applyProtection="1">
      <alignment horizontal="center" vertical="center"/>
      <protection locked="0"/>
    </xf>
    <xf numFmtId="3" fontId="26" fillId="5" borderId="1" xfId="1" applyNumberFormat="1" applyFont="1" applyFill="1" applyBorder="1" applyAlignment="1" applyProtection="1">
      <alignment horizontal="right" vertical="center" wrapText="1"/>
    </xf>
    <xf numFmtId="0" fontId="33" fillId="6" borderId="0" xfId="1" applyFont="1" applyFill="1" applyAlignment="1" applyProtection="1">
      <alignment horizontal="center" vertical="center" wrapText="1"/>
      <protection locked="0"/>
    </xf>
    <xf numFmtId="0" fontId="33" fillId="0" borderId="0" xfId="1" applyFont="1" applyAlignment="1" applyProtection="1">
      <alignment horizontal="center" vertical="center" wrapText="1"/>
      <protection locked="0"/>
    </xf>
    <xf numFmtId="0" fontId="26" fillId="0" borderId="1" xfId="1" applyFont="1" applyFill="1" applyBorder="1" applyAlignment="1" applyProtection="1">
      <alignment horizontal="left" vertical="center" wrapText="1" indent="2"/>
    </xf>
    <xf numFmtId="3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6" fillId="6" borderId="0" xfId="1" applyFont="1" applyFill="1" applyAlignment="1" applyProtection="1">
      <alignment horizontal="center" vertical="center" wrapText="1"/>
      <protection locked="0"/>
    </xf>
    <xf numFmtId="0" fontId="26" fillId="0" borderId="0" xfId="1" applyFont="1" applyAlignment="1" applyProtection="1">
      <alignment horizontal="center" vertical="center" wrapText="1"/>
      <protection locked="0"/>
    </xf>
    <xf numFmtId="0" fontId="26" fillId="6" borderId="0" xfId="1" applyFont="1" applyFill="1" applyAlignment="1" applyProtection="1">
      <alignment horizontal="center" vertical="center"/>
      <protection locked="0"/>
    </xf>
    <xf numFmtId="0" fontId="26" fillId="0" borderId="0" xfId="1" applyFont="1" applyAlignment="1" applyProtection="1">
      <alignment horizontal="center" vertical="center"/>
      <protection locked="0"/>
    </xf>
    <xf numFmtId="3" fontId="7" fillId="5" borderId="1" xfId="1" applyNumberFormat="1" applyFont="1" applyFill="1" applyBorder="1" applyAlignment="1" applyProtection="1">
      <alignment horizontal="right" vertical="center" wrapText="1"/>
    </xf>
    <xf numFmtId="4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7" fillId="2" borderId="1" xfId="1" applyNumberFormat="1" applyFont="1" applyFill="1" applyBorder="1" applyAlignment="1" applyProtection="1">
      <alignment horizontal="center" vertical="center"/>
      <protection locked="0"/>
    </xf>
    <xf numFmtId="3" fontId="26" fillId="6" borderId="0" xfId="1" applyNumberFormat="1" applyFont="1" applyFill="1" applyAlignment="1" applyProtection="1">
      <alignment horizontal="center" vertical="center"/>
      <protection locked="0"/>
    </xf>
    <xf numFmtId="3" fontId="26" fillId="0" borderId="0" xfId="1" applyNumberFormat="1" applyFont="1" applyAlignment="1" applyProtection="1">
      <alignment horizontal="center" vertical="center"/>
      <protection locked="0"/>
    </xf>
    <xf numFmtId="0" fontId="26" fillId="0" borderId="1" xfId="2" applyFont="1" applyFill="1" applyBorder="1" applyAlignment="1" applyProtection="1">
      <alignment horizontal="left" vertical="top"/>
      <protection locked="0"/>
    </xf>
    <xf numFmtId="0" fontId="34" fillId="6" borderId="0" xfId="0" applyFont="1" applyFill="1" applyAlignment="1" applyProtection="1">
      <alignment vertical="center"/>
      <protection locked="0"/>
    </xf>
    <xf numFmtId="0" fontId="34" fillId="0" borderId="0" xfId="0" applyFont="1" applyAlignment="1" applyProtection="1">
      <alignment vertical="center"/>
      <protection locked="0"/>
    </xf>
    <xf numFmtId="166" fontId="26" fillId="0" borderId="1" xfId="2" applyNumberFormat="1" applyFont="1" applyFill="1" applyBorder="1" applyAlignment="1" applyProtection="1">
      <alignment horizontal="right" vertical="center"/>
      <protection locked="0"/>
    </xf>
    <xf numFmtId="4" fontId="26" fillId="0" borderId="1" xfId="2" applyNumberFormat="1" applyFont="1" applyFill="1" applyBorder="1" applyAlignment="1" applyProtection="1">
      <alignment horizontal="right" vertical="center"/>
      <protection locked="0"/>
    </xf>
    <xf numFmtId="0" fontId="26" fillId="0" borderId="1" xfId="1" applyFont="1" applyFill="1" applyBorder="1" applyAlignment="1" applyProtection="1">
      <alignment horizontal="left" vertical="center" wrapText="1" indent="4"/>
    </xf>
    <xf numFmtId="0" fontId="26" fillId="2" borderId="1" xfId="1" applyFont="1" applyFill="1" applyBorder="1" applyAlignment="1" applyProtection="1">
      <alignment horizontal="left" vertical="center" wrapText="1" indent="3"/>
    </xf>
    <xf numFmtId="4" fontId="26" fillId="0" borderId="0" xfId="1" applyNumberFormat="1" applyFont="1" applyAlignment="1" applyProtection="1">
      <alignment horizontal="center" vertical="center"/>
      <protection locked="0"/>
    </xf>
    <xf numFmtId="4" fontId="7" fillId="2" borderId="1" xfId="1" applyNumberFormat="1" applyFont="1" applyFill="1" applyBorder="1" applyAlignment="1" applyProtection="1">
      <alignment horizontal="center" vertical="center"/>
      <protection locked="0"/>
    </xf>
    <xf numFmtId="0" fontId="7" fillId="0" borderId="1" xfId="2" applyFont="1" applyFill="1" applyBorder="1" applyAlignment="1" applyProtection="1">
      <alignment horizontal="left" vertical="top" indent="1"/>
    </xf>
    <xf numFmtId="0" fontId="7" fillId="5" borderId="1" xfId="0" applyFont="1" applyFill="1" applyBorder="1" applyProtection="1"/>
    <xf numFmtId="0" fontId="26" fillId="0" borderId="1" xfId="2" applyFont="1" applyFill="1" applyBorder="1" applyAlignment="1" applyProtection="1">
      <alignment horizontal="left" vertical="center" wrapText="1" indent="2"/>
    </xf>
    <xf numFmtId="0" fontId="26" fillId="0" borderId="1" xfId="2" applyFont="1" applyFill="1" applyBorder="1" applyAlignment="1" applyProtection="1">
      <alignment horizontal="right" vertical="top"/>
      <protection locked="0"/>
    </xf>
    <xf numFmtId="0" fontId="26" fillId="5" borderId="1" xfId="0" applyFont="1" applyFill="1" applyBorder="1" applyAlignment="1" applyProtection="1">
      <alignment horizontal="center"/>
    </xf>
    <xf numFmtId="0" fontId="26" fillId="6" borderId="0" xfId="0" applyFont="1" applyFill="1" applyProtection="1">
      <protection locked="0"/>
    </xf>
    <xf numFmtId="0" fontId="26" fillId="0" borderId="1" xfId="1" applyFont="1" applyFill="1" applyBorder="1" applyAlignment="1" applyProtection="1">
      <alignment horizontal="left" vertical="center" wrapText="1" indent="1"/>
    </xf>
    <xf numFmtId="0" fontId="26" fillId="0" borderId="5" xfId="0" applyFont="1" applyFill="1" applyBorder="1" applyAlignment="1" applyProtection="1">
      <alignment horizontal="left" vertical="center" indent="1"/>
    </xf>
    <xf numFmtId="0" fontId="26" fillId="5" borderId="33" xfId="0" applyFont="1" applyFill="1" applyBorder="1" applyAlignment="1" applyProtection="1">
      <alignment horizontal="center"/>
    </xf>
    <xf numFmtId="0" fontId="26" fillId="0" borderId="4" xfId="0" applyFont="1" applyBorder="1" applyProtection="1">
      <protection locked="0"/>
    </xf>
    <xf numFmtId="0" fontId="26" fillId="5" borderId="2" xfId="0" applyFont="1" applyFill="1" applyBorder="1" applyAlignment="1" applyProtection="1">
      <alignment horizontal="center"/>
    </xf>
    <xf numFmtId="0" fontId="26" fillId="0" borderId="1" xfId="0" applyFont="1" applyBorder="1" applyProtection="1">
      <protection locked="0"/>
    </xf>
    <xf numFmtId="0" fontId="26" fillId="0" borderId="1" xfId="0" applyFont="1" applyFill="1" applyBorder="1" applyAlignment="1" applyProtection="1">
      <alignment horizontal="center"/>
    </xf>
    <xf numFmtId="0" fontId="7" fillId="0" borderId="0" xfId="0" applyFont="1" applyAlignment="1" applyProtection="1">
      <alignment horizontal="left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0" fontId="26" fillId="0" borderId="0" xfId="0" applyFont="1"/>
    <xf numFmtId="0" fontId="26" fillId="0" borderId="0" xfId="0" applyFont="1" applyBorder="1" applyProtection="1">
      <protection locked="0"/>
    </xf>
    <xf numFmtId="0" fontId="7" fillId="0" borderId="0" xfId="0" applyFont="1"/>
    <xf numFmtId="4" fontId="7" fillId="5" borderId="1" xfId="1" applyNumberFormat="1" applyFont="1" applyFill="1" applyBorder="1" applyAlignment="1" applyProtection="1">
      <alignment horizontal="right" vertical="center" wrapText="1"/>
    </xf>
    <xf numFmtId="0" fontId="26" fillId="5" borderId="0" xfId="3" applyFont="1" applyFill="1" applyProtection="1"/>
    <xf numFmtId="0" fontId="26" fillId="5" borderId="0" xfId="3" applyFont="1" applyFill="1" applyProtection="1">
      <protection locked="0"/>
    </xf>
    <xf numFmtId="0" fontId="26" fillId="0" borderId="0" xfId="3" applyFont="1" applyProtection="1">
      <protection locked="0"/>
    </xf>
    <xf numFmtId="0" fontId="26" fillId="5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left"/>
    </xf>
    <xf numFmtId="0" fontId="26" fillId="0" borderId="0" xfId="0" applyFont="1" applyFill="1" applyBorder="1" applyProtection="1">
      <protection locked="0"/>
    </xf>
    <xf numFmtId="0" fontId="26" fillId="0" borderId="0" xfId="0" applyFont="1" applyFill="1" applyProtection="1"/>
    <xf numFmtId="0" fontId="26" fillId="5" borderId="0" xfId="1" applyFont="1" applyFill="1" applyProtection="1">
      <protection locked="0"/>
    </xf>
    <xf numFmtId="3" fontId="7" fillId="5" borderId="1" xfId="1" applyNumberFormat="1" applyFont="1" applyFill="1" applyBorder="1" applyAlignment="1" applyProtection="1">
      <alignment horizontal="left" vertical="center" wrapText="1"/>
    </xf>
    <xf numFmtId="0" fontId="7" fillId="2" borderId="1" xfId="1" applyFont="1" applyFill="1" applyBorder="1" applyAlignment="1" applyProtection="1">
      <alignment horizontal="left" vertical="center" wrapText="1"/>
    </xf>
    <xf numFmtId="0" fontId="33" fillId="5" borderId="0" xfId="1" applyFont="1" applyFill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left" vertical="center" wrapText="1" indent="1"/>
    </xf>
    <xf numFmtId="0" fontId="26" fillId="2" borderId="1" xfId="1" applyFont="1" applyFill="1" applyBorder="1" applyAlignment="1" applyProtection="1">
      <alignment horizontal="left" vertical="center" wrapText="1" indent="2"/>
    </xf>
    <xf numFmtId="3" fontId="7" fillId="2" borderId="1" xfId="1" applyNumberFormat="1" applyFont="1" applyFill="1" applyBorder="1" applyAlignment="1" applyProtection="1">
      <alignment horizontal="right" vertical="center"/>
      <protection locked="0"/>
    </xf>
    <xf numFmtId="3" fontId="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6" fillId="2" borderId="1" xfId="1" applyNumberFormat="1" applyFont="1" applyFill="1" applyBorder="1" applyAlignment="1" applyProtection="1">
      <alignment horizontal="right" vertical="center"/>
      <protection locked="0"/>
    </xf>
    <xf numFmtId="0" fontId="35" fillId="0" borderId="0" xfId="3" applyFont="1" applyProtection="1">
      <protection locked="0"/>
    </xf>
    <xf numFmtId="165" fontId="26" fillId="0" borderId="1" xfId="2" applyNumberFormat="1" applyFont="1" applyFill="1" applyBorder="1" applyAlignment="1" applyProtection="1">
      <alignment horizontal="right" vertical="center"/>
      <protection locked="0"/>
    </xf>
    <xf numFmtId="0" fontId="26" fillId="2" borderId="1" xfId="1" applyFont="1" applyFill="1" applyBorder="1" applyAlignment="1" applyProtection="1">
      <alignment horizontal="left" vertical="center" wrapText="1" indent="4"/>
    </xf>
    <xf numFmtId="164" fontId="26" fillId="0" borderId="1" xfId="2" applyNumberFormat="1" applyFont="1" applyFill="1" applyBorder="1" applyAlignment="1" applyProtection="1">
      <alignment horizontal="right" vertical="center"/>
      <protection locked="0"/>
    </xf>
    <xf numFmtId="4" fontId="7" fillId="2" borderId="1" xfId="1" applyNumberFormat="1" applyFont="1" applyFill="1" applyBorder="1" applyAlignment="1" applyProtection="1">
      <alignment horizontal="right" vertical="center"/>
      <protection locked="0"/>
    </xf>
    <xf numFmtId="0" fontId="26" fillId="0" borderId="5" xfId="2" applyFont="1" applyFill="1" applyBorder="1" applyAlignment="1" applyProtection="1">
      <alignment horizontal="left" vertical="center" wrapText="1" indent="2"/>
    </xf>
    <xf numFmtId="4" fontId="26" fillId="0" borderId="4" xfId="2" applyNumberFormat="1" applyFont="1" applyFill="1" applyBorder="1" applyAlignment="1" applyProtection="1">
      <alignment horizontal="right" vertical="center"/>
      <protection locked="0"/>
    </xf>
    <xf numFmtId="0" fontId="7" fillId="2" borderId="5" xfId="1" applyFont="1" applyFill="1" applyBorder="1" applyAlignment="1" applyProtection="1">
      <alignment horizontal="left" vertical="center" wrapText="1"/>
    </xf>
    <xf numFmtId="0" fontId="7" fillId="5" borderId="4" xfId="3" applyFont="1" applyFill="1" applyBorder="1" applyAlignment="1" applyProtection="1">
      <alignment horizontal="right"/>
    </xf>
    <xf numFmtId="0" fontId="26" fillId="2" borderId="1" xfId="1" applyFont="1" applyFill="1" applyBorder="1" applyAlignment="1" applyProtection="1">
      <alignment horizontal="left" vertical="center" wrapText="1" indent="1"/>
    </xf>
    <xf numFmtId="0" fontId="26" fillId="0" borderId="5" xfId="3" applyFont="1" applyBorder="1" applyAlignment="1" applyProtection="1">
      <alignment horizontal="left" vertical="center" indent="1"/>
    </xf>
    <xf numFmtId="0" fontId="26" fillId="0" borderId="4" xfId="3" applyFont="1" applyFill="1" applyBorder="1" applyAlignment="1" applyProtection="1">
      <alignment horizontal="right"/>
      <protection locked="0"/>
    </xf>
    <xf numFmtId="0" fontId="26" fillId="0" borderId="4" xfId="3" applyFont="1" applyBorder="1" applyAlignment="1" applyProtection="1">
      <alignment horizontal="right"/>
      <protection locked="0"/>
    </xf>
    <xf numFmtId="0" fontId="7" fillId="0" borderId="5" xfId="1" applyFont="1" applyFill="1" applyBorder="1" applyAlignment="1" applyProtection="1">
      <alignment horizontal="left" vertical="center" wrapText="1"/>
    </xf>
    <xf numFmtId="0" fontId="7" fillId="5" borderId="2" xfId="0" applyFont="1" applyFill="1" applyBorder="1" applyProtection="1"/>
    <xf numFmtId="0" fontId="7" fillId="2" borderId="4" xfId="0" applyFont="1" applyFill="1" applyBorder="1" applyProtection="1"/>
    <xf numFmtId="0" fontId="26" fillId="5" borderId="0" xfId="0" applyFont="1" applyFill="1" applyProtection="1">
      <protection locked="0"/>
    </xf>
    <xf numFmtId="0" fontId="7" fillId="2" borderId="1" xfId="1" applyFont="1" applyFill="1" applyBorder="1" applyAlignment="1" applyProtection="1">
      <alignment vertical="center" wrapText="1"/>
    </xf>
    <xf numFmtId="0" fontId="26" fillId="0" borderId="0" xfId="0" applyFont="1" applyAlignment="1" applyProtection="1">
      <alignment horizontal="right"/>
      <protection locked="0"/>
    </xf>
    <xf numFmtId="4" fontId="7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6" fillId="0" borderId="0" xfId="3" applyNumberFormat="1" applyFont="1" applyProtection="1">
      <protection locked="0"/>
    </xf>
    <xf numFmtId="0" fontId="7" fillId="0" borderId="1" xfId="0" applyFont="1" applyFill="1" applyBorder="1" applyProtection="1">
      <protection locked="0"/>
    </xf>
    <xf numFmtId="0" fontId="26" fillId="0" borderId="0" xfId="0" applyFont="1" applyAlignment="1" applyProtection="1">
      <alignment horizontal="left"/>
      <protection locked="0"/>
    </xf>
    <xf numFmtId="168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7" fillId="5" borderId="1" xfId="0" applyNumberFormat="1" applyFont="1" applyFill="1" applyBorder="1" applyProtection="1"/>
    <xf numFmtId="4" fontId="26" fillId="5" borderId="1" xfId="1" applyNumberFormat="1" applyFont="1" applyFill="1" applyBorder="1" applyAlignment="1" applyProtection="1">
      <alignment horizontal="right" vertical="center" wrapText="1"/>
    </xf>
    <xf numFmtId="4" fontId="16" fillId="5" borderId="1" xfId="1" applyNumberFormat="1" applyFont="1" applyFill="1" applyBorder="1" applyAlignment="1" applyProtection="1">
      <alignment horizontal="right" vertical="center"/>
    </xf>
    <xf numFmtId="4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20" fillId="5" borderId="0" xfId="2" applyFont="1" applyFill="1" applyBorder="1" applyAlignment="1" applyProtection="1">
      <alignment horizontal="center" vertical="top" wrapText="1"/>
    </xf>
    <xf numFmtId="0" fontId="19" fillId="0" borderId="8" xfId="2" applyFont="1" applyFill="1" applyBorder="1" applyAlignment="1" applyProtection="1">
      <alignment horizontal="right" vertical="top" wrapText="1"/>
      <protection locked="0"/>
    </xf>
    <xf numFmtId="1" fontId="36" fillId="5" borderId="1" xfId="2" applyNumberFormat="1" applyFont="1" applyFill="1" applyBorder="1" applyAlignment="1" applyProtection="1">
      <alignment horizontal="center" vertical="top" wrapText="1"/>
    </xf>
    <xf numFmtId="2" fontId="36" fillId="5" borderId="1" xfId="2" applyNumberFormat="1" applyFont="1" applyFill="1" applyBorder="1" applyAlignment="1" applyProtection="1">
      <alignment horizontal="center" vertical="top" wrapText="1"/>
    </xf>
    <xf numFmtId="0" fontId="26" fillId="5" borderId="0" xfId="1" applyFont="1" applyFill="1" applyBorder="1" applyAlignment="1" applyProtection="1">
      <alignment horizontal="center" vertical="center"/>
      <protection locked="0"/>
    </xf>
    <xf numFmtId="0" fontId="26" fillId="2" borderId="0" xfId="0" applyFont="1" applyFill="1" applyProtection="1">
      <protection locked="0"/>
    </xf>
    <xf numFmtId="14" fontId="26" fillId="0" borderId="0" xfId="1" applyNumberFormat="1" applyFont="1" applyFill="1" applyBorder="1" applyAlignment="1" applyProtection="1">
      <alignment horizontal="right" vertical="center"/>
    </xf>
    <xf numFmtId="0" fontId="26" fillId="5" borderId="0" xfId="1" applyFont="1" applyFill="1" applyBorder="1" applyAlignment="1" applyProtection="1">
      <alignment horizontal="right" vertical="center"/>
    </xf>
    <xf numFmtId="0" fontId="26" fillId="5" borderId="0" xfId="0" applyFont="1" applyFill="1" applyBorder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26" fillId="2" borderId="0" xfId="0" applyFont="1" applyFill="1" applyBorder="1" applyProtection="1">
      <protection locked="0"/>
    </xf>
    <xf numFmtId="167" fontId="26" fillId="7" borderId="2" xfId="8" applyNumberFormat="1" applyFont="1" applyFill="1" applyBorder="1" applyAlignment="1" applyProtection="1">
      <alignment horizontal="center" vertical="center"/>
      <protection locked="0"/>
    </xf>
    <xf numFmtId="1" fontId="26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26" fillId="0" borderId="6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6" xfId="2" applyFont="1" applyFill="1" applyBorder="1" applyAlignment="1" applyProtection="1">
      <alignment horizontal="left" vertical="center" wrapText="1"/>
      <protection locked="0"/>
    </xf>
    <xf numFmtId="0" fontId="26" fillId="0" borderId="6" xfId="2" applyFont="1" applyFill="1" applyBorder="1" applyAlignment="1" applyProtection="1">
      <alignment horizontal="center" vertical="center" wrapText="1"/>
      <protection locked="0"/>
    </xf>
    <xf numFmtId="167" fontId="26" fillId="0" borderId="2" xfId="8" applyNumberFormat="1" applyFont="1" applyFill="1" applyBorder="1" applyAlignment="1" applyProtection="1">
      <alignment horizontal="center" vertical="center"/>
      <protection locked="0"/>
    </xf>
    <xf numFmtId="1" fontId="26" fillId="0" borderId="7" xfId="2" applyNumberFormat="1" applyFont="1" applyFill="1" applyBorder="1" applyAlignment="1" applyProtection="1">
      <alignment horizontal="left" vertical="center" wrapText="1"/>
      <protection locked="0"/>
    </xf>
    <xf numFmtId="49" fontId="26" fillId="0" borderId="7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7" xfId="2" applyFont="1" applyFill="1" applyBorder="1" applyAlignment="1" applyProtection="1">
      <alignment horizontal="left" vertical="center" wrapText="1"/>
      <protection locked="0"/>
    </xf>
    <xf numFmtId="0" fontId="26" fillId="0" borderId="7" xfId="2" applyFont="1" applyFill="1" applyBorder="1" applyAlignment="1" applyProtection="1">
      <alignment horizontal="center" vertical="center" wrapText="1"/>
      <protection locked="0"/>
    </xf>
    <xf numFmtId="1" fontId="26" fillId="0" borderId="9" xfId="2" applyNumberFormat="1" applyFont="1" applyFill="1" applyBorder="1" applyAlignment="1" applyProtection="1">
      <alignment horizontal="left" vertical="center" wrapText="1"/>
      <protection locked="0"/>
    </xf>
    <xf numFmtId="49" fontId="26" fillId="0" borderId="9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9" xfId="2" applyFont="1" applyFill="1" applyBorder="1" applyAlignment="1" applyProtection="1">
      <alignment horizontal="left" vertical="center" wrapText="1"/>
      <protection locked="0"/>
    </xf>
    <xf numFmtId="0" fontId="26" fillId="0" borderId="9" xfId="2" applyFont="1" applyFill="1" applyBorder="1" applyAlignment="1" applyProtection="1">
      <alignment horizontal="center" vertical="center" wrapText="1"/>
      <protection locked="0"/>
    </xf>
    <xf numFmtId="1" fontId="26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26" fillId="0" borderId="1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1" xfId="2" applyFont="1" applyFill="1" applyBorder="1" applyAlignment="1" applyProtection="1">
      <alignment horizontal="left" vertical="center" wrapText="1"/>
      <protection locked="0"/>
    </xf>
    <xf numFmtId="0" fontId="26" fillId="0" borderId="1" xfId="2" applyFont="1" applyFill="1" applyBorder="1" applyAlignment="1" applyProtection="1">
      <alignment horizontal="center" vertical="center" wrapText="1"/>
      <protection locked="0"/>
    </xf>
    <xf numFmtId="49" fontId="26" fillId="7" borderId="1" xfId="2" applyNumberFormat="1" applyFont="1" applyFill="1" applyBorder="1" applyAlignment="1" applyProtection="1">
      <alignment horizontal="left" vertical="center" wrapText="1"/>
      <protection locked="0"/>
    </xf>
    <xf numFmtId="1" fontId="26" fillId="0" borderId="35" xfId="2" applyNumberFormat="1" applyFont="1" applyFill="1" applyBorder="1" applyAlignment="1" applyProtection="1">
      <alignment horizontal="left" vertical="center" wrapText="1"/>
      <protection locked="0"/>
    </xf>
    <xf numFmtId="49" fontId="26" fillId="0" borderId="35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35" xfId="2" applyFont="1" applyFill="1" applyBorder="1" applyAlignment="1" applyProtection="1">
      <alignment horizontal="left" vertical="center" wrapText="1"/>
      <protection locked="0"/>
    </xf>
    <xf numFmtId="0" fontId="26" fillId="0" borderId="35" xfId="2" applyFont="1" applyFill="1" applyBorder="1" applyAlignment="1" applyProtection="1">
      <alignment horizontal="center" vertical="center" wrapText="1"/>
      <protection locked="0"/>
    </xf>
    <xf numFmtId="0" fontId="26" fillId="2" borderId="1" xfId="0" applyFont="1" applyFill="1" applyBorder="1" applyAlignment="1" applyProtection="1">
      <alignment vertical="center"/>
      <protection locked="0"/>
    </xf>
    <xf numFmtId="49" fontId="26" fillId="2" borderId="1" xfId="0" applyNumberFormat="1" applyFont="1" applyFill="1" applyBorder="1" applyAlignment="1" applyProtection="1">
      <alignment vertical="center"/>
      <protection locked="0"/>
    </xf>
    <xf numFmtId="167" fontId="26" fillId="0" borderId="1" xfId="8" applyNumberFormat="1" applyFont="1" applyFill="1" applyBorder="1" applyAlignment="1" applyProtection="1">
      <alignment horizontal="center" vertical="center"/>
      <protection locked="0"/>
    </xf>
    <xf numFmtId="167" fontId="26" fillId="0" borderId="1" xfId="8" applyNumberFormat="1" applyFont="1" applyBorder="1" applyAlignment="1" applyProtection="1">
      <alignment horizontal="center" vertical="center"/>
      <protection locked="0"/>
    </xf>
    <xf numFmtId="167" fontId="26" fillId="0" borderId="35" xfId="8" applyNumberFormat="1" applyFont="1" applyBorder="1" applyAlignment="1" applyProtection="1">
      <alignment horizontal="center" vertical="center"/>
      <protection locked="0"/>
    </xf>
    <xf numFmtId="0" fontId="26" fillId="2" borderId="35" xfId="0" applyFont="1" applyFill="1" applyBorder="1" applyAlignment="1" applyProtection="1">
      <alignment vertical="center"/>
      <protection locked="0"/>
    </xf>
    <xf numFmtId="49" fontId="26" fillId="2" borderId="35" xfId="0" applyNumberFormat="1" applyFont="1" applyFill="1" applyBorder="1" applyAlignment="1" applyProtection="1">
      <alignment vertical="center"/>
      <protection locked="0"/>
    </xf>
    <xf numFmtId="0" fontId="38" fillId="2" borderId="1" xfId="0" applyFont="1" applyFill="1" applyBorder="1" applyAlignment="1" applyProtection="1">
      <alignment vertical="center"/>
      <protection locked="0"/>
    </xf>
    <xf numFmtId="49" fontId="26" fillId="0" borderId="1" xfId="0" applyNumberFormat="1" applyFont="1" applyFill="1" applyBorder="1" applyAlignment="1" applyProtection="1">
      <alignment vertical="center"/>
      <protection locked="0"/>
    </xf>
    <xf numFmtId="0" fontId="26" fillId="2" borderId="35" xfId="0" applyFont="1" applyFill="1" applyBorder="1" applyAlignment="1" applyProtection="1">
      <alignment vertical="center" wrapText="1"/>
      <protection locked="0"/>
    </xf>
    <xf numFmtId="167" fontId="26" fillId="0" borderId="2" xfId="8" applyNumberFormat="1" applyFont="1" applyBorder="1" applyAlignment="1" applyProtection="1">
      <alignment horizontal="center" vertical="center"/>
      <protection locked="0"/>
    </xf>
    <xf numFmtId="1" fontId="26" fillId="0" borderId="8" xfId="2" applyNumberFormat="1" applyFont="1" applyFill="1" applyBorder="1" applyAlignment="1" applyProtection="1">
      <alignment horizontal="left" vertical="center" wrapText="1"/>
      <protection locked="0"/>
    </xf>
    <xf numFmtId="49" fontId="26" fillId="0" borderId="8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8" xfId="2" applyFont="1" applyFill="1" applyBorder="1" applyAlignment="1" applyProtection="1">
      <alignment horizontal="left" vertical="center" wrapText="1"/>
      <protection locked="0"/>
    </xf>
    <xf numFmtId="0" fontId="26" fillId="0" borderId="8" xfId="2" applyFont="1" applyFill="1" applyBorder="1" applyAlignment="1" applyProtection="1">
      <alignment horizontal="center" vertical="center" wrapText="1"/>
      <protection locked="0"/>
    </xf>
    <xf numFmtId="167" fontId="26" fillId="0" borderId="33" xfId="8" applyNumberFormat="1" applyFont="1" applyFill="1" applyBorder="1" applyAlignment="1" applyProtection="1">
      <alignment horizontal="center" vertical="center"/>
      <protection locked="0"/>
    </xf>
    <xf numFmtId="0" fontId="26" fillId="2" borderId="1" xfId="2" applyFont="1" applyFill="1" applyBorder="1" applyAlignment="1" applyProtection="1">
      <alignment horizontal="left" vertical="center" wrapText="1"/>
      <protection locked="0"/>
    </xf>
    <xf numFmtId="167" fontId="26" fillId="0" borderId="35" xfId="8" applyNumberFormat="1" applyFont="1" applyFill="1" applyBorder="1" applyAlignment="1" applyProtection="1">
      <alignment horizontal="center" vertical="center"/>
      <protection locked="0"/>
    </xf>
    <xf numFmtId="0" fontId="26" fillId="2" borderId="35" xfId="2" applyFont="1" applyFill="1" applyBorder="1" applyAlignment="1" applyProtection="1">
      <alignment horizontal="left" vertical="center" wrapText="1"/>
      <protection locked="0"/>
    </xf>
    <xf numFmtId="0" fontId="26" fillId="2" borderId="1" xfId="0" applyFont="1" applyFill="1" applyBorder="1" applyAlignment="1" applyProtection="1">
      <alignment vertical="center" wrapText="1"/>
      <protection locked="0"/>
    </xf>
    <xf numFmtId="0" fontId="26" fillId="2" borderId="0" xfId="0" applyFont="1" applyFill="1" applyAlignment="1" applyProtection="1">
      <alignment vertical="center"/>
      <protection locked="0"/>
    </xf>
    <xf numFmtId="49" fontId="26" fillId="2" borderId="1" xfId="0" applyNumberFormat="1" applyFont="1" applyFill="1" applyBorder="1" applyAlignment="1" applyProtection="1">
      <alignment horizontal="left" vertical="center"/>
      <protection locked="0"/>
    </xf>
    <xf numFmtId="49" fontId="26" fillId="2" borderId="0" xfId="0" applyNumberFormat="1" applyFont="1" applyFill="1" applyAlignment="1" applyProtection="1">
      <alignment vertical="center"/>
      <protection locked="0"/>
    </xf>
    <xf numFmtId="167" fontId="26" fillId="0" borderId="36" xfId="8" applyNumberFormat="1" applyFont="1" applyBorder="1" applyAlignment="1" applyProtection="1">
      <alignment horizontal="center" vertical="center"/>
      <protection locked="0"/>
    </xf>
    <xf numFmtId="167" fontId="26" fillId="8" borderId="1" xfId="8" applyNumberFormat="1" applyFont="1" applyFill="1" applyBorder="1" applyAlignment="1" applyProtection="1">
      <alignment horizontal="center" vertical="center"/>
      <protection locked="0"/>
    </xf>
    <xf numFmtId="0" fontId="26" fillId="2" borderId="1" xfId="2" applyFont="1" applyFill="1" applyBorder="1" applyAlignment="1" applyProtection="1">
      <alignment horizontal="center" vertical="center" wrapText="1"/>
      <protection locked="0"/>
    </xf>
    <xf numFmtId="0" fontId="26" fillId="2" borderId="2" xfId="0" applyFont="1" applyFill="1" applyBorder="1" applyAlignment="1" applyProtection="1">
      <alignment vertical="center"/>
      <protection locked="0"/>
    </xf>
    <xf numFmtId="49" fontId="26" fillId="2" borderId="2" xfId="0" applyNumberFormat="1" applyFont="1" applyFill="1" applyBorder="1" applyAlignment="1" applyProtection="1">
      <alignment vertical="center"/>
      <protection locked="0"/>
    </xf>
    <xf numFmtId="0" fontId="26" fillId="2" borderId="33" xfId="0" applyFont="1" applyFill="1" applyBorder="1" applyAlignment="1" applyProtection="1">
      <alignment vertical="center"/>
      <protection locked="0"/>
    </xf>
    <xf numFmtId="0" fontId="26" fillId="2" borderId="2" xfId="2" applyFont="1" applyFill="1" applyBorder="1" applyAlignment="1" applyProtection="1">
      <alignment horizontal="left" vertical="center" wrapText="1"/>
      <protection locked="0"/>
    </xf>
    <xf numFmtId="167" fontId="38" fillId="0" borderId="35" xfId="8" applyNumberFormat="1" applyFont="1" applyBorder="1" applyAlignment="1" applyProtection="1">
      <alignment horizontal="center" vertical="center"/>
      <protection locked="0"/>
    </xf>
    <xf numFmtId="0" fontId="38" fillId="2" borderId="35" xfId="0" applyFont="1" applyFill="1" applyBorder="1" applyAlignment="1" applyProtection="1">
      <alignment vertical="center"/>
      <protection locked="0"/>
    </xf>
    <xf numFmtId="49" fontId="38" fillId="2" borderId="1" xfId="0" applyNumberFormat="1" applyFont="1" applyFill="1" applyBorder="1" applyAlignment="1" applyProtection="1">
      <alignment vertical="center"/>
      <protection locked="0"/>
    </xf>
    <xf numFmtId="0" fontId="38" fillId="0" borderId="1" xfId="2" applyFont="1" applyFill="1" applyBorder="1" applyAlignment="1" applyProtection="1">
      <alignment horizontal="left" vertical="center" wrapText="1"/>
      <protection locked="0"/>
    </xf>
    <xf numFmtId="0" fontId="38" fillId="0" borderId="37" xfId="2" applyFont="1" applyFill="1" applyBorder="1" applyAlignment="1" applyProtection="1">
      <alignment horizontal="left" vertical="center" wrapText="1"/>
      <protection locked="0"/>
    </xf>
    <xf numFmtId="0" fontId="38" fillId="0" borderId="37" xfId="2" applyFont="1" applyFill="1" applyBorder="1" applyAlignment="1" applyProtection="1">
      <alignment horizontal="center" vertical="center" wrapText="1"/>
      <protection locked="0"/>
    </xf>
    <xf numFmtId="0" fontId="38" fillId="0" borderId="6" xfId="2" applyFont="1" applyFill="1" applyBorder="1" applyAlignment="1" applyProtection="1">
      <alignment horizontal="left" vertical="center" wrapText="1"/>
      <protection locked="0"/>
    </xf>
    <xf numFmtId="0" fontId="38" fillId="0" borderId="6" xfId="2" applyFont="1" applyFill="1" applyBorder="1" applyAlignment="1" applyProtection="1">
      <alignment horizontal="center" vertical="center" wrapText="1"/>
      <protection locked="0"/>
    </xf>
    <xf numFmtId="1" fontId="38" fillId="0" borderId="41" xfId="2" applyNumberFormat="1" applyFont="1" applyFill="1" applyBorder="1" applyAlignment="1" applyProtection="1">
      <alignment horizontal="left" vertical="center" wrapText="1"/>
      <protection locked="0"/>
    </xf>
    <xf numFmtId="1" fontId="38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38" fillId="0" borderId="6" xfId="2" applyNumberFormat="1" applyFont="1" applyFill="1" applyBorder="1" applyAlignment="1" applyProtection="1">
      <alignment horizontal="left" vertical="center" wrapText="1"/>
      <protection locked="0"/>
    </xf>
    <xf numFmtId="167" fontId="38" fillId="7" borderId="2" xfId="8" applyNumberFormat="1" applyFont="1" applyFill="1" applyBorder="1" applyAlignment="1" applyProtection="1">
      <alignment horizontal="left" vertical="center"/>
      <protection locked="0"/>
    </xf>
    <xf numFmtId="167" fontId="38" fillId="7" borderId="0" xfId="8" applyNumberFormat="1" applyFont="1" applyFill="1" applyBorder="1" applyAlignment="1" applyProtection="1">
      <alignment horizontal="left" vertical="center"/>
      <protection locked="0"/>
    </xf>
    <xf numFmtId="1" fontId="38" fillId="2" borderId="6" xfId="2" applyNumberFormat="1" applyFont="1" applyFill="1" applyBorder="1" applyAlignment="1" applyProtection="1">
      <alignment horizontal="left" vertical="center" wrapText="1"/>
      <protection locked="0"/>
    </xf>
    <xf numFmtId="0" fontId="38" fillId="2" borderId="0" xfId="0" applyFont="1" applyFill="1" applyProtection="1">
      <protection locked="0"/>
    </xf>
    <xf numFmtId="0" fontId="38" fillId="2" borderId="1" xfId="0" applyFont="1" applyFill="1" applyBorder="1" applyProtection="1">
      <protection locked="0"/>
    </xf>
    <xf numFmtId="167" fontId="38" fillId="2" borderId="35" xfId="8" applyNumberFormat="1" applyFont="1" applyFill="1" applyBorder="1" applyAlignment="1" applyProtection="1">
      <alignment horizontal="center" vertical="center"/>
      <protection locked="0"/>
    </xf>
    <xf numFmtId="49" fontId="38" fillId="2" borderId="6" xfId="2" applyNumberFormat="1" applyFont="1" applyFill="1" applyBorder="1" applyAlignment="1" applyProtection="1">
      <alignment horizontal="left" vertical="center" wrapText="1"/>
      <protection locked="0"/>
    </xf>
    <xf numFmtId="1" fontId="38" fillId="2" borderId="41" xfId="2" applyNumberFormat="1" applyFont="1" applyFill="1" applyBorder="1" applyAlignment="1" applyProtection="1">
      <alignment horizontal="left" vertical="center" wrapText="1"/>
      <protection locked="0"/>
    </xf>
    <xf numFmtId="0" fontId="38" fillId="2" borderId="1" xfId="2" applyFont="1" applyFill="1" applyBorder="1" applyAlignment="1" applyProtection="1">
      <alignment horizontal="left" vertical="center" wrapText="1"/>
      <protection locked="0"/>
    </xf>
    <xf numFmtId="0" fontId="38" fillId="2" borderId="6" xfId="2" applyFont="1" applyFill="1" applyBorder="1" applyAlignment="1" applyProtection="1">
      <alignment horizontal="center" vertical="center" wrapText="1"/>
      <protection locked="0"/>
    </xf>
    <xf numFmtId="0" fontId="38" fillId="2" borderId="6" xfId="2" applyFont="1" applyFill="1" applyBorder="1" applyAlignment="1" applyProtection="1">
      <alignment horizontal="left" vertical="center" wrapText="1"/>
      <protection locked="0"/>
    </xf>
    <xf numFmtId="14" fontId="38" fillId="2" borderId="6" xfId="2" applyNumberFormat="1" applyFont="1" applyFill="1" applyBorder="1" applyAlignment="1" applyProtection="1">
      <alignment horizontal="center" vertical="center" wrapText="1"/>
      <protection locked="0"/>
    </xf>
    <xf numFmtId="49" fontId="38" fillId="2" borderId="8" xfId="2" applyNumberFormat="1" applyFont="1" applyFill="1" applyBorder="1" applyAlignment="1" applyProtection="1">
      <alignment horizontal="left" vertical="center" wrapText="1"/>
      <protection locked="0"/>
    </xf>
    <xf numFmtId="167" fontId="38" fillId="2" borderId="1" xfId="8" applyNumberFormat="1" applyFont="1" applyFill="1" applyBorder="1" applyAlignment="1" applyProtection="1">
      <alignment horizontal="center" vertical="center"/>
      <protection locked="0"/>
    </xf>
    <xf numFmtId="1" fontId="38" fillId="2" borderId="42" xfId="2" applyNumberFormat="1" applyFont="1" applyFill="1" applyBorder="1" applyAlignment="1" applyProtection="1">
      <alignment horizontal="left" vertical="center" wrapText="1"/>
      <protection locked="0"/>
    </xf>
    <xf numFmtId="0" fontId="26" fillId="2" borderId="6" xfId="2" applyFont="1" applyFill="1" applyBorder="1" applyAlignment="1" applyProtection="1">
      <alignment horizontal="center" vertical="center" wrapText="1"/>
      <protection locked="0"/>
    </xf>
    <xf numFmtId="0" fontId="26" fillId="2" borderId="6" xfId="2" applyFont="1" applyFill="1" applyBorder="1" applyAlignment="1" applyProtection="1">
      <alignment horizontal="left" vertical="center" wrapText="1"/>
      <protection locked="0"/>
    </xf>
    <xf numFmtId="0" fontId="38" fillId="2" borderId="31" xfId="2" applyFont="1" applyFill="1" applyBorder="1" applyAlignment="1" applyProtection="1">
      <alignment horizontal="left" vertical="center" wrapText="1"/>
      <protection locked="0"/>
    </xf>
    <xf numFmtId="49" fontId="38" fillId="2" borderId="6" xfId="2" applyNumberFormat="1" applyFont="1" applyFill="1" applyBorder="1" applyAlignment="1" applyProtection="1">
      <alignment horizontal="center" vertical="center" wrapText="1"/>
      <protection locked="0"/>
    </xf>
    <xf numFmtId="49" fontId="26" fillId="2" borderId="8" xfId="2" applyNumberFormat="1" applyFont="1" applyFill="1" applyBorder="1" applyAlignment="1" applyProtection="1">
      <alignment horizontal="left" vertical="center" wrapText="1"/>
      <protection locked="0"/>
    </xf>
    <xf numFmtId="0" fontId="7" fillId="5" borderId="0" xfId="0" applyFont="1" applyFill="1" applyAlignment="1" applyProtection="1"/>
    <xf numFmtId="0" fontId="26" fillId="5" borderId="0" xfId="0" applyFont="1" applyFill="1" applyAlignment="1" applyProtection="1"/>
    <xf numFmtId="0" fontId="26" fillId="5" borderId="0" xfId="0" applyFont="1" applyFill="1" applyBorder="1" applyAlignment="1" applyProtection="1"/>
    <xf numFmtId="0" fontId="7" fillId="2" borderId="0" xfId="0" applyFont="1" applyFill="1" applyBorder="1" applyAlignment="1" applyProtection="1"/>
    <xf numFmtId="0" fontId="26" fillId="2" borderId="6" xfId="2" applyFont="1" applyFill="1" applyBorder="1" applyAlignment="1" applyProtection="1">
      <alignment vertical="top" wrapText="1"/>
      <protection locked="0"/>
    </xf>
    <xf numFmtId="0" fontId="38" fillId="2" borderId="6" xfId="2" applyFont="1" applyFill="1" applyBorder="1" applyAlignment="1" applyProtection="1">
      <alignment vertical="top" wrapText="1"/>
      <protection locked="0"/>
    </xf>
    <xf numFmtId="0" fontId="38" fillId="2" borderId="41" xfId="2" applyFont="1" applyFill="1" applyBorder="1" applyAlignment="1" applyProtection="1">
      <alignment vertical="top" wrapText="1"/>
      <protection locked="0"/>
    </xf>
    <xf numFmtId="1" fontId="38" fillId="2" borderId="6" xfId="2" applyNumberFormat="1" applyFont="1" applyFill="1" applyBorder="1" applyAlignment="1" applyProtection="1">
      <alignment vertical="center" wrapText="1"/>
      <protection locked="0"/>
    </xf>
    <xf numFmtId="0" fontId="26" fillId="2" borderId="0" xfId="0" applyFont="1" applyFill="1" applyAlignment="1" applyProtection="1">
      <protection locked="0"/>
    </xf>
    <xf numFmtId="1" fontId="39" fillId="2" borderId="42" xfId="2" applyNumberFormat="1" applyFont="1" applyFill="1" applyBorder="1" applyAlignment="1" applyProtection="1">
      <alignment horizontal="left" vertical="center" wrapText="1"/>
      <protection locked="0"/>
    </xf>
    <xf numFmtId="14" fontId="40" fillId="0" borderId="2" xfId="5" applyNumberFormat="1" applyFont="1" applyBorder="1" applyAlignment="1" applyProtection="1">
      <alignment wrapText="1"/>
      <protection locked="0"/>
    </xf>
    <xf numFmtId="0" fontId="26" fillId="5" borderId="0" xfId="1" applyFont="1" applyFill="1" applyAlignment="1" applyProtection="1">
      <alignment horizontal="center" vertical="center"/>
    </xf>
    <xf numFmtId="0" fontId="41" fillId="0" borderId="1" xfId="0" applyFont="1" applyBorder="1" applyProtection="1">
      <protection locked="0"/>
    </xf>
    <xf numFmtId="3" fontId="26" fillId="0" borderId="1" xfId="2" applyNumberFormat="1" applyFont="1" applyFill="1" applyBorder="1" applyAlignment="1" applyProtection="1">
      <alignment horizontal="left" vertical="top"/>
      <protection locked="0"/>
    </xf>
    <xf numFmtId="4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3" fontId="34" fillId="0" borderId="0" xfId="0" applyNumberFormat="1" applyFont="1" applyAlignment="1" applyProtection="1">
      <alignment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4" fontId="26" fillId="0" borderId="1" xfId="2" applyNumberFormat="1" applyFont="1" applyFill="1" applyBorder="1" applyAlignment="1" applyProtection="1">
      <alignment horizontal="left" vertical="center"/>
      <protection locked="0"/>
    </xf>
    <xf numFmtId="3" fontId="7" fillId="2" borderId="1" xfId="1" applyNumberFormat="1" applyFont="1" applyFill="1" applyBorder="1" applyAlignment="1" applyProtection="1">
      <alignment horizontal="left" vertical="center" wrapText="1"/>
      <protection locked="0"/>
    </xf>
    <xf numFmtId="3" fontId="26" fillId="5" borderId="1" xfId="1" applyNumberFormat="1" applyFont="1" applyFill="1" applyBorder="1" applyAlignment="1" applyProtection="1">
      <alignment horizontal="right" vertical="center" wrapText="1"/>
      <protection locked="0"/>
    </xf>
    <xf numFmtId="4" fontId="26" fillId="5" borderId="1" xfId="1" applyNumberFormat="1" applyFont="1" applyFill="1" applyBorder="1" applyAlignment="1" applyProtection="1">
      <alignment horizontal="right" vertical="center" wrapText="1"/>
      <protection locked="0"/>
    </xf>
    <xf numFmtId="4" fontId="7" fillId="5" borderId="1" xfId="1" applyNumberFormat="1" applyFont="1" applyFill="1" applyBorder="1" applyAlignment="1" applyProtection="1">
      <alignment horizontal="right" vertical="center"/>
      <protection locked="0"/>
    </xf>
    <xf numFmtId="4" fontId="7" fillId="5" borderId="1" xfId="1" applyNumberFormat="1" applyFont="1" applyFill="1" applyBorder="1" applyAlignment="1" applyProtection="1">
      <alignment horizontal="right" vertical="center" wrapText="1"/>
      <protection locked="0"/>
    </xf>
    <xf numFmtId="4" fontId="7" fillId="2" borderId="1" xfId="1" applyNumberFormat="1" applyFont="1" applyFill="1" applyBorder="1" applyAlignment="1" applyProtection="1">
      <alignment horizontal="left" vertical="center" wrapText="1"/>
      <protection locked="0"/>
    </xf>
    <xf numFmtId="4" fontId="7" fillId="5" borderId="1" xfId="1" applyNumberFormat="1" applyFont="1" applyFill="1" applyBorder="1" applyAlignment="1" applyProtection="1">
      <alignment horizontal="right" vertical="center"/>
    </xf>
    <xf numFmtId="4" fontId="7" fillId="0" borderId="0" xfId="1" applyNumberFormat="1" applyFont="1" applyAlignment="1" applyProtection="1">
      <alignment horizontal="center" vertical="center"/>
      <protection locked="0"/>
    </xf>
    <xf numFmtId="0" fontId="42" fillId="0" borderId="1" xfId="1" applyFont="1" applyFill="1" applyBorder="1" applyAlignment="1" applyProtection="1">
      <alignment horizontal="left" vertical="center" wrapText="1" indent="1"/>
    </xf>
    <xf numFmtId="49" fontId="12" fillId="0" borderId="1" xfId="1" applyNumberFormat="1" applyFont="1" applyFill="1" applyBorder="1" applyAlignment="1" applyProtection="1">
      <alignment horizontal="left" vertical="center" wrapText="1" indent="1"/>
    </xf>
    <xf numFmtId="1" fontId="38" fillId="2" borderId="43" xfId="2" applyNumberFormat="1" applyFont="1" applyFill="1" applyBorder="1" applyAlignment="1" applyProtection="1">
      <alignment horizontal="left" vertical="center" wrapText="1"/>
      <protection locked="0"/>
    </xf>
    <xf numFmtId="49" fontId="38" fillId="2" borderId="27" xfId="2" applyNumberFormat="1" applyFont="1" applyFill="1" applyBorder="1" applyAlignment="1" applyProtection="1">
      <alignment horizontal="left" vertical="center" wrapText="1"/>
      <protection locked="0"/>
    </xf>
    <xf numFmtId="1" fontId="38" fillId="0" borderId="43" xfId="2" applyNumberFormat="1" applyFont="1" applyFill="1" applyBorder="1" applyAlignment="1" applyProtection="1">
      <alignment horizontal="left" vertical="center" wrapText="1"/>
      <protection locked="0"/>
    </xf>
    <xf numFmtId="49" fontId="38" fillId="2" borderId="42" xfId="2" applyNumberFormat="1" applyFont="1" applyFill="1" applyBorder="1" applyAlignment="1" applyProtection="1">
      <alignment horizontal="left" vertical="center" wrapText="1"/>
      <protection locked="0"/>
    </xf>
    <xf numFmtId="4" fontId="26" fillId="0" borderId="1" xfId="0" applyNumberFormat="1" applyFont="1" applyBorder="1" applyAlignment="1" applyProtection="1">
      <alignment horizontal="right"/>
      <protection locked="0"/>
    </xf>
    <xf numFmtId="0" fontId="26" fillId="5" borderId="0" xfId="1" applyFont="1" applyFill="1" applyAlignment="1" applyProtection="1">
      <alignment horizontal="center" vertical="center"/>
    </xf>
    <xf numFmtId="0" fontId="13" fillId="0" borderId="21" xfId="8" applyFont="1" applyBorder="1" applyAlignment="1" applyProtection="1">
      <alignment horizontal="center"/>
      <protection locked="0"/>
    </xf>
    <xf numFmtId="14" fontId="13" fillId="0" borderId="2" xfId="8" applyNumberFormat="1" applyFont="1" applyBorder="1" applyAlignment="1" applyProtection="1">
      <alignment wrapText="1"/>
      <protection locked="0"/>
    </xf>
    <xf numFmtId="0" fontId="13" fillId="0" borderId="2" xfId="8" applyFont="1" applyBorder="1" applyAlignment="1" applyProtection="1">
      <alignment wrapText="1"/>
      <protection locked="0"/>
    </xf>
    <xf numFmtId="0" fontId="13" fillId="0" borderId="5" xfId="8" applyFont="1" applyBorder="1" applyProtection="1">
      <protection locked="0"/>
    </xf>
    <xf numFmtId="0" fontId="29" fillId="0" borderId="21" xfId="8" applyFont="1" applyBorder="1" applyAlignment="1" applyProtection="1">
      <alignment wrapText="1"/>
      <protection locked="0"/>
    </xf>
    <xf numFmtId="0" fontId="28" fillId="0" borderId="1" xfId="8" applyFont="1" applyBorder="1" applyAlignment="1" applyProtection="1">
      <alignment wrapText="1"/>
      <protection locked="0"/>
    </xf>
    <xf numFmtId="49" fontId="13" fillId="0" borderId="1" xfId="8" applyNumberFormat="1" applyFont="1" applyBorder="1" applyProtection="1">
      <protection locked="0"/>
    </xf>
    <xf numFmtId="0" fontId="13" fillId="0" borderId="22" xfId="8" applyFont="1" applyBorder="1" applyAlignment="1" applyProtection="1">
      <alignment wrapText="1"/>
      <protection locked="0"/>
    </xf>
    <xf numFmtId="0" fontId="13" fillId="4" borderId="21" xfId="8" applyFont="1" applyFill="1" applyBorder="1" applyAlignment="1" applyProtection="1">
      <alignment wrapText="1"/>
      <protection locked="0"/>
    </xf>
    <xf numFmtId="0" fontId="13" fillId="4" borderId="1" xfId="8" applyFont="1" applyFill="1" applyBorder="1" applyAlignment="1" applyProtection="1">
      <alignment wrapText="1"/>
      <protection locked="0"/>
    </xf>
    <xf numFmtId="0" fontId="13" fillId="4" borderId="1" xfId="8" applyFont="1" applyFill="1" applyBorder="1" applyProtection="1">
      <protection locked="0"/>
    </xf>
    <xf numFmtId="0" fontId="21" fillId="0" borderId="0" xfId="8" applyFont="1" applyProtection="1">
      <protection locked="0"/>
    </xf>
    <xf numFmtId="49" fontId="13" fillId="0" borderId="5" xfId="8" applyNumberFormat="1" applyFont="1" applyBorder="1" applyProtection="1">
      <protection locked="0"/>
    </xf>
    <xf numFmtId="0" fontId="29" fillId="0" borderId="1" xfId="8" applyFont="1" applyBorder="1" applyAlignment="1" applyProtection="1">
      <alignment wrapText="1"/>
      <protection locked="0"/>
    </xf>
    <xf numFmtId="0" fontId="32" fillId="0" borderId="21" xfId="8" applyFont="1" applyBorder="1" applyAlignment="1" applyProtection="1">
      <alignment wrapText="1"/>
      <protection locked="0"/>
    </xf>
    <xf numFmtId="0" fontId="32" fillId="0" borderId="1" xfId="8" applyFont="1" applyBorder="1" applyAlignment="1" applyProtection="1">
      <alignment wrapText="1"/>
      <protection locked="0"/>
    </xf>
    <xf numFmtId="0" fontId="31" fillId="0" borderId="21" xfId="8" applyFont="1" applyBorder="1" applyAlignment="1" applyProtection="1">
      <alignment wrapText="1"/>
      <protection locked="0"/>
    </xf>
    <xf numFmtId="0" fontId="31" fillId="0" borderId="1" xfId="8" applyFont="1" applyBorder="1" applyAlignment="1" applyProtection="1">
      <alignment wrapText="1"/>
      <protection locked="0"/>
    </xf>
    <xf numFmtId="0" fontId="29" fillId="4" borderId="1" xfId="8" applyFont="1" applyFill="1" applyBorder="1" applyAlignment="1" applyProtection="1">
      <alignment wrapText="1"/>
      <protection locked="0"/>
    </xf>
    <xf numFmtId="0" fontId="13" fillId="0" borderId="21" xfId="8" applyFont="1" applyBorder="1" applyAlignment="1" applyProtection="1">
      <alignment wrapText="1"/>
      <protection locked="0"/>
    </xf>
    <xf numFmtId="0" fontId="13" fillId="0" borderId="1" xfId="8" applyFont="1" applyBorder="1" applyAlignment="1" applyProtection="1">
      <alignment wrapText="1"/>
      <protection locked="0"/>
    </xf>
    <xf numFmtId="14" fontId="13" fillId="0" borderId="33" xfId="8" applyNumberFormat="1" applyFont="1" applyBorder="1" applyAlignment="1" applyProtection="1">
      <alignment wrapText="1"/>
      <protection locked="0"/>
    </xf>
    <xf numFmtId="0" fontId="13" fillId="0" borderId="33" xfId="8" applyFont="1" applyBorder="1" applyAlignment="1" applyProtection="1">
      <alignment wrapText="1"/>
      <protection locked="0"/>
    </xf>
    <xf numFmtId="0" fontId="13" fillId="0" borderId="39" xfId="8" applyFont="1" applyBorder="1" applyProtection="1">
      <protection locked="0"/>
    </xf>
    <xf numFmtId="0" fontId="13" fillId="0" borderId="38" xfId="8" applyFont="1" applyBorder="1" applyAlignment="1" applyProtection="1">
      <alignment wrapText="1"/>
      <protection locked="0"/>
    </xf>
    <xf numFmtId="0" fontId="13" fillId="0" borderId="35" xfId="8" applyFont="1" applyBorder="1" applyAlignment="1" applyProtection="1">
      <alignment wrapText="1"/>
      <protection locked="0"/>
    </xf>
    <xf numFmtId="0" fontId="13" fillId="4" borderId="38" xfId="8" applyFont="1" applyFill="1" applyBorder="1" applyAlignment="1" applyProtection="1">
      <alignment wrapText="1"/>
      <protection locked="0"/>
    </xf>
    <xf numFmtId="0" fontId="13" fillId="4" borderId="35" xfId="8" applyFont="1" applyFill="1" applyBorder="1" applyAlignment="1" applyProtection="1">
      <alignment wrapText="1"/>
      <protection locked="0"/>
    </xf>
    <xf numFmtId="0" fontId="13" fillId="4" borderId="35" xfId="8" applyFont="1" applyFill="1" applyBorder="1" applyProtection="1">
      <protection locked="0"/>
    </xf>
    <xf numFmtId="0" fontId="13" fillId="0" borderId="40" xfId="8" applyFont="1" applyBorder="1" applyAlignment="1" applyProtection="1">
      <alignment wrapText="1"/>
      <protection locked="0"/>
    </xf>
    <xf numFmtId="14" fontId="13" fillId="0" borderId="24" xfId="8" applyNumberFormat="1" applyFont="1" applyBorder="1" applyAlignment="1" applyProtection="1">
      <alignment wrapText="1"/>
      <protection locked="0"/>
    </xf>
    <xf numFmtId="0" fontId="13" fillId="0" borderId="24" xfId="8" applyFont="1" applyBorder="1" applyAlignment="1" applyProtection="1">
      <alignment wrapText="1"/>
      <protection locked="0"/>
    </xf>
    <xf numFmtId="0" fontId="13" fillId="0" borderId="25" xfId="8" applyFont="1" applyBorder="1" applyProtection="1">
      <protection locked="0"/>
    </xf>
    <xf numFmtId="0" fontId="13" fillId="0" borderId="23" xfId="8" applyFont="1" applyBorder="1" applyAlignment="1" applyProtection="1">
      <alignment wrapText="1"/>
      <protection locked="0"/>
    </xf>
    <xf numFmtId="49" fontId="13" fillId="0" borderId="24" xfId="8" applyNumberFormat="1" applyFont="1" applyBorder="1" applyProtection="1">
      <protection locked="0"/>
    </xf>
    <xf numFmtId="0" fontId="13" fillId="4" borderId="23" xfId="8" applyFont="1" applyFill="1" applyBorder="1" applyAlignment="1" applyProtection="1">
      <alignment wrapText="1"/>
      <protection locked="0"/>
    </xf>
    <xf numFmtId="0" fontId="13" fillId="4" borderId="24" xfId="8" applyFont="1" applyFill="1" applyBorder="1" applyAlignment="1" applyProtection="1">
      <alignment wrapText="1"/>
      <protection locked="0"/>
    </xf>
    <xf numFmtId="0" fontId="13" fillId="4" borderId="24" xfId="8" applyFont="1" applyFill="1" applyBorder="1" applyProtection="1">
      <protection locked="0"/>
    </xf>
    <xf numFmtId="0" fontId="26" fillId="5" borderId="0" xfId="1" applyFont="1" applyFill="1" applyBorder="1" applyAlignment="1" applyProtection="1">
      <alignment horizontal="left" vertical="center"/>
    </xf>
    <xf numFmtId="0" fontId="7" fillId="0" borderId="0" xfId="0" applyFont="1" applyBorder="1" applyProtection="1">
      <protection locked="0"/>
    </xf>
    <xf numFmtId="0" fontId="26" fillId="5" borderId="1" xfId="0" applyFont="1" applyFill="1" applyBorder="1" applyProtection="1"/>
    <xf numFmtId="0" fontId="26" fillId="5" borderId="1" xfId="0" applyFont="1" applyFill="1" applyBorder="1" applyProtection="1">
      <protection locked="0"/>
    </xf>
    <xf numFmtId="0" fontId="26" fillId="0" borderId="0" xfId="0" applyFont="1" applyFill="1" applyProtection="1">
      <protection locked="0"/>
    </xf>
    <xf numFmtId="0" fontId="26" fillId="0" borderId="0" xfId="0" applyFont="1" applyFill="1" applyAlignment="1" applyProtection="1">
      <alignment horizontal="center" vertical="center"/>
      <protection locked="0"/>
    </xf>
    <xf numFmtId="0" fontId="26" fillId="0" borderId="0" xfId="0" applyFont="1" applyProtection="1"/>
    <xf numFmtId="0" fontId="26" fillId="0" borderId="0" xfId="0" applyFont="1" applyFill="1"/>
    <xf numFmtId="49" fontId="26" fillId="0" borderId="1" xfId="2" applyNumberFormat="1" applyFont="1" applyFill="1" applyBorder="1" applyAlignment="1" applyProtection="1">
      <alignment horizontal="left" vertical="center"/>
      <protection locked="0"/>
    </xf>
    <xf numFmtId="3" fontId="26" fillId="5" borderId="1" xfId="1" applyNumberFormat="1" applyFont="1" applyFill="1" applyBorder="1" applyAlignment="1" applyProtection="1">
      <alignment horizontal="left" vertical="center" wrapText="1"/>
      <protection locked="0"/>
    </xf>
    <xf numFmtId="4" fontId="26" fillId="5" borderId="1" xfId="1" applyNumberFormat="1" applyFont="1" applyFill="1" applyBorder="1" applyAlignment="1" applyProtection="1">
      <alignment horizontal="right" vertical="center"/>
      <protection locked="0"/>
    </xf>
    <xf numFmtId="4" fontId="26" fillId="5" borderId="1" xfId="0" applyNumberFormat="1" applyFont="1" applyFill="1" applyBorder="1" applyProtection="1"/>
    <xf numFmtId="0" fontId="26" fillId="2" borderId="0" xfId="0" applyFont="1" applyFill="1"/>
    <xf numFmtId="3" fontId="7" fillId="5" borderId="1" xfId="0" applyNumberFormat="1" applyFont="1" applyFill="1" applyBorder="1" applyProtection="1"/>
    <xf numFmtId="0" fontId="7" fillId="2" borderId="0" xfId="0" applyFont="1" applyFill="1" applyAlignment="1" applyProtection="1">
      <alignment horizontal="left"/>
      <protection locked="0"/>
    </xf>
    <xf numFmtId="0" fontId="26" fillId="2" borderId="0" xfId="0" applyFont="1" applyFill="1" applyAlignment="1" applyProtection="1">
      <alignment horizontal="left"/>
      <protection locked="0"/>
    </xf>
    <xf numFmtId="0" fontId="7" fillId="2" borderId="0" xfId="0" applyFont="1" applyFill="1" applyProtection="1">
      <protection locked="0"/>
    </xf>
    <xf numFmtId="0" fontId="26" fillId="2" borderId="3" xfId="0" applyFont="1" applyFill="1" applyBorder="1" applyProtection="1">
      <protection locked="0"/>
    </xf>
    <xf numFmtId="0" fontId="7" fillId="2" borderId="0" xfId="0" applyFont="1" applyFill="1"/>
    <xf numFmtId="0" fontId="26" fillId="0" borderId="1" xfId="1" applyFont="1" applyFill="1" applyBorder="1" applyAlignment="1" applyProtection="1">
      <alignment vertical="center" wrapText="1"/>
    </xf>
    <xf numFmtId="49" fontId="26" fillId="0" borderId="1" xfId="1" applyNumberFormat="1" applyFont="1" applyFill="1" applyBorder="1" applyAlignment="1" applyProtection="1">
      <alignment horizontal="left" vertical="center" wrapText="1" indent="1"/>
    </xf>
    <xf numFmtId="0" fontId="26" fillId="0" borderId="1" xfId="1" applyFont="1" applyFill="1" applyBorder="1" applyAlignment="1" applyProtection="1">
      <alignment horizontal="center" vertical="center" wrapText="1"/>
    </xf>
    <xf numFmtId="0" fontId="41" fillId="0" borderId="1" xfId="1" applyFont="1" applyFill="1" applyBorder="1" applyAlignment="1" applyProtection="1">
      <alignment horizontal="left" vertical="center" wrapText="1" indent="1"/>
    </xf>
    <xf numFmtId="3" fontId="41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4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1" xfId="2" applyFont="1" applyFill="1" applyBorder="1" applyAlignment="1" applyProtection="1">
      <alignment horizontal="right" vertical="top"/>
    </xf>
    <xf numFmtId="4" fontId="26" fillId="2" borderId="1" xfId="1" applyNumberFormat="1" applyFont="1" applyFill="1" applyBorder="1" applyAlignment="1" applyProtection="1">
      <alignment horizontal="left" vertical="center" wrapText="1"/>
      <protection locked="0"/>
    </xf>
    <xf numFmtId="3" fontId="26" fillId="2" borderId="1" xfId="1" applyNumberFormat="1" applyFont="1" applyFill="1" applyBorder="1" applyAlignment="1" applyProtection="1">
      <alignment horizontal="left" vertical="center" wrapText="1"/>
      <protection locked="0"/>
    </xf>
    <xf numFmtId="4" fontId="26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6" fillId="2" borderId="1" xfId="1" applyNumberFormat="1" applyFont="1" applyFill="1" applyBorder="1" applyAlignment="1" applyProtection="1">
      <alignment horizontal="left" vertical="center"/>
      <protection locked="0"/>
    </xf>
    <xf numFmtId="3" fontId="7" fillId="5" borderId="35" xfId="1" applyNumberFormat="1" applyFont="1" applyFill="1" applyBorder="1" applyAlignment="1" applyProtection="1">
      <alignment horizontal="right" vertical="center" wrapText="1"/>
    </xf>
    <xf numFmtId="14" fontId="21" fillId="0" borderId="2" xfId="8" applyNumberFormat="1" applyFont="1" applyBorder="1" applyAlignment="1" applyProtection="1">
      <alignment wrapText="1"/>
      <protection locked="0"/>
    </xf>
    <xf numFmtId="1" fontId="37" fillId="0" borderId="6" xfId="2" applyNumberFormat="1" applyFont="1" applyFill="1" applyBorder="1" applyAlignment="1" applyProtection="1">
      <alignment horizontal="left" vertical="top" wrapText="1"/>
      <protection locked="0"/>
    </xf>
    <xf numFmtId="1" fontId="19" fillId="5" borderId="6" xfId="2" applyNumberFormat="1" applyFont="1" applyFill="1" applyBorder="1" applyAlignment="1" applyProtection="1">
      <alignment horizontal="right" vertical="top" wrapText="1"/>
      <protection locked="0"/>
    </xf>
    <xf numFmtId="2" fontId="19" fillId="5" borderId="6" xfId="2" applyNumberFormat="1" applyFont="1" applyFill="1" applyBorder="1" applyAlignment="1" applyProtection="1">
      <alignment horizontal="right" vertical="top" wrapText="1"/>
      <protection locked="0"/>
    </xf>
    <xf numFmtId="2" fontId="18" fillId="0" borderId="7" xfId="2" applyNumberFormat="1" applyFont="1" applyFill="1" applyBorder="1" applyAlignment="1" applyProtection="1">
      <alignment horizontal="left" vertical="top" wrapText="1"/>
      <protection locked="0"/>
    </xf>
    <xf numFmtId="1" fontId="37" fillId="0" borderId="7" xfId="2" applyNumberFormat="1" applyFont="1" applyFill="1" applyBorder="1" applyAlignment="1" applyProtection="1">
      <alignment horizontal="left" vertical="top" wrapText="1"/>
      <protection locked="0"/>
    </xf>
    <xf numFmtId="1" fontId="37" fillId="0" borderId="9" xfId="2" applyNumberFormat="1" applyFont="1" applyFill="1" applyBorder="1" applyAlignment="1" applyProtection="1">
      <alignment horizontal="left" vertical="top" wrapText="1"/>
      <protection locked="0"/>
    </xf>
    <xf numFmtId="0" fontId="26" fillId="5" borderId="0" xfId="1" applyFont="1" applyFill="1" applyAlignment="1" applyProtection="1">
      <alignment horizontal="center" vertical="center"/>
    </xf>
    <xf numFmtId="0" fontId="26" fillId="5" borderId="0" xfId="1" applyFont="1" applyFill="1" applyAlignment="1" applyProtection="1">
      <alignment wrapText="1"/>
    </xf>
    <xf numFmtId="0" fontId="26" fillId="5" borderId="0" xfId="3" applyFont="1" applyFill="1" applyAlignment="1" applyProtection="1">
      <alignment horizontal="center" vertical="center"/>
      <protection locked="0"/>
    </xf>
    <xf numFmtId="0" fontId="26" fillId="5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horizontal="left"/>
      <protection locked="0"/>
    </xf>
    <xf numFmtId="0" fontId="26" fillId="0" borderId="0" xfId="0" applyFont="1" applyFill="1" applyBorder="1" applyAlignment="1" applyProtection="1">
      <alignment wrapText="1"/>
      <protection locked="0"/>
    </xf>
    <xf numFmtId="0" fontId="44" fillId="5" borderId="0" xfId="3" applyFont="1" applyFill="1" applyAlignment="1" applyProtection="1">
      <alignment horizontal="center" vertical="center" wrapText="1"/>
    </xf>
    <xf numFmtId="0" fontId="44" fillId="0" borderId="0" xfId="3" applyFont="1" applyAlignment="1" applyProtection="1">
      <alignment horizontal="center" vertical="center"/>
      <protection locked="0"/>
    </xf>
    <xf numFmtId="0" fontId="26" fillId="0" borderId="0" xfId="1" applyFont="1" applyBorder="1" applyAlignment="1" applyProtection="1">
      <alignment horizontal="center" vertical="center"/>
      <protection locked="0"/>
    </xf>
    <xf numFmtId="0" fontId="26" fillId="0" borderId="1" xfId="0" applyFont="1" applyFill="1" applyBorder="1" applyAlignment="1" applyProtection="1">
      <alignment horizontal="left" vertical="center" wrapText="1" indent="1"/>
    </xf>
    <xf numFmtId="0" fontId="26" fillId="0" borderId="0" xfId="0" applyFont="1" applyAlignment="1" applyProtection="1">
      <alignment wrapText="1"/>
      <protection locked="0"/>
    </xf>
    <xf numFmtId="0" fontId="26" fillId="0" borderId="0" xfId="3" applyFont="1" applyAlignment="1" applyProtection="1">
      <alignment wrapText="1"/>
      <protection locked="0"/>
    </xf>
    <xf numFmtId="0" fontId="26" fillId="0" borderId="0" xfId="3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0" applyFont="1" applyAlignment="1">
      <alignment wrapText="1"/>
    </xf>
    <xf numFmtId="0" fontId="26" fillId="0" borderId="0" xfId="0" applyFont="1" applyAlignment="1">
      <alignment wrapText="1"/>
    </xf>
    <xf numFmtId="4" fontId="26" fillId="0" borderId="0" xfId="1" applyNumberFormat="1" applyFont="1" applyAlignment="1" applyProtection="1">
      <alignment horizontal="center" vertical="center" wrapText="1"/>
      <protection locked="0"/>
    </xf>
    <xf numFmtId="3" fontId="26" fillId="2" borderId="1" xfId="1" applyNumberFormat="1" applyFont="1" applyFill="1" applyBorder="1" applyAlignment="1" applyProtection="1">
      <alignment horizontal="left" vertical="center"/>
      <protection locked="0"/>
    </xf>
    <xf numFmtId="0" fontId="7" fillId="5" borderId="6" xfId="2" applyFont="1" applyFill="1" applyBorder="1" applyAlignment="1" applyProtection="1">
      <alignment vertical="top" wrapText="1"/>
    </xf>
    <xf numFmtId="0" fontId="7" fillId="5" borderId="6" xfId="2" applyFont="1" applyFill="1" applyBorder="1" applyAlignment="1" applyProtection="1">
      <alignment horizontal="center" vertical="top" wrapText="1"/>
    </xf>
    <xf numFmtId="1" fontId="7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vertical="top" wrapText="1"/>
      <protection locked="0"/>
    </xf>
    <xf numFmtId="0" fontId="45" fillId="2" borderId="5" xfId="0" applyFont="1" applyFill="1" applyBorder="1" applyAlignment="1">
      <alignment horizontal="center" vertical="center" wrapText="1"/>
    </xf>
    <xf numFmtId="0" fontId="46" fillId="2" borderId="1" xfId="0" applyFont="1" applyFill="1" applyBorder="1"/>
    <xf numFmtId="0" fontId="46" fillId="2" borderId="1" xfId="0" applyNumberFormat="1" applyFont="1" applyFill="1" applyBorder="1"/>
    <xf numFmtId="49" fontId="46" fillId="2" borderId="1" xfId="0" applyNumberFormat="1" applyFont="1" applyFill="1" applyBorder="1"/>
    <xf numFmtId="0" fontId="45" fillId="2" borderId="5" xfId="0" applyFont="1" applyFill="1" applyBorder="1" applyAlignment="1">
      <alignment horizontal="center" wrapText="1"/>
    </xf>
    <xf numFmtId="0" fontId="45" fillId="2" borderId="5" xfId="0" applyFont="1" applyFill="1" applyBorder="1" applyAlignment="1">
      <alignment vertical="center"/>
    </xf>
    <xf numFmtId="16" fontId="45" fillId="2" borderId="5" xfId="0" applyNumberFormat="1" applyFont="1" applyFill="1" applyBorder="1" applyAlignment="1">
      <alignment horizontal="center" wrapText="1"/>
    </xf>
    <xf numFmtId="0" fontId="45" fillId="2" borderId="0" xfId="0" applyFont="1" applyFill="1" applyBorder="1" applyAlignment="1">
      <alignment horizontal="center" wrapText="1"/>
    </xf>
    <xf numFmtId="0" fontId="45" fillId="2" borderId="39" xfId="0" applyFont="1" applyFill="1" applyBorder="1" applyAlignment="1">
      <alignment horizontal="center" wrapText="1"/>
    </xf>
    <xf numFmtId="0" fontId="46" fillId="2" borderId="35" xfId="0" applyFont="1" applyFill="1" applyBorder="1"/>
    <xf numFmtId="49" fontId="46" fillId="2" borderId="2" xfId="0" applyNumberFormat="1" applyFont="1" applyFill="1" applyBorder="1" applyAlignment="1">
      <alignment horizontal="left"/>
    </xf>
    <xf numFmtId="49" fontId="46" fillId="2" borderId="35" xfId="0" applyNumberFormat="1" applyFont="1" applyFill="1" applyBorder="1" applyAlignment="1"/>
    <xf numFmtId="0" fontId="38" fillId="0" borderId="6" xfId="2" applyFont="1" applyFill="1" applyBorder="1" applyAlignment="1" applyProtection="1">
      <alignment vertical="top" wrapText="1"/>
      <protection locked="0"/>
    </xf>
    <xf numFmtId="4" fontId="33" fillId="0" borderId="0" xfId="1" applyNumberFormat="1" applyFont="1" applyAlignment="1" applyProtection="1">
      <alignment horizontal="center" vertical="center" wrapText="1"/>
      <protection locked="0"/>
    </xf>
    <xf numFmtId="0" fontId="46" fillId="2" borderId="1" xfId="0" applyNumberFormat="1" applyFont="1" applyFill="1" applyBorder="1" applyAlignment="1">
      <alignment horizontal="left"/>
    </xf>
    <xf numFmtId="0" fontId="26" fillId="0" borderId="0" xfId="3" applyFont="1" applyAlignment="1" applyProtection="1">
      <protection locked="0"/>
    </xf>
    <xf numFmtId="0" fontId="15" fillId="4" borderId="10" xfId="5" applyFont="1" applyFill="1" applyBorder="1" applyAlignment="1" applyProtection="1">
      <alignment horizontal="center"/>
    </xf>
    <xf numFmtId="0" fontId="15" fillId="4" borderId="12" xfId="5" applyFont="1" applyFill="1" applyBorder="1" applyAlignment="1" applyProtection="1">
      <alignment horizontal="center"/>
    </xf>
    <xf numFmtId="0" fontId="15" fillId="4" borderId="11" xfId="5" applyFont="1" applyFill="1" applyBorder="1" applyAlignment="1" applyProtection="1">
      <alignment horizontal="center"/>
    </xf>
    <xf numFmtId="14" fontId="26" fillId="0" borderId="0" xfId="1" applyNumberFormat="1" applyFont="1" applyFill="1" applyBorder="1" applyAlignment="1" applyProtection="1">
      <alignment horizontal="center" vertical="center"/>
    </xf>
    <xf numFmtId="0" fontId="26" fillId="0" borderId="0" xfId="1" applyFont="1" applyFill="1" applyBorder="1" applyAlignment="1" applyProtection="1">
      <alignment horizontal="center" vertical="center"/>
    </xf>
    <xf numFmtId="0" fontId="26" fillId="5" borderId="0" xfId="1" applyFont="1" applyFill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3" fillId="5" borderId="1" xfId="4" applyFont="1" applyFill="1" applyBorder="1" applyAlignment="1" applyProtection="1">
      <alignment horizontal="center" vertical="center" wrapText="1"/>
    </xf>
    <xf numFmtId="0" fontId="13" fillId="0" borderId="35" xfId="4" applyFont="1" applyBorder="1" applyAlignment="1" applyProtection="1">
      <alignment horizontal="right" vertical="center" wrapText="1"/>
      <protection locked="0"/>
    </xf>
    <xf numFmtId="0" fontId="13" fillId="0" borderId="2" xfId="4" applyFont="1" applyBorder="1" applyAlignment="1" applyProtection="1">
      <alignment horizontal="right" vertical="center" wrapText="1"/>
      <protection locked="0"/>
    </xf>
    <xf numFmtId="0" fontId="13" fillId="0" borderId="35" xfId="4" applyFont="1" applyBorder="1" applyAlignment="1" applyProtection="1">
      <alignment horizontal="center" vertical="center" wrapText="1"/>
      <protection locked="0"/>
    </xf>
    <xf numFmtId="0" fontId="13" fillId="0" borderId="2" xfId="4" applyFont="1" applyBorder="1" applyAlignment="1" applyProtection="1">
      <alignment horizontal="center" vertical="center" wrapText="1"/>
      <protection locked="0"/>
    </xf>
    <xf numFmtId="0" fontId="13" fillId="0" borderId="35" xfId="4" applyFont="1" applyFill="1" applyBorder="1" applyAlignment="1" applyProtection="1">
      <alignment horizontal="center" vertical="center" wrapText="1"/>
      <protection locked="0"/>
    </xf>
    <xf numFmtId="0" fontId="13" fillId="0" borderId="2" xfId="4" applyFont="1" applyFill="1" applyBorder="1" applyAlignment="1" applyProtection="1">
      <alignment horizontal="center" vertical="center" wrapText="1"/>
      <protection locked="0"/>
    </xf>
    <xf numFmtId="0" fontId="13" fillId="0" borderId="35" xfId="4" applyFont="1" applyBorder="1" applyAlignment="1" applyProtection="1">
      <alignment horizontal="left" vertical="center" wrapText="1"/>
      <protection locked="0"/>
    </xf>
    <xf numFmtId="0" fontId="13" fillId="0" borderId="2" xfId="4" applyFont="1" applyBorder="1" applyAlignment="1" applyProtection="1">
      <alignment horizontal="left" vertical="center" wrapText="1"/>
      <protection locked="0"/>
    </xf>
    <xf numFmtId="0" fontId="47" fillId="9" borderId="44" xfId="0" applyFont="1" applyFill="1" applyBorder="1" applyAlignment="1">
      <alignment horizontal="left" vertical="center" wrapText="1"/>
    </xf>
    <xf numFmtId="0" fontId="47" fillId="9" borderId="45" xfId="0" applyFont="1" applyFill="1" applyBorder="1" applyAlignment="1">
      <alignment horizontal="left" vertical="center" wrapText="1"/>
    </xf>
    <xf numFmtId="0" fontId="47" fillId="9" borderId="45" xfId="0" applyFont="1" applyFill="1" applyBorder="1" applyAlignment="1">
      <alignment horizontal="right"/>
    </xf>
    <xf numFmtId="0" fontId="48" fillId="9" borderId="46" xfId="0" applyFont="1" applyFill="1" applyBorder="1" applyAlignment="1">
      <alignment horizontal="left" vertical="center" wrapText="1"/>
    </xf>
    <xf numFmtId="0" fontId="48" fillId="9" borderId="47" xfId="0" applyFont="1" applyFill="1" applyBorder="1" applyAlignment="1">
      <alignment horizontal="left" vertical="center" wrapText="1"/>
    </xf>
    <xf numFmtId="0" fontId="48" fillId="9" borderId="47" xfId="0" applyFont="1" applyFill="1" applyBorder="1" applyAlignment="1">
      <alignment horizontal="right"/>
    </xf>
    <xf numFmtId="0" fontId="6" fillId="9" borderId="47" xfId="0" applyFont="1" applyFill="1" applyBorder="1" applyAlignment="1">
      <alignment wrapText="1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37</xdr:row>
      <xdr:rowOff>180975</xdr:rowOff>
    </xdr:from>
    <xdr:to>
      <xdr:col>6</xdr:col>
      <xdr:colOff>219075</xdr:colOff>
      <xdr:row>37</xdr:row>
      <xdr:rowOff>180975</xdr:rowOff>
    </xdr:to>
    <xdr:cxnSp macro="">
      <xdr:nvCxnSpPr>
        <xdr:cNvPr id="3" name="Straight Connector 2"/>
        <xdr:cNvCxnSpPr/>
      </xdr:nvCxnSpPr>
      <xdr:spPr>
        <a:xfrm>
          <a:off x="421957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81</xdr:row>
      <xdr:rowOff>171450</xdr:rowOff>
    </xdr:from>
    <xdr:to>
      <xdr:col>1</xdr:col>
      <xdr:colOff>1495425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81</xdr:row>
      <xdr:rowOff>180975</xdr:rowOff>
    </xdr:from>
    <xdr:to>
      <xdr:col>2</xdr:col>
      <xdr:colOff>554556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171450</xdr:rowOff>
    </xdr:from>
    <xdr:to>
      <xdr:col>1</xdr:col>
      <xdr:colOff>1495425</xdr:colOff>
      <xdr:row>32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32</xdr:row>
      <xdr:rowOff>180975</xdr:rowOff>
    </xdr:from>
    <xdr:to>
      <xdr:col>2</xdr:col>
      <xdr:colOff>554556</xdr:colOff>
      <xdr:row>32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2_annual-2016-03-30/2012_annual/Users/User/AppData/Roaming/Microsoft/Excel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0;&#1086;&#1087;&#1080;&#1103;%20wliuri01-08-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2_annual-2016-03-30/2012_annual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8"/>
      <sheetName val="ფორმა N10"/>
      <sheetName val="ფორმა N11"/>
      <sheetName val="ფორმა N13"/>
      <sheetName val="ფორმა N14"/>
      <sheetName val="ფორმა 15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ფორმა N4.1"/>
      <sheetName val="ფორმა 4.2"/>
      <sheetName val="ფორმა N4.3"/>
      <sheetName val="ფორმა 4.4"/>
      <sheetName val="ფორმა N5.1"/>
      <sheetName val="ფორმა N6.1"/>
      <sheetName val="ფორმა N 8.1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8"/>
      <sheetName val="ფორმა N11"/>
      <sheetName val="ფორმა N13"/>
      <sheetName val="ფორმა N14"/>
      <sheetName val="ფორმა 15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148"/>
  <sheetViews>
    <sheetView showGridLines="0" view="pageBreakPreview" zoomScale="80" zoomScaleSheetLayoutView="80" workbookViewId="0">
      <selection activeCell="M105" sqref="M105"/>
    </sheetView>
  </sheetViews>
  <sheetFormatPr defaultRowHeight="15"/>
  <cols>
    <col min="1" max="1" width="10.85546875" style="44" bestFit="1" customWidth="1"/>
    <col min="2" max="2" width="13.140625" style="44" customWidth="1"/>
    <col min="3" max="3" width="17.5703125" style="44" bestFit="1" customWidth="1"/>
    <col min="4" max="4" width="11" style="44" customWidth="1"/>
    <col min="5" max="5" width="16.7109375" style="44" customWidth="1"/>
    <col min="6" max="6" width="13.85546875" style="44" customWidth="1"/>
    <col min="7" max="7" width="16.42578125" style="47" customWidth="1"/>
    <col min="8" max="8" width="18.140625" style="47" customWidth="1"/>
    <col min="9" max="9" width="15.28515625" style="47" customWidth="1"/>
    <col min="10" max="11" width="17.42578125" style="44" customWidth="1"/>
    <col min="12" max="12" width="16.7109375" style="44" customWidth="1"/>
    <col min="13" max="13" width="28.140625" style="44" customWidth="1"/>
    <col min="14" max="16384" width="9.140625" style="44"/>
  </cols>
  <sheetData>
    <row r="1" spans="1:13" s="60" customFormat="1">
      <c r="A1" s="63" t="s">
        <v>312</v>
      </c>
      <c r="B1" s="85"/>
      <c r="C1" s="85"/>
      <c r="D1" s="85"/>
      <c r="E1" s="86"/>
      <c r="F1" s="228"/>
      <c r="G1" s="88"/>
      <c r="H1" s="89"/>
      <c r="I1" s="63"/>
      <c r="J1" s="85"/>
      <c r="K1" s="87" t="s">
        <v>276</v>
      </c>
      <c r="L1" s="229" t="s">
        <v>4174</v>
      </c>
      <c r="M1" s="87"/>
    </row>
    <row r="2" spans="1:13" s="60" customFormat="1">
      <c r="A2" s="65" t="s">
        <v>140</v>
      </c>
      <c r="B2" s="85"/>
      <c r="C2" s="85"/>
      <c r="D2" s="85"/>
      <c r="E2" s="86"/>
      <c r="F2" s="228"/>
      <c r="G2" s="88"/>
      <c r="H2" s="89"/>
      <c r="I2" s="65"/>
      <c r="J2" s="85"/>
      <c r="K2" s="86"/>
      <c r="L2" s="86"/>
      <c r="M2" s="86"/>
    </row>
    <row r="3" spans="1:13" s="60" customFormat="1">
      <c r="A3" s="85"/>
      <c r="B3" s="85"/>
      <c r="C3" s="87"/>
      <c r="D3" s="230"/>
      <c r="E3" s="86"/>
      <c r="F3" s="86"/>
      <c r="G3" s="231"/>
      <c r="H3" s="86"/>
      <c r="I3" s="86"/>
      <c r="J3" s="228"/>
      <c r="K3" s="85"/>
      <c r="L3" s="85"/>
      <c r="M3" s="86"/>
    </row>
    <row r="4" spans="1:13" s="60" customFormat="1">
      <c r="A4" s="228" t="s">
        <v>274</v>
      </c>
      <c r="B4" s="232"/>
      <c r="C4" s="232"/>
      <c r="D4" s="232" t="s">
        <v>277</v>
      </c>
      <c r="E4" s="233"/>
      <c r="F4" s="86"/>
      <c r="G4" s="234"/>
      <c r="H4" s="86"/>
      <c r="I4" s="235"/>
      <c r="J4" s="233"/>
      <c r="K4" s="85"/>
      <c r="L4" s="86"/>
      <c r="M4" s="86"/>
    </row>
    <row r="5" spans="1:13" s="60" customFormat="1">
      <c r="A5" s="228"/>
      <c r="B5" s="228"/>
      <c r="C5" s="228"/>
      <c r="D5" s="232"/>
      <c r="E5" s="86"/>
      <c r="F5" s="86"/>
      <c r="G5" s="234"/>
      <c r="H5" s="234"/>
      <c r="I5" s="234"/>
      <c r="J5" s="236"/>
      <c r="K5" s="89"/>
      <c r="L5" s="85"/>
      <c r="M5" s="86"/>
    </row>
    <row r="6" spans="1:13" s="60" customFormat="1" ht="15.75" thickBot="1">
      <c r="A6" s="237"/>
      <c r="B6" s="86" t="s">
        <v>468</v>
      </c>
      <c r="C6" s="236"/>
      <c r="D6" s="238"/>
      <c r="E6" s="86"/>
      <c r="F6" s="86"/>
      <c r="G6" s="234"/>
      <c r="H6" s="234"/>
      <c r="I6" s="234"/>
      <c r="J6" s="86"/>
      <c r="K6" s="85"/>
      <c r="L6" s="85"/>
      <c r="M6" s="86"/>
    </row>
    <row r="7" spans="1:13" ht="16.5" thickBot="1">
      <c r="A7" s="85"/>
      <c r="B7" s="239"/>
      <c r="C7" s="85"/>
      <c r="D7" s="85"/>
      <c r="E7" s="240"/>
      <c r="F7" s="240"/>
      <c r="G7" s="228"/>
      <c r="H7" s="228"/>
      <c r="I7" s="228"/>
      <c r="J7" s="650" t="s">
        <v>451</v>
      </c>
      <c r="K7" s="651"/>
      <c r="L7" s="652"/>
      <c r="M7" s="85"/>
    </row>
    <row r="8" spans="1:13" s="45" customFormat="1" ht="75.75" thickBot="1">
      <c r="A8" s="241" t="s">
        <v>61</v>
      </c>
      <c r="B8" s="242" t="s">
        <v>141</v>
      </c>
      <c r="C8" s="242" t="s">
        <v>472</v>
      </c>
      <c r="D8" s="243" t="s">
        <v>284</v>
      </c>
      <c r="E8" s="244" t="s">
        <v>225</v>
      </c>
      <c r="F8" s="245" t="s">
        <v>224</v>
      </c>
      <c r="G8" s="246" t="s">
        <v>228</v>
      </c>
      <c r="H8" s="247" t="s">
        <v>229</v>
      </c>
      <c r="I8" s="248" t="s">
        <v>226</v>
      </c>
      <c r="J8" s="249" t="s">
        <v>280</v>
      </c>
      <c r="K8" s="250" t="s">
        <v>281</v>
      </c>
      <c r="L8" s="250" t="s">
        <v>230</v>
      </c>
      <c r="M8" s="251" t="s">
        <v>231</v>
      </c>
    </row>
    <row r="9" spans="1:13" s="52" customFormat="1" ht="13.5" customHeight="1" thickBot="1">
      <c r="A9" s="252">
        <v>1</v>
      </c>
      <c r="B9" s="253">
        <v>2</v>
      </c>
      <c r="C9" s="253">
        <v>3</v>
      </c>
      <c r="D9" s="254">
        <v>4</v>
      </c>
      <c r="E9" s="255">
        <v>7</v>
      </c>
      <c r="F9" s="253">
        <v>8</v>
      </c>
      <c r="G9" s="256">
        <v>9</v>
      </c>
      <c r="H9" s="257">
        <v>12</v>
      </c>
      <c r="I9" s="258">
        <v>13</v>
      </c>
      <c r="J9" s="255">
        <v>14</v>
      </c>
      <c r="K9" s="253">
        <v>15</v>
      </c>
      <c r="L9" s="253">
        <v>16</v>
      </c>
      <c r="M9" s="258">
        <v>17</v>
      </c>
    </row>
    <row r="10" spans="1:13" ht="15.75" hidden="1">
      <c r="A10" s="259">
        <v>1</v>
      </c>
      <c r="B10" s="260"/>
      <c r="C10" s="261"/>
      <c r="D10" s="262"/>
      <c r="E10" s="281"/>
      <c r="F10" s="282"/>
      <c r="G10" s="263"/>
      <c r="H10" s="264"/>
      <c r="I10" s="265"/>
      <c r="J10" s="266"/>
      <c r="K10" s="267"/>
      <c r="L10" s="268"/>
      <c r="M10" s="269"/>
    </row>
    <row r="11" spans="1:13" ht="0.75" hidden="1" customHeight="1">
      <c r="A11" s="270">
        <v>2</v>
      </c>
      <c r="B11" s="260"/>
      <c r="C11" s="261"/>
      <c r="D11" s="271"/>
      <c r="E11" s="283"/>
      <c r="F11" s="284"/>
      <c r="G11" s="272"/>
      <c r="H11" s="272"/>
      <c r="I11" s="265"/>
      <c r="J11" s="273"/>
      <c r="K11" s="274"/>
      <c r="L11" s="275"/>
      <c r="M11" s="276"/>
    </row>
    <row r="12" spans="1:13" ht="0.75" hidden="1" customHeight="1">
      <c r="A12" s="270"/>
      <c r="B12" s="260"/>
      <c r="C12" s="261"/>
      <c r="D12" s="271"/>
      <c r="E12" s="283"/>
      <c r="F12" s="284"/>
      <c r="G12" s="272"/>
      <c r="H12" s="298"/>
      <c r="I12" s="265"/>
      <c r="J12" s="273"/>
      <c r="K12" s="274"/>
      <c r="L12" s="275"/>
      <c r="M12" s="276"/>
    </row>
    <row r="13" spans="1:13" ht="0.75" hidden="1" customHeight="1">
      <c r="A13" s="270"/>
      <c r="B13" s="260"/>
      <c r="C13" s="261"/>
      <c r="D13" s="271"/>
      <c r="E13" s="283"/>
      <c r="F13" s="284"/>
      <c r="G13" s="272"/>
      <c r="H13" s="298"/>
      <c r="I13" s="265"/>
      <c r="J13" s="273"/>
      <c r="K13" s="274"/>
      <c r="L13" s="275"/>
      <c r="M13" s="276"/>
    </row>
    <row r="14" spans="1:13" ht="0.75" hidden="1" customHeight="1">
      <c r="A14" s="270"/>
      <c r="B14" s="260"/>
      <c r="C14" s="261"/>
      <c r="D14" s="271"/>
      <c r="E14" s="283"/>
      <c r="F14" s="284"/>
      <c r="G14" s="272"/>
      <c r="H14" s="298"/>
      <c r="I14" s="265"/>
      <c r="J14" s="273"/>
      <c r="K14" s="274"/>
      <c r="L14" s="275"/>
      <c r="M14" s="276"/>
    </row>
    <row r="15" spans="1:13" ht="0.75" hidden="1" customHeight="1">
      <c r="A15" s="270"/>
      <c r="B15" s="260"/>
      <c r="C15" s="261"/>
      <c r="D15" s="271"/>
      <c r="E15" s="283"/>
      <c r="F15" s="284"/>
      <c r="G15" s="272"/>
      <c r="H15" s="298"/>
      <c r="I15" s="265"/>
      <c r="J15" s="273"/>
      <c r="K15" s="274"/>
      <c r="L15" s="275"/>
      <c r="M15" s="276"/>
    </row>
    <row r="16" spans="1:13" ht="0.75" hidden="1" customHeight="1">
      <c r="A16" s="270"/>
      <c r="B16" s="260"/>
      <c r="C16" s="261"/>
      <c r="D16" s="271"/>
      <c r="E16" s="283"/>
      <c r="F16" s="284"/>
      <c r="G16" s="272"/>
      <c r="H16" s="298"/>
      <c r="I16" s="265"/>
      <c r="J16" s="273"/>
      <c r="K16" s="274"/>
      <c r="L16" s="275"/>
      <c r="M16" s="276"/>
    </row>
    <row r="17" spans="1:13" ht="1.5" hidden="1" customHeight="1">
      <c r="A17" s="270"/>
      <c r="B17" s="260"/>
      <c r="C17" s="261"/>
      <c r="D17" s="271"/>
      <c r="E17" s="283"/>
      <c r="F17" s="284"/>
      <c r="G17" s="272"/>
      <c r="H17" s="298"/>
      <c r="I17" s="265"/>
      <c r="J17" s="273"/>
      <c r="K17" s="274"/>
      <c r="L17" s="275"/>
      <c r="M17" s="276"/>
    </row>
    <row r="18" spans="1:13" ht="1.5" hidden="1" customHeight="1">
      <c r="A18" s="270"/>
      <c r="B18" s="260"/>
      <c r="C18" s="261"/>
      <c r="D18" s="271"/>
      <c r="E18" s="283"/>
      <c r="F18" s="284"/>
      <c r="G18" s="272"/>
      <c r="H18" s="298"/>
      <c r="I18" s="265"/>
      <c r="J18" s="273"/>
      <c r="K18" s="274"/>
      <c r="L18" s="275"/>
      <c r="M18" s="276"/>
    </row>
    <row r="19" spans="1:13" s="547" customFormat="1" ht="27.75" customHeight="1">
      <c r="A19" s="536">
        <v>1</v>
      </c>
      <c r="B19" s="537" t="s">
        <v>3837</v>
      </c>
      <c r="C19" s="538" t="s">
        <v>3178</v>
      </c>
      <c r="D19" s="539">
        <v>100000</v>
      </c>
      <c r="E19" s="540" t="s">
        <v>3838</v>
      </c>
      <c r="F19" s="541"/>
      <c r="G19" s="542"/>
      <c r="H19" s="543" t="s">
        <v>3839</v>
      </c>
      <c r="I19" s="265" t="s">
        <v>3174</v>
      </c>
      <c r="J19" s="544"/>
      <c r="K19" s="545"/>
      <c r="L19" s="546"/>
      <c r="M19" s="543"/>
    </row>
    <row r="20" spans="1:13" s="547" customFormat="1" ht="27.75" customHeight="1">
      <c r="A20" s="536">
        <v>2</v>
      </c>
      <c r="B20" s="537" t="s">
        <v>3837</v>
      </c>
      <c r="C20" s="538" t="s">
        <v>3178</v>
      </c>
      <c r="D20" s="539">
        <v>100000</v>
      </c>
      <c r="E20" s="540" t="s">
        <v>3840</v>
      </c>
      <c r="F20" s="541"/>
      <c r="G20" s="542"/>
      <c r="H20" s="548"/>
      <c r="I20" s="265" t="s">
        <v>3174</v>
      </c>
      <c r="J20" s="544"/>
      <c r="K20" s="545"/>
      <c r="L20" s="546"/>
      <c r="M20" s="543"/>
    </row>
    <row r="21" spans="1:13" s="547" customFormat="1" ht="27.75" customHeight="1">
      <c r="A21" s="536">
        <v>3</v>
      </c>
      <c r="B21" s="537" t="s">
        <v>3837</v>
      </c>
      <c r="C21" s="538" t="s">
        <v>3178</v>
      </c>
      <c r="D21" s="539">
        <v>100000</v>
      </c>
      <c r="E21" s="540" t="s">
        <v>3841</v>
      </c>
      <c r="F21" s="541"/>
      <c r="G21" s="542"/>
      <c r="H21" s="543" t="s">
        <v>3842</v>
      </c>
      <c r="I21" s="265" t="s">
        <v>3174</v>
      </c>
      <c r="J21" s="544"/>
      <c r="K21" s="545"/>
      <c r="L21" s="546"/>
      <c r="M21" s="543"/>
    </row>
    <row r="22" spans="1:13" s="547" customFormat="1" ht="27.75" customHeight="1">
      <c r="A22" s="536">
        <v>4</v>
      </c>
      <c r="B22" s="537" t="s">
        <v>3837</v>
      </c>
      <c r="C22" s="538" t="s">
        <v>3178</v>
      </c>
      <c r="D22" s="539">
        <v>100000</v>
      </c>
      <c r="E22" s="540" t="s">
        <v>3843</v>
      </c>
      <c r="F22" s="541"/>
      <c r="G22" s="542"/>
      <c r="H22" s="543" t="s">
        <v>3844</v>
      </c>
      <c r="I22" s="265" t="s">
        <v>3174</v>
      </c>
      <c r="J22" s="544"/>
      <c r="K22" s="545"/>
      <c r="L22" s="546"/>
      <c r="M22" s="543"/>
    </row>
    <row r="23" spans="1:13" s="547" customFormat="1" ht="27.75" customHeight="1">
      <c r="A23" s="536">
        <v>5</v>
      </c>
      <c r="B23" s="537" t="s">
        <v>3837</v>
      </c>
      <c r="C23" s="538" t="s">
        <v>3178</v>
      </c>
      <c r="D23" s="539">
        <v>100000</v>
      </c>
      <c r="E23" s="540" t="s">
        <v>3845</v>
      </c>
      <c r="F23" s="541"/>
      <c r="G23" s="542"/>
      <c r="H23" s="543" t="s">
        <v>3846</v>
      </c>
      <c r="I23" s="265" t="s">
        <v>3174</v>
      </c>
      <c r="J23" s="544"/>
      <c r="K23" s="545"/>
      <c r="L23" s="546"/>
      <c r="M23" s="543"/>
    </row>
    <row r="24" spans="1:13" s="547" customFormat="1" ht="27.75" customHeight="1">
      <c r="A24" s="536">
        <v>6</v>
      </c>
      <c r="B24" s="537" t="s">
        <v>3847</v>
      </c>
      <c r="C24" s="538" t="s">
        <v>3178</v>
      </c>
      <c r="D24" s="539">
        <v>100000</v>
      </c>
      <c r="E24" s="540" t="s">
        <v>3849</v>
      </c>
      <c r="F24" s="549"/>
      <c r="G24" s="542"/>
      <c r="H24" s="543" t="s">
        <v>3848</v>
      </c>
      <c r="I24" s="265" t="s">
        <v>3174</v>
      </c>
      <c r="J24" s="544"/>
      <c r="K24" s="545"/>
      <c r="L24" s="546"/>
      <c r="M24" s="543"/>
    </row>
    <row r="25" spans="1:13" s="547" customFormat="1" ht="27.75" customHeight="1">
      <c r="A25" s="536">
        <v>7</v>
      </c>
      <c r="B25" s="537" t="s">
        <v>3847</v>
      </c>
      <c r="C25" s="538" t="s">
        <v>3178</v>
      </c>
      <c r="D25" s="539">
        <v>100000</v>
      </c>
      <c r="E25" s="540" t="s">
        <v>3855</v>
      </c>
      <c r="F25" s="541"/>
      <c r="G25" s="542"/>
      <c r="H25" s="543" t="s">
        <v>3854</v>
      </c>
      <c r="I25" s="265" t="s">
        <v>3174</v>
      </c>
      <c r="J25" s="544"/>
      <c r="K25" s="545"/>
      <c r="L25" s="546"/>
      <c r="M25" s="543"/>
    </row>
    <row r="26" spans="1:13" s="547" customFormat="1" ht="27.75" customHeight="1">
      <c r="A26" s="536">
        <v>8</v>
      </c>
      <c r="B26" s="537" t="s">
        <v>3847</v>
      </c>
      <c r="C26" s="538" t="s">
        <v>3178</v>
      </c>
      <c r="D26" s="539">
        <v>100000</v>
      </c>
      <c r="E26" s="540" t="s">
        <v>3850</v>
      </c>
      <c r="F26" s="541"/>
      <c r="G26" s="542"/>
      <c r="H26" s="543" t="s">
        <v>3856</v>
      </c>
      <c r="I26" s="265" t="s">
        <v>3174</v>
      </c>
      <c r="J26" s="544"/>
      <c r="K26" s="545"/>
      <c r="L26" s="546"/>
      <c r="M26" s="543"/>
    </row>
    <row r="27" spans="1:13" s="547" customFormat="1" ht="27.75" customHeight="1">
      <c r="A27" s="536">
        <v>9</v>
      </c>
      <c r="B27" s="537" t="s">
        <v>3860</v>
      </c>
      <c r="C27" s="538" t="s">
        <v>3178</v>
      </c>
      <c r="D27" s="539">
        <v>100000</v>
      </c>
      <c r="E27" s="540" t="s">
        <v>3851</v>
      </c>
      <c r="F27" s="541"/>
      <c r="G27" s="542"/>
      <c r="H27" s="543" t="s">
        <v>3857</v>
      </c>
      <c r="I27" s="265" t="s">
        <v>3174</v>
      </c>
      <c r="J27" s="544"/>
      <c r="K27" s="545"/>
      <c r="L27" s="546"/>
      <c r="M27" s="543"/>
    </row>
    <row r="28" spans="1:13" s="547" customFormat="1" ht="27.75" customHeight="1">
      <c r="A28" s="536">
        <v>10</v>
      </c>
      <c r="B28" s="537" t="s">
        <v>3860</v>
      </c>
      <c r="C28" s="538" t="s">
        <v>3178</v>
      </c>
      <c r="D28" s="539">
        <v>100000</v>
      </c>
      <c r="E28" s="540" t="s">
        <v>3852</v>
      </c>
      <c r="F28" s="541"/>
      <c r="G28" s="542"/>
      <c r="H28" s="543" t="s">
        <v>3858</v>
      </c>
      <c r="I28" s="265" t="s">
        <v>3174</v>
      </c>
      <c r="J28" s="544"/>
      <c r="K28" s="545"/>
      <c r="L28" s="546"/>
      <c r="M28" s="543"/>
    </row>
    <row r="29" spans="1:13" s="547" customFormat="1" ht="30" customHeight="1">
      <c r="A29" s="536">
        <v>11</v>
      </c>
      <c r="B29" s="537" t="s">
        <v>3860</v>
      </c>
      <c r="C29" s="538" t="s">
        <v>3178</v>
      </c>
      <c r="D29" s="539">
        <v>100000</v>
      </c>
      <c r="E29" s="550" t="s">
        <v>3853</v>
      </c>
      <c r="F29" s="551"/>
      <c r="G29" s="542"/>
      <c r="H29" s="543" t="s">
        <v>3859</v>
      </c>
      <c r="I29" s="265" t="s">
        <v>3587</v>
      </c>
      <c r="J29" s="544"/>
      <c r="K29" s="545"/>
      <c r="L29" s="546"/>
      <c r="M29" s="543"/>
    </row>
    <row r="30" spans="1:13" s="547" customFormat="1" ht="30" customHeight="1">
      <c r="A30" s="536">
        <v>12</v>
      </c>
      <c r="B30" s="537" t="s">
        <v>3618</v>
      </c>
      <c r="C30" s="538" t="s">
        <v>3178</v>
      </c>
      <c r="D30" s="539">
        <v>12000</v>
      </c>
      <c r="E30" s="550" t="s">
        <v>3619</v>
      </c>
      <c r="F30" s="551" t="s">
        <v>3620</v>
      </c>
      <c r="G30" s="542" t="s">
        <v>3621</v>
      </c>
      <c r="H30" s="543" t="s">
        <v>3622</v>
      </c>
      <c r="I30" s="265" t="s">
        <v>3174</v>
      </c>
      <c r="J30" s="544"/>
      <c r="K30" s="545"/>
      <c r="L30" s="546"/>
      <c r="M30" s="543"/>
    </row>
    <row r="31" spans="1:13" s="547" customFormat="1" ht="30" customHeight="1">
      <c r="A31" s="536">
        <v>13</v>
      </c>
      <c r="B31" s="537" t="s">
        <v>3623</v>
      </c>
      <c r="C31" s="538" t="s">
        <v>3178</v>
      </c>
      <c r="D31" s="539">
        <v>4200</v>
      </c>
      <c r="E31" s="552" t="s">
        <v>3625</v>
      </c>
      <c r="F31" s="553" t="s">
        <v>3624</v>
      </c>
      <c r="G31" s="542" t="s">
        <v>3626</v>
      </c>
      <c r="H31" s="543" t="s">
        <v>3627</v>
      </c>
      <c r="I31" s="265" t="s">
        <v>470</v>
      </c>
      <c r="J31" s="544"/>
      <c r="K31" s="545"/>
      <c r="L31" s="546"/>
      <c r="M31" s="543"/>
    </row>
    <row r="32" spans="1:13" s="547" customFormat="1" ht="30" customHeight="1">
      <c r="A32" s="536">
        <v>14</v>
      </c>
      <c r="B32" s="537" t="s">
        <v>3628</v>
      </c>
      <c r="C32" s="538" t="s">
        <v>3178</v>
      </c>
      <c r="D32" s="539">
        <v>7000</v>
      </c>
      <c r="E32" s="550" t="s">
        <v>3629</v>
      </c>
      <c r="F32" s="551" t="s">
        <v>3630</v>
      </c>
      <c r="G32" s="542" t="s">
        <v>3631</v>
      </c>
      <c r="H32" s="543" t="s">
        <v>3632</v>
      </c>
      <c r="I32" s="265" t="s">
        <v>470</v>
      </c>
      <c r="J32" s="544"/>
      <c r="K32" s="545"/>
      <c r="L32" s="546"/>
      <c r="M32" s="543"/>
    </row>
    <row r="33" spans="1:13" s="547" customFormat="1" ht="30" customHeight="1">
      <c r="A33" s="536">
        <v>15</v>
      </c>
      <c r="B33" s="537" t="s">
        <v>3633</v>
      </c>
      <c r="C33" s="538" t="s">
        <v>3178</v>
      </c>
      <c r="D33" s="539">
        <v>16150</v>
      </c>
      <c r="E33" s="550" t="s">
        <v>3634</v>
      </c>
      <c r="F33" s="551" t="s">
        <v>3635</v>
      </c>
      <c r="G33" s="542" t="s">
        <v>3636</v>
      </c>
      <c r="H33" s="543" t="s">
        <v>3637</v>
      </c>
      <c r="I33" s="265" t="s">
        <v>3174</v>
      </c>
      <c r="J33" s="544"/>
      <c r="K33" s="545"/>
      <c r="L33" s="546"/>
      <c r="M33" s="543"/>
    </row>
    <row r="34" spans="1:13" s="547" customFormat="1" ht="30" customHeight="1">
      <c r="A34" s="536">
        <v>16</v>
      </c>
      <c r="B34" s="537" t="s">
        <v>3633</v>
      </c>
      <c r="C34" s="538" t="s">
        <v>3178</v>
      </c>
      <c r="D34" s="539">
        <v>35450</v>
      </c>
      <c r="E34" s="550" t="s">
        <v>3638</v>
      </c>
      <c r="F34" s="551" t="s">
        <v>3639</v>
      </c>
      <c r="G34" s="542" t="s">
        <v>3640</v>
      </c>
      <c r="H34" s="543" t="s">
        <v>3642</v>
      </c>
      <c r="I34" s="265" t="s">
        <v>3641</v>
      </c>
      <c r="J34" s="544"/>
      <c r="K34" s="545"/>
      <c r="L34" s="546"/>
      <c r="M34" s="543"/>
    </row>
    <row r="35" spans="1:13" s="547" customFormat="1" ht="30" customHeight="1">
      <c r="A35" s="536">
        <v>17</v>
      </c>
      <c r="B35" s="537" t="s">
        <v>3633</v>
      </c>
      <c r="C35" s="538" t="s">
        <v>3178</v>
      </c>
      <c r="D35" s="539">
        <v>16000</v>
      </c>
      <c r="E35" s="550" t="s">
        <v>3643</v>
      </c>
      <c r="F35" s="551" t="s">
        <v>3644</v>
      </c>
      <c r="G35" s="542" t="s">
        <v>3645</v>
      </c>
      <c r="H35" s="543" t="s">
        <v>3646</v>
      </c>
      <c r="I35" s="265" t="s">
        <v>3174</v>
      </c>
      <c r="J35" s="544"/>
      <c r="K35" s="545"/>
      <c r="L35" s="546"/>
      <c r="M35" s="543"/>
    </row>
    <row r="36" spans="1:13" s="547" customFormat="1" ht="30" customHeight="1">
      <c r="A36" s="536">
        <v>18</v>
      </c>
      <c r="B36" s="537" t="s">
        <v>3647</v>
      </c>
      <c r="C36" s="538" t="s">
        <v>3178</v>
      </c>
      <c r="D36" s="539">
        <v>45640</v>
      </c>
      <c r="E36" s="550" t="s">
        <v>3619</v>
      </c>
      <c r="F36" s="551" t="s">
        <v>3620</v>
      </c>
      <c r="G36" s="542" t="s">
        <v>3621</v>
      </c>
      <c r="H36" s="543" t="s">
        <v>3622</v>
      </c>
      <c r="I36" s="265" t="s">
        <v>3174</v>
      </c>
      <c r="J36" s="544"/>
      <c r="K36" s="545"/>
      <c r="L36" s="546"/>
      <c r="M36" s="543"/>
    </row>
    <row r="37" spans="1:13" s="547" customFormat="1" ht="30" customHeight="1">
      <c r="A37" s="536">
        <v>19</v>
      </c>
      <c r="B37" s="537" t="s">
        <v>3648</v>
      </c>
      <c r="C37" s="538" t="s">
        <v>3178</v>
      </c>
      <c r="D37" s="539">
        <v>30000</v>
      </c>
      <c r="E37" s="550" t="s">
        <v>3649</v>
      </c>
      <c r="F37" s="551" t="s">
        <v>3650</v>
      </c>
      <c r="G37" s="542" t="s">
        <v>3651</v>
      </c>
      <c r="H37" s="543" t="s">
        <v>3652</v>
      </c>
      <c r="I37" s="265" t="s">
        <v>3174</v>
      </c>
      <c r="J37" s="544"/>
      <c r="K37" s="545"/>
      <c r="L37" s="546"/>
      <c r="M37" s="543"/>
    </row>
    <row r="38" spans="1:13" s="547" customFormat="1" ht="30" customHeight="1">
      <c r="A38" s="536">
        <v>20</v>
      </c>
      <c r="B38" s="537" t="s">
        <v>3653</v>
      </c>
      <c r="C38" s="538" t="s">
        <v>232</v>
      </c>
      <c r="D38" s="539">
        <v>620</v>
      </c>
      <c r="E38" s="550" t="s">
        <v>3654</v>
      </c>
      <c r="F38" s="551" t="s">
        <v>3655</v>
      </c>
      <c r="G38" s="542" t="s">
        <v>3656</v>
      </c>
      <c r="H38" s="543" t="s">
        <v>3657</v>
      </c>
      <c r="I38" s="265" t="s">
        <v>3174</v>
      </c>
      <c r="J38" s="544"/>
      <c r="K38" s="545"/>
      <c r="L38" s="546"/>
      <c r="M38" s="543"/>
    </row>
    <row r="39" spans="1:13" s="547" customFormat="1" ht="30" customHeight="1">
      <c r="A39" s="536">
        <v>21</v>
      </c>
      <c r="B39" s="537" t="s">
        <v>3658</v>
      </c>
      <c r="C39" s="538" t="s">
        <v>232</v>
      </c>
      <c r="D39" s="539">
        <v>1150</v>
      </c>
      <c r="E39" s="550" t="s">
        <v>3659</v>
      </c>
      <c r="F39" s="551" t="s">
        <v>3660</v>
      </c>
      <c r="G39" s="542" t="s">
        <v>3661</v>
      </c>
      <c r="H39" s="543" t="s">
        <v>3662</v>
      </c>
      <c r="I39" s="265" t="s">
        <v>3174</v>
      </c>
      <c r="J39" s="544"/>
      <c r="K39" s="545"/>
      <c r="L39" s="546"/>
      <c r="M39" s="543"/>
    </row>
    <row r="40" spans="1:13" s="547" customFormat="1" ht="30" customHeight="1">
      <c r="A40" s="536">
        <v>22</v>
      </c>
      <c r="B40" s="537" t="s">
        <v>3653</v>
      </c>
      <c r="C40" s="538" t="s">
        <v>232</v>
      </c>
      <c r="D40" s="539">
        <v>1000</v>
      </c>
      <c r="E40" s="550" t="s">
        <v>3663</v>
      </c>
      <c r="F40" s="551" t="s">
        <v>3664</v>
      </c>
      <c r="G40" s="542" t="s">
        <v>3665</v>
      </c>
      <c r="H40" s="543" t="s">
        <v>3666</v>
      </c>
      <c r="I40" s="265" t="s">
        <v>3174</v>
      </c>
      <c r="J40" s="544"/>
      <c r="K40" s="545"/>
      <c r="L40" s="546"/>
      <c r="M40" s="543"/>
    </row>
    <row r="41" spans="1:13" s="547" customFormat="1" ht="30" customHeight="1">
      <c r="A41" s="536">
        <v>23</v>
      </c>
      <c r="B41" s="537" t="s">
        <v>3658</v>
      </c>
      <c r="C41" s="538" t="s">
        <v>232</v>
      </c>
      <c r="D41" s="539">
        <v>379.5</v>
      </c>
      <c r="E41" s="550" t="s">
        <v>3654</v>
      </c>
      <c r="F41" s="551" t="s">
        <v>3655</v>
      </c>
      <c r="G41" s="542" t="s">
        <v>3656</v>
      </c>
      <c r="H41" s="543" t="s">
        <v>3657</v>
      </c>
      <c r="I41" s="265" t="s">
        <v>3174</v>
      </c>
      <c r="J41" s="544"/>
      <c r="K41" s="545"/>
      <c r="L41" s="546"/>
      <c r="M41" s="543"/>
    </row>
    <row r="42" spans="1:13" s="547" customFormat="1" ht="30" customHeight="1">
      <c r="A42" s="536">
        <v>24</v>
      </c>
      <c r="B42" s="537" t="s">
        <v>3658</v>
      </c>
      <c r="C42" s="538" t="s">
        <v>232</v>
      </c>
      <c r="D42" s="539">
        <v>1149.4000000000001</v>
      </c>
      <c r="E42" s="550" t="s">
        <v>3667</v>
      </c>
      <c r="F42" s="551" t="s">
        <v>3668</v>
      </c>
      <c r="G42" s="542" t="s">
        <v>3669</v>
      </c>
      <c r="H42" s="543" t="s">
        <v>3670</v>
      </c>
      <c r="I42" s="265" t="s">
        <v>3174</v>
      </c>
      <c r="J42" s="544"/>
      <c r="K42" s="545"/>
      <c r="L42" s="546"/>
      <c r="M42" s="543"/>
    </row>
    <row r="43" spans="1:13" s="547" customFormat="1" ht="30" customHeight="1">
      <c r="A43" s="536">
        <v>25</v>
      </c>
      <c r="B43" s="537" t="s">
        <v>3658</v>
      </c>
      <c r="C43" s="538" t="s">
        <v>232</v>
      </c>
      <c r="D43" s="539">
        <v>160</v>
      </c>
      <c r="E43" s="550" t="s">
        <v>3671</v>
      </c>
      <c r="F43" s="551" t="s">
        <v>3672</v>
      </c>
      <c r="G43" s="542" t="s">
        <v>1892</v>
      </c>
      <c r="H43" s="543" t="s">
        <v>3673</v>
      </c>
      <c r="I43" s="265" t="s">
        <v>3587</v>
      </c>
      <c r="J43" s="544"/>
      <c r="K43" s="545"/>
      <c r="L43" s="546"/>
      <c r="M43" s="543"/>
    </row>
    <row r="44" spans="1:13" s="547" customFormat="1" ht="30" customHeight="1">
      <c r="A44" s="536">
        <v>26</v>
      </c>
      <c r="B44" s="537" t="s">
        <v>3658</v>
      </c>
      <c r="C44" s="538" t="s">
        <v>232</v>
      </c>
      <c r="D44" s="539">
        <v>999</v>
      </c>
      <c r="E44" s="550" t="s">
        <v>3674</v>
      </c>
      <c r="F44" s="551" t="s">
        <v>3675</v>
      </c>
      <c r="G44" s="542" t="s">
        <v>3676</v>
      </c>
      <c r="H44" s="543" t="s">
        <v>3673</v>
      </c>
      <c r="I44" s="265" t="s">
        <v>3587</v>
      </c>
      <c r="J44" s="544"/>
      <c r="K44" s="545"/>
      <c r="L44" s="546"/>
      <c r="M44" s="543"/>
    </row>
    <row r="45" spans="1:13" s="547" customFormat="1" ht="30" customHeight="1">
      <c r="A45" s="536">
        <v>27</v>
      </c>
      <c r="B45" s="537" t="s">
        <v>3677</v>
      </c>
      <c r="C45" s="538" t="s">
        <v>3178</v>
      </c>
      <c r="D45" s="539">
        <v>17000</v>
      </c>
      <c r="E45" s="550" t="s">
        <v>3678</v>
      </c>
      <c r="F45" s="551" t="s">
        <v>3679</v>
      </c>
      <c r="G45" s="542" t="s">
        <v>3680</v>
      </c>
      <c r="H45" s="543" t="s">
        <v>3681</v>
      </c>
      <c r="I45" s="265" t="s">
        <v>3174</v>
      </c>
      <c r="J45" s="544"/>
      <c r="K45" s="545"/>
      <c r="L45" s="546"/>
      <c r="M45" s="543"/>
    </row>
    <row r="46" spans="1:13" s="547" customFormat="1" ht="30" customHeight="1">
      <c r="A46" s="536">
        <v>28</v>
      </c>
      <c r="B46" s="537" t="s">
        <v>3682</v>
      </c>
      <c r="C46" s="538" t="s">
        <v>3178</v>
      </c>
      <c r="D46" s="539">
        <v>15000</v>
      </c>
      <c r="E46" s="550" t="s">
        <v>3678</v>
      </c>
      <c r="F46" s="551" t="s">
        <v>3679</v>
      </c>
      <c r="G46" s="542" t="s">
        <v>3680</v>
      </c>
      <c r="H46" s="543" t="s">
        <v>3681</v>
      </c>
      <c r="I46" s="265" t="s">
        <v>3174</v>
      </c>
      <c r="J46" s="544"/>
      <c r="K46" s="545"/>
      <c r="L46" s="546"/>
      <c r="M46" s="543"/>
    </row>
    <row r="47" spans="1:13" s="547" customFormat="1" ht="30" customHeight="1">
      <c r="A47" s="536">
        <v>29</v>
      </c>
      <c r="B47" s="537" t="s">
        <v>3683</v>
      </c>
      <c r="C47" s="538" t="s">
        <v>232</v>
      </c>
      <c r="D47" s="539">
        <v>500</v>
      </c>
      <c r="E47" s="550" t="s">
        <v>3684</v>
      </c>
      <c r="F47" s="551" t="s">
        <v>3690</v>
      </c>
      <c r="G47" s="542" t="s">
        <v>3696</v>
      </c>
      <c r="H47" s="543" t="s">
        <v>3703</v>
      </c>
      <c r="I47" s="265" t="s">
        <v>3174</v>
      </c>
      <c r="J47" s="544"/>
      <c r="K47" s="545"/>
      <c r="L47" s="546"/>
      <c r="M47" s="543"/>
    </row>
    <row r="48" spans="1:13" s="547" customFormat="1" ht="30" customHeight="1">
      <c r="A48" s="536">
        <v>30</v>
      </c>
      <c r="B48" s="537" t="s">
        <v>3683</v>
      </c>
      <c r="C48" s="538" t="s">
        <v>232</v>
      </c>
      <c r="D48" s="539">
        <v>700</v>
      </c>
      <c r="E48" s="550" t="s">
        <v>3685</v>
      </c>
      <c r="F48" s="551" t="s">
        <v>3691</v>
      </c>
      <c r="G48" s="542" t="s">
        <v>3697</v>
      </c>
      <c r="H48" s="543" t="s">
        <v>3704</v>
      </c>
      <c r="I48" s="265" t="s">
        <v>3174</v>
      </c>
      <c r="J48" s="544"/>
      <c r="K48" s="545"/>
      <c r="L48" s="546"/>
      <c r="M48" s="543"/>
    </row>
    <row r="49" spans="1:13" s="547" customFormat="1" ht="30" customHeight="1">
      <c r="A49" s="536">
        <v>31</v>
      </c>
      <c r="B49" s="537" t="s">
        <v>3683</v>
      </c>
      <c r="C49" s="538" t="s">
        <v>232</v>
      </c>
      <c r="D49" s="539">
        <v>300</v>
      </c>
      <c r="E49" s="550" t="s">
        <v>3686</v>
      </c>
      <c r="F49" s="551" t="s">
        <v>3692</v>
      </c>
      <c r="G49" s="542" t="s">
        <v>3698</v>
      </c>
      <c r="H49" s="543" t="s">
        <v>3704</v>
      </c>
      <c r="I49" s="265" t="s">
        <v>3174</v>
      </c>
      <c r="J49" s="544"/>
      <c r="K49" s="545"/>
      <c r="L49" s="546"/>
      <c r="M49" s="543"/>
    </row>
    <row r="50" spans="1:13" s="547" customFormat="1" ht="30" customHeight="1">
      <c r="A50" s="536">
        <v>32</v>
      </c>
      <c r="B50" s="537" t="s">
        <v>3709</v>
      </c>
      <c r="C50" s="538" t="s">
        <v>232</v>
      </c>
      <c r="D50" s="539">
        <v>600</v>
      </c>
      <c r="E50" s="550" t="s">
        <v>3687</v>
      </c>
      <c r="F50" s="551" t="s">
        <v>3693</v>
      </c>
      <c r="G50" s="542" t="s">
        <v>3699</v>
      </c>
      <c r="H50" s="543" t="s">
        <v>3705</v>
      </c>
      <c r="I50" s="265" t="s">
        <v>3174</v>
      </c>
      <c r="J50" s="544"/>
      <c r="K50" s="545"/>
      <c r="L50" s="546"/>
      <c r="M50" s="543"/>
    </row>
    <row r="51" spans="1:13" s="547" customFormat="1" ht="30" customHeight="1">
      <c r="A51" s="536">
        <v>33</v>
      </c>
      <c r="B51" s="537" t="s">
        <v>3709</v>
      </c>
      <c r="C51" s="538" t="s">
        <v>232</v>
      </c>
      <c r="D51" s="539">
        <v>600</v>
      </c>
      <c r="E51" s="550" t="s">
        <v>3687</v>
      </c>
      <c r="F51" s="551" t="s">
        <v>3695</v>
      </c>
      <c r="G51" s="542" t="s">
        <v>3700</v>
      </c>
      <c r="H51" s="543" t="s">
        <v>3706</v>
      </c>
      <c r="I51" s="265" t="s">
        <v>3174</v>
      </c>
      <c r="J51" s="544"/>
      <c r="K51" s="545"/>
      <c r="L51" s="546"/>
      <c r="M51" s="543"/>
    </row>
    <row r="52" spans="1:13" s="547" customFormat="1" ht="30" customHeight="1">
      <c r="A52" s="536">
        <v>34</v>
      </c>
      <c r="B52" s="537" t="s">
        <v>3709</v>
      </c>
      <c r="C52" s="538" t="s">
        <v>232</v>
      </c>
      <c r="D52" s="539">
        <v>1000</v>
      </c>
      <c r="E52" s="550" t="s">
        <v>3688</v>
      </c>
      <c r="F52" s="551" t="s">
        <v>3691</v>
      </c>
      <c r="G52" s="542" t="s">
        <v>3701</v>
      </c>
      <c r="H52" s="543" t="s">
        <v>3707</v>
      </c>
      <c r="I52" s="265" t="s">
        <v>3174</v>
      </c>
      <c r="J52" s="544"/>
      <c r="K52" s="545"/>
      <c r="L52" s="546"/>
      <c r="M52" s="543"/>
    </row>
    <row r="53" spans="1:13" s="547" customFormat="1" ht="30" customHeight="1">
      <c r="A53" s="536">
        <v>35</v>
      </c>
      <c r="B53" s="537" t="s">
        <v>3709</v>
      </c>
      <c r="C53" s="538" t="s">
        <v>232</v>
      </c>
      <c r="D53" s="539">
        <v>1000</v>
      </c>
      <c r="E53" s="550" t="s">
        <v>3689</v>
      </c>
      <c r="F53" s="551" t="s">
        <v>3694</v>
      </c>
      <c r="G53" s="542" t="s">
        <v>3702</v>
      </c>
      <c r="H53" s="543" t="s">
        <v>3708</v>
      </c>
      <c r="I53" s="265" t="s">
        <v>3174</v>
      </c>
      <c r="J53" s="544"/>
      <c r="K53" s="545"/>
      <c r="L53" s="546"/>
      <c r="M53" s="543"/>
    </row>
    <row r="54" spans="1:13" s="547" customFormat="1" ht="30" customHeight="1">
      <c r="A54" s="536">
        <v>36</v>
      </c>
      <c r="B54" s="537" t="s">
        <v>3633</v>
      </c>
      <c r="C54" s="538" t="s">
        <v>3178</v>
      </c>
      <c r="D54" s="539">
        <v>11000</v>
      </c>
      <c r="E54" s="550" t="s">
        <v>3634</v>
      </c>
      <c r="F54" s="551" t="s">
        <v>3635</v>
      </c>
      <c r="G54" s="542" t="s">
        <v>3636</v>
      </c>
      <c r="H54" s="543" t="s">
        <v>3637</v>
      </c>
      <c r="I54" s="265" t="s">
        <v>3174</v>
      </c>
      <c r="J54" s="544"/>
      <c r="K54" s="545"/>
      <c r="L54" s="546"/>
      <c r="M54" s="543"/>
    </row>
    <row r="55" spans="1:13" s="547" customFormat="1" ht="30" customHeight="1">
      <c r="A55" s="536">
        <v>37</v>
      </c>
      <c r="B55" s="537" t="s">
        <v>3683</v>
      </c>
      <c r="C55" s="538" t="s">
        <v>3178</v>
      </c>
      <c r="D55" s="539">
        <v>35000</v>
      </c>
      <c r="E55" s="550" t="s">
        <v>3716</v>
      </c>
      <c r="F55" s="551" t="s">
        <v>3710</v>
      </c>
      <c r="G55" s="542" t="s">
        <v>3711</v>
      </c>
      <c r="H55" s="543" t="s">
        <v>3722</v>
      </c>
      <c r="I55" s="265" t="s">
        <v>3174</v>
      </c>
      <c r="J55" s="544"/>
      <c r="K55" s="545"/>
      <c r="L55" s="546"/>
      <c r="M55" s="543"/>
    </row>
    <row r="56" spans="1:13" s="547" customFormat="1" ht="30" customHeight="1">
      <c r="A56" s="536">
        <v>38</v>
      </c>
      <c r="B56" s="537" t="s">
        <v>3715</v>
      </c>
      <c r="C56" s="538" t="s">
        <v>3178</v>
      </c>
      <c r="D56" s="539">
        <v>900</v>
      </c>
      <c r="E56" s="550" t="s">
        <v>3717</v>
      </c>
      <c r="F56" s="551" t="s">
        <v>3719</v>
      </c>
      <c r="G56" s="542" t="s">
        <v>3712</v>
      </c>
      <c r="H56" s="543" t="s">
        <v>3723</v>
      </c>
      <c r="I56" s="265" t="s">
        <v>3174</v>
      </c>
      <c r="J56" s="544"/>
      <c r="K56" s="545"/>
      <c r="L56" s="546"/>
      <c r="M56" s="543"/>
    </row>
    <row r="57" spans="1:13" s="547" customFormat="1" ht="30" customHeight="1">
      <c r="A57" s="536">
        <v>39</v>
      </c>
      <c r="B57" s="537" t="s">
        <v>3709</v>
      </c>
      <c r="C57" s="538" t="s">
        <v>232</v>
      </c>
      <c r="D57" s="539">
        <v>300</v>
      </c>
      <c r="E57" s="550" t="s">
        <v>3718</v>
      </c>
      <c r="F57" s="551" t="s">
        <v>3720</v>
      </c>
      <c r="G57" s="542" t="s">
        <v>3713</v>
      </c>
      <c r="H57" s="543" t="s">
        <v>3724</v>
      </c>
      <c r="I57" s="265" t="s">
        <v>3174</v>
      </c>
      <c r="J57" s="544"/>
      <c r="K57" s="545"/>
      <c r="L57" s="546"/>
      <c r="M57" s="543"/>
    </row>
    <row r="58" spans="1:13" s="547" customFormat="1" ht="30" customHeight="1">
      <c r="A58" s="536">
        <v>40</v>
      </c>
      <c r="B58" s="537" t="s">
        <v>3683</v>
      </c>
      <c r="C58" s="538" t="s">
        <v>3178</v>
      </c>
      <c r="D58" s="539">
        <v>16280.27</v>
      </c>
      <c r="E58" s="550" t="s">
        <v>3619</v>
      </c>
      <c r="F58" s="551" t="s">
        <v>3721</v>
      </c>
      <c r="G58" s="542" t="s">
        <v>3714</v>
      </c>
      <c r="H58" s="543" t="s">
        <v>3725</v>
      </c>
      <c r="I58" s="265" t="s">
        <v>470</v>
      </c>
      <c r="J58" s="544"/>
      <c r="K58" s="545"/>
      <c r="L58" s="546"/>
      <c r="M58" s="543"/>
    </row>
    <row r="59" spans="1:13" s="547" customFormat="1" ht="30" customHeight="1">
      <c r="A59" s="536">
        <v>41</v>
      </c>
      <c r="B59" s="537" t="s">
        <v>3726</v>
      </c>
      <c r="C59" s="538" t="s">
        <v>3178</v>
      </c>
      <c r="D59" s="539">
        <v>35000</v>
      </c>
      <c r="E59" s="550" t="s">
        <v>3727</v>
      </c>
      <c r="F59" s="551" t="s">
        <v>3728</v>
      </c>
      <c r="G59" s="542" t="s">
        <v>3729</v>
      </c>
      <c r="H59" s="543" t="s">
        <v>3730</v>
      </c>
      <c r="I59" s="265" t="s">
        <v>470</v>
      </c>
      <c r="J59" s="544"/>
      <c r="K59" s="545"/>
      <c r="L59" s="546"/>
      <c r="M59" s="543"/>
    </row>
    <row r="60" spans="1:13" s="547" customFormat="1" ht="30" customHeight="1">
      <c r="A60" s="536">
        <v>42</v>
      </c>
      <c r="B60" s="537" t="s">
        <v>3731</v>
      </c>
      <c r="C60" s="538" t="s">
        <v>232</v>
      </c>
      <c r="D60" s="539">
        <v>1200</v>
      </c>
      <c r="E60" s="550" t="s">
        <v>3753</v>
      </c>
      <c r="F60" s="551" t="s">
        <v>3776</v>
      </c>
      <c r="G60" s="542" t="s">
        <v>3732</v>
      </c>
      <c r="H60" s="543" t="s">
        <v>3798</v>
      </c>
      <c r="I60" s="265" t="s">
        <v>3174</v>
      </c>
      <c r="J60" s="544"/>
      <c r="K60" s="545"/>
      <c r="L60" s="546"/>
      <c r="M60" s="543"/>
    </row>
    <row r="61" spans="1:13" s="547" customFormat="1" ht="30" customHeight="1">
      <c r="A61" s="536">
        <v>43</v>
      </c>
      <c r="B61" s="537" t="s">
        <v>3731</v>
      </c>
      <c r="C61" s="538" t="s">
        <v>232</v>
      </c>
      <c r="D61" s="539">
        <v>1100</v>
      </c>
      <c r="E61" s="550" t="s">
        <v>3754</v>
      </c>
      <c r="F61" s="551" t="s">
        <v>3777</v>
      </c>
      <c r="G61" s="542" t="s">
        <v>3733</v>
      </c>
      <c r="H61" s="543" t="s">
        <v>3799</v>
      </c>
      <c r="I61" s="265" t="s">
        <v>3174</v>
      </c>
      <c r="J61" s="544"/>
      <c r="K61" s="545"/>
      <c r="L61" s="546"/>
      <c r="M61" s="543"/>
    </row>
    <row r="62" spans="1:13" s="547" customFormat="1" ht="30" customHeight="1">
      <c r="A62" s="536">
        <v>44</v>
      </c>
      <c r="B62" s="537" t="s">
        <v>3731</v>
      </c>
      <c r="C62" s="538" t="s">
        <v>232</v>
      </c>
      <c r="D62" s="539">
        <v>1200</v>
      </c>
      <c r="E62" s="550" t="s">
        <v>3755</v>
      </c>
      <c r="F62" s="551" t="s">
        <v>3668</v>
      </c>
      <c r="G62" s="542" t="s">
        <v>3734</v>
      </c>
      <c r="H62" s="543" t="s">
        <v>3800</v>
      </c>
      <c r="I62" s="265" t="s">
        <v>3174</v>
      </c>
      <c r="J62" s="544"/>
      <c r="K62" s="545"/>
      <c r="L62" s="546"/>
      <c r="M62" s="543"/>
    </row>
    <row r="63" spans="1:13" s="547" customFormat="1" ht="30" customHeight="1">
      <c r="A63" s="536">
        <v>45</v>
      </c>
      <c r="B63" s="537" t="s">
        <v>3731</v>
      </c>
      <c r="C63" s="538" t="s">
        <v>232</v>
      </c>
      <c r="D63" s="539">
        <v>1200</v>
      </c>
      <c r="E63" s="550" t="s">
        <v>3756</v>
      </c>
      <c r="F63" s="551" t="s">
        <v>3778</v>
      </c>
      <c r="G63" s="542" t="s">
        <v>3735</v>
      </c>
      <c r="H63" s="543" t="s">
        <v>3801</v>
      </c>
      <c r="I63" s="265" t="s">
        <v>3174</v>
      </c>
      <c r="J63" s="544"/>
      <c r="K63" s="545"/>
      <c r="L63" s="546"/>
      <c r="M63" s="543"/>
    </row>
    <row r="64" spans="1:13" s="547" customFormat="1" ht="30" customHeight="1">
      <c r="A64" s="536">
        <v>46</v>
      </c>
      <c r="B64" s="537" t="s">
        <v>3731</v>
      </c>
      <c r="C64" s="538" t="s">
        <v>232</v>
      </c>
      <c r="D64" s="539">
        <v>1200</v>
      </c>
      <c r="E64" s="550" t="s">
        <v>3757</v>
      </c>
      <c r="F64" s="551" t="s">
        <v>3779</v>
      </c>
      <c r="G64" s="542" t="s">
        <v>3736</v>
      </c>
      <c r="H64" s="543" t="s">
        <v>3802</v>
      </c>
      <c r="I64" s="265" t="s">
        <v>3174</v>
      </c>
      <c r="J64" s="544"/>
      <c r="K64" s="545"/>
      <c r="L64" s="546"/>
      <c r="M64" s="543"/>
    </row>
    <row r="65" spans="1:13" s="547" customFormat="1" ht="30" customHeight="1">
      <c r="A65" s="536">
        <v>47</v>
      </c>
      <c r="B65" s="537" t="s">
        <v>3731</v>
      </c>
      <c r="C65" s="538" t="s">
        <v>232</v>
      </c>
      <c r="D65" s="539">
        <v>1100</v>
      </c>
      <c r="E65" s="550" t="s">
        <v>3758</v>
      </c>
      <c r="F65" s="551" t="s">
        <v>3780</v>
      </c>
      <c r="G65" s="542" t="s">
        <v>3737</v>
      </c>
      <c r="H65" s="543" t="s">
        <v>3803</v>
      </c>
      <c r="I65" s="265" t="s">
        <v>3174</v>
      </c>
      <c r="J65" s="544"/>
      <c r="K65" s="545"/>
      <c r="L65" s="546"/>
      <c r="M65" s="543"/>
    </row>
    <row r="66" spans="1:13" s="547" customFormat="1" ht="30" customHeight="1">
      <c r="A66" s="536">
        <v>48</v>
      </c>
      <c r="B66" s="537" t="s">
        <v>3731</v>
      </c>
      <c r="C66" s="538" t="s">
        <v>232</v>
      </c>
      <c r="D66" s="539">
        <v>500</v>
      </c>
      <c r="E66" s="550" t="s">
        <v>3759</v>
      </c>
      <c r="F66" s="551" t="s">
        <v>3781</v>
      </c>
      <c r="G66" s="542" t="s">
        <v>3738</v>
      </c>
      <c r="H66" s="543" t="s">
        <v>3804</v>
      </c>
      <c r="I66" s="265" t="s">
        <v>3174</v>
      </c>
      <c r="J66" s="544"/>
      <c r="K66" s="545"/>
      <c r="L66" s="546"/>
      <c r="M66" s="543"/>
    </row>
    <row r="67" spans="1:13" s="547" customFormat="1" ht="30" customHeight="1">
      <c r="A67" s="536">
        <v>49</v>
      </c>
      <c r="B67" s="537" t="s">
        <v>3731</v>
      </c>
      <c r="C67" s="538" t="s">
        <v>232</v>
      </c>
      <c r="D67" s="539">
        <v>500</v>
      </c>
      <c r="E67" s="550" t="s">
        <v>3760</v>
      </c>
      <c r="F67" s="551" t="s">
        <v>3782</v>
      </c>
      <c r="G67" s="542" t="s">
        <v>3190</v>
      </c>
      <c r="H67" s="543" t="s">
        <v>3592</v>
      </c>
      <c r="I67" s="265" t="s">
        <v>3174</v>
      </c>
      <c r="J67" s="544"/>
      <c r="K67" s="545"/>
      <c r="L67" s="546"/>
      <c r="M67" s="543"/>
    </row>
    <row r="68" spans="1:13" s="547" customFormat="1" ht="30" customHeight="1">
      <c r="A68" s="536">
        <v>50</v>
      </c>
      <c r="B68" s="537" t="s">
        <v>3731</v>
      </c>
      <c r="C68" s="538" t="s">
        <v>232</v>
      </c>
      <c r="D68" s="539">
        <v>1000</v>
      </c>
      <c r="E68" s="550" t="s">
        <v>3761</v>
      </c>
      <c r="F68" s="551" t="s">
        <v>3783</v>
      </c>
      <c r="G68" s="542" t="s">
        <v>3739</v>
      </c>
      <c r="H68" s="543" t="s">
        <v>3805</v>
      </c>
      <c r="I68" s="265" t="s">
        <v>3174</v>
      </c>
      <c r="J68" s="544"/>
      <c r="K68" s="545"/>
      <c r="L68" s="546"/>
      <c r="M68" s="543"/>
    </row>
    <row r="69" spans="1:13" s="547" customFormat="1" ht="30" customHeight="1">
      <c r="A69" s="536">
        <v>51</v>
      </c>
      <c r="B69" s="537" t="s">
        <v>3731</v>
      </c>
      <c r="C69" s="538" t="s">
        <v>232</v>
      </c>
      <c r="D69" s="539">
        <v>1000</v>
      </c>
      <c r="E69" s="550" t="s">
        <v>3762</v>
      </c>
      <c r="F69" s="551" t="s">
        <v>3784</v>
      </c>
      <c r="G69" s="542" t="s">
        <v>3740</v>
      </c>
      <c r="H69" s="543" t="s">
        <v>3806</v>
      </c>
      <c r="I69" s="265" t="s">
        <v>3174</v>
      </c>
      <c r="J69" s="544"/>
      <c r="K69" s="545"/>
      <c r="L69" s="546"/>
      <c r="M69" s="543"/>
    </row>
    <row r="70" spans="1:13" s="547" customFormat="1" ht="30" customHeight="1">
      <c r="A70" s="536">
        <v>52</v>
      </c>
      <c r="B70" s="537" t="s">
        <v>3731</v>
      </c>
      <c r="C70" s="538" t="s">
        <v>232</v>
      </c>
      <c r="D70" s="539">
        <v>500</v>
      </c>
      <c r="E70" s="550" t="s">
        <v>3763</v>
      </c>
      <c r="F70" s="551" t="s">
        <v>3785</v>
      </c>
      <c r="G70" s="542" t="s">
        <v>3187</v>
      </c>
      <c r="H70" s="543" t="s">
        <v>3807</v>
      </c>
      <c r="I70" s="265" t="s">
        <v>3174</v>
      </c>
      <c r="J70" s="544"/>
      <c r="K70" s="545"/>
      <c r="L70" s="546"/>
      <c r="M70" s="543"/>
    </row>
    <row r="71" spans="1:13" s="547" customFormat="1" ht="30" customHeight="1">
      <c r="A71" s="536">
        <v>53</v>
      </c>
      <c r="B71" s="537" t="s">
        <v>3731</v>
      </c>
      <c r="C71" s="538" t="s">
        <v>232</v>
      </c>
      <c r="D71" s="539">
        <v>500</v>
      </c>
      <c r="E71" s="550" t="s">
        <v>3764</v>
      </c>
      <c r="F71" s="551" t="s">
        <v>3778</v>
      </c>
      <c r="G71" s="542" t="s">
        <v>3741</v>
      </c>
      <c r="H71" s="543" t="s">
        <v>3808</v>
      </c>
      <c r="I71" s="265" t="s">
        <v>3174</v>
      </c>
      <c r="J71" s="544"/>
      <c r="K71" s="545"/>
      <c r="L71" s="546"/>
      <c r="M71" s="543"/>
    </row>
    <row r="72" spans="1:13" s="547" customFormat="1" ht="30" customHeight="1">
      <c r="A72" s="536">
        <v>54</v>
      </c>
      <c r="B72" s="537" t="s">
        <v>3731</v>
      </c>
      <c r="C72" s="538" t="s">
        <v>232</v>
      </c>
      <c r="D72" s="539">
        <v>1000</v>
      </c>
      <c r="E72" s="550" t="s">
        <v>3765</v>
      </c>
      <c r="F72" s="551" t="s">
        <v>3786</v>
      </c>
      <c r="G72" s="542" t="s">
        <v>3742</v>
      </c>
      <c r="H72" s="543" t="s">
        <v>3809</v>
      </c>
      <c r="I72" s="265" t="s">
        <v>3174</v>
      </c>
      <c r="J72" s="544"/>
      <c r="K72" s="545"/>
      <c r="L72" s="546"/>
      <c r="M72" s="543"/>
    </row>
    <row r="73" spans="1:13" s="547" customFormat="1" ht="30" customHeight="1">
      <c r="A73" s="536">
        <v>55</v>
      </c>
      <c r="B73" s="537" t="s">
        <v>3796</v>
      </c>
      <c r="C73" s="538" t="s">
        <v>232</v>
      </c>
      <c r="D73" s="539">
        <v>1000</v>
      </c>
      <c r="E73" s="550" t="s">
        <v>3766</v>
      </c>
      <c r="F73" s="551" t="s">
        <v>3787</v>
      </c>
      <c r="G73" s="542" t="s">
        <v>3743</v>
      </c>
      <c r="H73" s="543" t="s">
        <v>3810</v>
      </c>
      <c r="I73" s="265" t="s">
        <v>3174</v>
      </c>
      <c r="J73" s="544"/>
      <c r="K73" s="545"/>
      <c r="L73" s="546"/>
      <c r="M73" s="543"/>
    </row>
    <row r="74" spans="1:13" s="547" customFormat="1" ht="30" customHeight="1">
      <c r="A74" s="536">
        <v>56</v>
      </c>
      <c r="B74" s="537" t="s">
        <v>3797</v>
      </c>
      <c r="C74" s="538" t="s">
        <v>232</v>
      </c>
      <c r="D74" s="539">
        <v>500</v>
      </c>
      <c r="E74" s="550" t="s">
        <v>3764</v>
      </c>
      <c r="F74" s="551" t="s">
        <v>3778</v>
      </c>
      <c r="G74" s="542" t="s">
        <v>3741</v>
      </c>
      <c r="H74" s="543" t="s">
        <v>3811</v>
      </c>
      <c r="I74" s="265" t="s">
        <v>3174</v>
      </c>
      <c r="J74" s="544"/>
      <c r="K74" s="545"/>
      <c r="L74" s="546"/>
      <c r="M74" s="543"/>
    </row>
    <row r="75" spans="1:13" s="547" customFormat="1" ht="30" customHeight="1">
      <c r="A75" s="536">
        <v>57</v>
      </c>
      <c r="B75" s="537" t="s">
        <v>3797</v>
      </c>
      <c r="C75" s="538" t="s">
        <v>232</v>
      </c>
      <c r="D75" s="539">
        <v>1200</v>
      </c>
      <c r="E75" s="550" t="s">
        <v>3767</v>
      </c>
      <c r="F75" s="551" t="s">
        <v>3788</v>
      </c>
      <c r="G75" s="542" t="s">
        <v>3744</v>
      </c>
      <c r="H75" s="543" t="s">
        <v>3812</v>
      </c>
      <c r="I75" s="265" t="s">
        <v>3174</v>
      </c>
      <c r="J75" s="544"/>
      <c r="K75" s="545"/>
      <c r="L75" s="546"/>
      <c r="M75" s="543"/>
    </row>
    <row r="76" spans="1:13" s="547" customFormat="1" ht="30" customHeight="1">
      <c r="A76" s="536">
        <v>58</v>
      </c>
      <c r="B76" s="537" t="s">
        <v>3796</v>
      </c>
      <c r="C76" s="538" t="s">
        <v>232</v>
      </c>
      <c r="D76" s="539">
        <v>1000</v>
      </c>
      <c r="E76" s="550" t="s">
        <v>3768</v>
      </c>
      <c r="F76" s="551" t="s">
        <v>3679</v>
      </c>
      <c r="G76" s="542" t="s">
        <v>3745</v>
      </c>
      <c r="H76" s="543" t="s">
        <v>3813</v>
      </c>
      <c r="I76" s="265" t="s">
        <v>3174</v>
      </c>
      <c r="J76" s="544"/>
      <c r="K76" s="545"/>
      <c r="L76" s="546"/>
      <c r="M76" s="543"/>
    </row>
    <row r="77" spans="1:13" s="547" customFormat="1" ht="30" customHeight="1">
      <c r="A77" s="536">
        <v>59</v>
      </c>
      <c r="B77" s="537" t="s">
        <v>3797</v>
      </c>
      <c r="C77" s="538" t="s">
        <v>232</v>
      </c>
      <c r="D77" s="539">
        <v>1000</v>
      </c>
      <c r="E77" s="550" t="s">
        <v>3769</v>
      </c>
      <c r="F77" s="551" t="s">
        <v>3789</v>
      </c>
      <c r="G77" s="542" t="s">
        <v>3746</v>
      </c>
      <c r="H77" s="543" t="s">
        <v>3814</v>
      </c>
      <c r="I77" s="265" t="s">
        <v>3174</v>
      </c>
      <c r="J77" s="544"/>
      <c r="K77" s="545"/>
      <c r="L77" s="546"/>
      <c r="M77" s="543"/>
    </row>
    <row r="78" spans="1:13" s="547" customFormat="1" ht="30" customHeight="1">
      <c r="A78" s="536">
        <v>60</v>
      </c>
      <c r="B78" s="537" t="s">
        <v>3797</v>
      </c>
      <c r="C78" s="538" t="s">
        <v>232</v>
      </c>
      <c r="D78" s="539">
        <v>1200</v>
      </c>
      <c r="E78" s="550" t="s">
        <v>3769</v>
      </c>
      <c r="F78" s="551" t="s">
        <v>3790</v>
      </c>
      <c r="G78" s="542" t="s">
        <v>3747</v>
      </c>
      <c r="H78" s="543" t="s">
        <v>3814</v>
      </c>
      <c r="I78" s="265" t="s">
        <v>3174</v>
      </c>
      <c r="J78" s="544"/>
      <c r="K78" s="545"/>
      <c r="L78" s="546"/>
      <c r="M78" s="543"/>
    </row>
    <row r="79" spans="1:13" s="547" customFormat="1" ht="30" customHeight="1">
      <c r="A79" s="536">
        <v>61</v>
      </c>
      <c r="B79" s="537" t="s">
        <v>3796</v>
      </c>
      <c r="C79" s="538" t="s">
        <v>232</v>
      </c>
      <c r="D79" s="539">
        <v>1200</v>
      </c>
      <c r="E79" s="550" t="s">
        <v>3770</v>
      </c>
      <c r="F79" s="551" t="s">
        <v>3791</v>
      </c>
      <c r="G79" s="542" t="s">
        <v>3748</v>
      </c>
      <c r="H79" s="543" t="s">
        <v>3815</v>
      </c>
      <c r="I79" s="265" t="s">
        <v>3174</v>
      </c>
      <c r="J79" s="544"/>
      <c r="K79" s="545"/>
      <c r="L79" s="546"/>
      <c r="M79" s="543"/>
    </row>
    <row r="80" spans="1:13" s="547" customFormat="1" ht="30" customHeight="1">
      <c r="A80" s="536">
        <v>62</v>
      </c>
      <c r="B80" s="537" t="s">
        <v>3797</v>
      </c>
      <c r="C80" s="538" t="s">
        <v>232</v>
      </c>
      <c r="D80" s="539">
        <v>1200</v>
      </c>
      <c r="E80" s="550" t="s">
        <v>3771</v>
      </c>
      <c r="F80" s="551" t="s">
        <v>3792</v>
      </c>
      <c r="G80" s="542" t="s">
        <v>3256</v>
      </c>
      <c r="H80" s="543" t="s">
        <v>3816</v>
      </c>
      <c r="I80" s="265" t="s">
        <v>470</v>
      </c>
      <c r="J80" s="544"/>
      <c r="K80" s="545"/>
      <c r="L80" s="546"/>
      <c r="M80" s="543"/>
    </row>
    <row r="81" spans="1:13" s="547" customFormat="1" ht="30" customHeight="1">
      <c r="A81" s="536">
        <v>63</v>
      </c>
      <c r="B81" s="537" t="s">
        <v>3797</v>
      </c>
      <c r="C81" s="538" t="s">
        <v>232</v>
      </c>
      <c r="D81" s="539">
        <v>1200</v>
      </c>
      <c r="E81" s="550" t="s">
        <v>3772</v>
      </c>
      <c r="F81" s="551" t="s">
        <v>3793</v>
      </c>
      <c r="G81" s="542" t="s">
        <v>3749</v>
      </c>
      <c r="H81" s="543" t="s">
        <v>3817</v>
      </c>
      <c r="I81" s="265" t="s">
        <v>470</v>
      </c>
      <c r="J81" s="544"/>
      <c r="K81" s="545"/>
      <c r="L81" s="546"/>
      <c r="M81" s="543"/>
    </row>
    <row r="82" spans="1:13" s="547" customFormat="1" ht="30" customHeight="1">
      <c r="A82" s="536">
        <v>64</v>
      </c>
      <c r="B82" s="537" t="s">
        <v>3731</v>
      </c>
      <c r="C82" s="538" t="s">
        <v>232</v>
      </c>
      <c r="D82" s="539">
        <v>600</v>
      </c>
      <c r="E82" s="550" t="s">
        <v>3773</v>
      </c>
      <c r="F82" s="551" t="s">
        <v>3794</v>
      </c>
      <c r="G82" s="542" t="s">
        <v>3750</v>
      </c>
      <c r="H82" s="543" t="s">
        <v>3818</v>
      </c>
      <c r="I82" s="265" t="s">
        <v>3174</v>
      </c>
      <c r="J82" s="544"/>
      <c r="K82" s="545"/>
      <c r="L82" s="546"/>
      <c r="M82" s="543"/>
    </row>
    <row r="83" spans="1:13" s="547" customFormat="1" ht="30" customHeight="1">
      <c r="A83" s="536">
        <v>65</v>
      </c>
      <c r="B83" s="537" t="s">
        <v>3797</v>
      </c>
      <c r="C83" s="538" t="s">
        <v>232</v>
      </c>
      <c r="D83" s="539">
        <v>1199</v>
      </c>
      <c r="E83" s="550" t="s">
        <v>3774</v>
      </c>
      <c r="F83" s="551" t="s">
        <v>3795</v>
      </c>
      <c r="G83" s="542" t="s">
        <v>3751</v>
      </c>
      <c r="H83" s="543" t="s">
        <v>3819</v>
      </c>
      <c r="I83" s="265" t="s">
        <v>3641</v>
      </c>
      <c r="J83" s="544"/>
      <c r="K83" s="545"/>
      <c r="L83" s="546"/>
      <c r="M83" s="543"/>
    </row>
    <row r="84" spans="1:13" s="547" customFormat="1" ht="30" customHeight="1">
      <c r="A84" s="536">
        <v>66</v>
      </c>
      <c r="B84" s="537" t="s">
        <v>3797</v>
      </c>
      <c r="C84" s="538" t="s">
        <v>232</v>
      </c>
      <c r="D84" s="539">
        <v>1200</v>
      </c>
      <c r="E84" s="550" t="s">
        <v>3775</v>
      </c>
      <c r="F84" s="551" t="s">
        <v>3783</v>
      </c>
      <c r="G84" s="542" t="s">
        <v>3752</v>
      </c>
      <c r="H84" s="543" t="s">
        <v>3820</v>
      </c>
      <c r="I84" s="265" t="s">
        <v>3174</v>
      </c>
      <c r="J84" s="544"/>
      <c r="K84" s="545"/>
      <c r="L84" s="546"/>
      <c r="M84" s="543"/>
    </row>
    <row r="85" spans="1:13" s="547" customFormat="1" ht="30" customHeight="1">
      <c r="A85" s="536">
        <v>67</v>
      </c>
      <c r="B85" s="537" t="s">
        <v>4161</v>
      </c>
      <c r="C85" s="538" t="s">
        <v>232</v>
      </c>
      <c r="D85" s="539">
        <v>1200</v>
      </c>
      <c r="E85" s="550" t="s">
        <v>3822</v>
      </c>
      <c r="F85" s="551" t="s">
        <v>4162</v>
      </c>
      <c r="G85" s="542" t="s">
        <v>4163</v>
      </c>
      <c r="H85" s="543" t="s">
        <v>4164</v>
      </c>
      <c r="I85" s="265" t="s">
        <v>470</v>
      </c>
      <c r="J85" s="544"/>
      <c r="K85" s="545"/>
      <c r="L85" s="546"/>
      <c r="M85" s="543"/>
    </row>
    <row r="86" spans="1:13" s="547" customFormat="1" ht="30" customHeight="1">
      <c r="A86" s="536">
        <v>68</v>
      </c>
      <c r="B86" s="537" t="s">
        <v>4165</v>
      </c>
      <c r="C86" s="538" t="s">
        <v>232</v>
      </c>
      <c r="D86" s="539">
        <v>1200</v>
      </c>
      <c r="E86" s="550" t="s">
        <v>4166</v>
      </c>
      <c r="F86" s="551" t="s">
        <v>4167</v>
      </c>
      <c r="G86" s="542" t="s">
        <v>4168</v>
      </c>
      <c r="H86" s="543" t="s">
        <v>4169</v>
      </c>
      <c r="I86" s="265" t="s">
        <v>3174</v>
      </c>
      <c r="J86" s="544"/>
      <c r="K86" s="545"/>
      <c r="L86" s="546"/>
      <c r="M86" s="543"/>
    </row>
    <row r="87" spans="1:13" s="547" customFormat="1" ht="30" customHeight="1">
      <c r="A87" s="536">
        <v>69</v>
      </c>
      <c r="B87" s="537" t="s">
        <v>4165</v>
      </c>
      <c r="C87" s="538" t="s">
        <v>232</v>
      </c>
      <c r="D87" s="539">
        <v>1200</v>
      </c>
      <c r="E87" s="550" t="s">
        <v>4170</v>
      </c>
      <c r="F87" s="551" t="s">
        <v>4171</v>
      </c>
      <c r="G87" s="542" t="s">
        <v>4172</v>
      </c>
      <c r="H87" s="543" t="s">
        <v>4173</v>
      </c>
      <c r="I87" s="265" t="s">
        <v>3174</v>
      </c>
      <c r="J87" s="544"/>
      <c r="K87" s="545"/>
      <c r="L87" s="546"/>
      <c r="M87" s="543"/>
    </row>
    <row r="88" spans="1:13" s="547" customFormat="1" ht="45" customHeight="1">
      <c r="A88" s="536">
        <v>67</v>
      </c>
      <c r="B88" s="537" t="s">
        <v>3821</v>
      </c>
      <c r="C88" s="538" t="s">
        <v>3203</v>
      </c>
      <c r="D88" s="539">
        <v>916</v>
      </c>
      <c r="E88" s="550" t="s">
        <v>3822</v>
      </c>
      <c r="F88" s="551" t="s">
        <v>3823</v>
      </c>
      <c r="G88" s="542" t="s">
        <v>3458</v>
      </c>
      <c r="H88" s="543"/>
      <c r="I88" s="265"/>
      <c r="J88" s="544" t="s">
        <v>3824</v>
      </c>
      <c r="K88" s="554" t="s">
        <v>3825</v>
      </c>
      <c r="L88" s="546"/>
      <c r="M88" s="543"/>
    </row>
    <row r="89" spans="1:13" s="547" customFormat="1" ht="30" customHeight="1">
      <c r="A89" s="536">
        <v>68</v>
      </c>
      <c r="B89" s="537" t="s">
        <v>3826</v>
      </c>
      <c r="C89" s="538" t="s">
        <v>232</v>
      </c>
      <c r="D89" s="539">
        <v>1200</v>
      </c>
      <c r="E89" s="550" t="s">
        <v>3827</v>
      </c>
      <c r="F89" s="551" t="s">
        <v>3828</v>
      </c>
      <c r="G89" s="542" t="s">
        <v>3829</v>
      </c>
      <c r="H89" s="543" t="s">
        <v>3830</v>
      </c>
      <c r="I89" s="265" t="s">
        <v>470</v>
      </c>
      <c r="J89" s="544"/>
      <c r="K89" s="545"/>
      <c r="L89" s="546"/>
      <c r="M89" s="543"/>
    </row>
    <row r="90" spans="1:13" s="547" customFormat="1" ht="30" customHeight="1">
      <c r="A90" s="536">
        <v>69</v>
      </c>
      <c r="B90" s="537" t="s">
        <v>3831</v>
      </c>
      <c r="C90" s="538" t="s">
        <v>232</v>
      </c>
      <c r="D90" s="539">
        <v>1200</v>
      </c>
      <c r="E90" s="550" t="s">
        <v>3832</v>
      </c>
      <c r="F90" s="551" t="s">
        <v>3635</v>
      </c>
      <c r="G90" s="542" t="s">
        <v>3833</v>
      </c>
      <c r="H90" s="543" t="s">
        <v>3834</v>
      </c>
      <c r="I90" s="265" t="s">
        <v>470</v>
      </c>
      <c r="J90" s="544"/>
      <c r="K90" s="545"/>
      <c r="L90" s="546"/>
      <c r="M90" s="543"/>
    </row>
    <row r="91" spans="1:13" s="547" customFormat="1" ht="53.25" customHeight="1">
      <c r="A91" s="536">
        <v>70</v>
      </c>
      <c r="B91" s="537" t="s">
        <v>3835</v>
      </c>
      <c r="C91" s="538" t="s">
        <v>232</v>
      </c>
      <c r="D91" s="539">
        <v>1200</v>
      </c>
      <c r="E91" s="550" t="s">
        <v>3836</v>
      </c>
      <c r="F91" s="551" t="s">
        <v>3783</v>
      </c>
      <c r="G91" s="542" t="s">
        <v>3739</v>
      </c>
      <c r="H91" s="543" t="s">
        <v>3805</v>
      </c>
      <c r="I91" s="265" t="s">
        <v>3174</v>
      </c>
      <c r="J91" s="544"/>
      <c r="K91" s="545"/>
      <c r="L91" s="546"/>
      <c r="M91" s="543"/>
    </row>
    <row r="92" spans="1:13" s="547" customFormat="1" ht="28.5" customHeight="1">
      <c r="A92" s="536">
        <v>87</v>
      </c>
      <c r="B92" s="537">
        <v>41123</v>
      </c>
      <c r="C92" s="538" t="s">
        <v>3178</v>
      </c>
      <c r="D92" s="539">
        <v>600</v>
      </c>
      <c r="E92" s="555" t="s">
        <v>3179</v>
      </c>
      <c r="F92" s="556" t="s">
        <v>3180</v>
      </c>
      <c r="G92" s="542" t="s">
        <v>3181</v>
      </c>
      <c r="H92" s="543" t="s">
        <v>3582</v>
      </c>
      <c r="I92" s="265" t="s">
        <v>3581</v>
      </c>
      <c r="J92" s="544"/>
      <c r="K92" s="545"/>
      <c r="L92" s="546"/>
      <c r="M92" s="543"/>
    </row>
    <row r="93" spans="1:13" s="547" customFormat="1" ht="30">
      <c r="A93" s="536">
        <v>88</v>
      </c>
      <c r="B93" s="537">
        <v>41124</v>
      </c>
      <c r="C93" s="538" t="s">
        <v>232</v>
      </c>
      <c r="D93" s="539">
        <v>1000</v>
      </c>
      <c r="E93" s="555" t="s">
        <v>3182</v>
      </c>
      <c r="F93" s="556" t="s">
        <v>3183</v>
      </c>
      <c r="G93" s="542" t="s">
        <v>3184</v>
      </c>
      <c r="H93" s="543" t="s">
        <v>3583</v>
      </c>
      <c r="I93" s="265" t="s">
        <v>3174</v>
      </c>
      <c r="J93" s="544"/>
      <c r="K93" s="545"/>
      <c r="L93" s="546"/>
      <c r="M93" s="543"/>
    </row>
    <row r="94" spans="1:13" s="547" customFormat="1" ht="30">
      <c r="A94" s="536">
        <v>89</v>
      </c>
      <c r="B94" s="537">
        <v>41125</v>
      </c>
      <c r="C94" s="538" t="s">
        <v>232</v>
      </c>
      <c r="D94" s="539">
        <v>700</v>
      </c>
      <c r="E94" s="555" t="s">
        <v>3185</v>
      </c>
      <c r="F94" s="556" t="s">
        <v>3186</v>
      </c>
      <c r="G94" s="542" t="s">
        <v>3187</v>
      </c>
      <c r="H94" s="543" t="s">
        <v>3584</v>
      </c>
      <c r="I94" s="265" t="s">
        <v>470</v>
      </c>
      <c r="J94" s="544"/>
      <c r="K94" s="545"/>
      <c r="L94" s="546"/>
      <c r="M94" s="543"/>
    </row>
    <row r="95" spans="1:13" s="547" customFormat="1" ht="30">
      <c r="A95" s="536">
        <v>90</v>
      </c>
      <c r="B95" s="537">
        <v>41125</v>
      </c>
      <c r="C95" s="538" t="s">
        <v>3178</v>
      </c>
      <c r="D95" s="539">
        <v>1200</v>
      </c>
      <c r="E95" s="555" t="s">
        <v>3188</v>
      </c>
      <c r="F95" s="556" t="s">
        <v>3189</v>
      </c>
      <c r="G95" s="542" t="s">
        <v>3190</v>
      </c>
      <c r="H95" s="543" t="s">
        <v>3585</v>
      </c>
      <c r="I95" s="265" t="s">
        <v>470</v>
      </c>
      <c r="J95" s="544"/>
      <c r="K95" s="545"/>
      <c r="L95" s="546"/>
      <c r="M95" s="543"/>
    </row>
    <row r="96" spans="1:13" s="547" customFormat="1" ht="30">
      <c r="A96" s="536">
        <v>91</v>
      </c>
      <c r="B96" s="537">
        <v>41124</v>
      </c>
      <c r="C96" s="538" t="s">
        <v>3178</v>
      </c>
      <c r="D96" s="539">
        <v>500</v>
      </c>
      <c r="E96" s="555" t="s">
        <v>3191</v>
      </c>
      <c r="F96" s="556" t="s">
        <v>3192</v>
      </c>
      <c r="G96" s="542" t="s">
        <v>3193</v>
      </c>
      <c r="H96" s="543" t="s">
        <v>3588</v>
      </c>
      <c r="I96" s="265" t="s">
        <v>3586</v>
      </c>
      <c r="J96" s="544"/>
      <c r="K96" s="545"/>
      <c r="L96" s="546"/>
      <c r="M96" s="543"/>
    </row>
    <row r="97" spans="1:13" s="547" customFormat="1" ht="30">
      <c r="A97" s="536">
        <v>92</v>
      </c>
      <c r="B97" s="537">
        <v>41124</v>
      </c>
      <c r="C97" s="538" t="s">
        <v>3178</v>
      </c>
      <c r="D97" s="539">
        <v>400</v>
      </c>
      <c r="E97" s="555" t="s">
        <v>3194</v>
      </c>
      <c r="F97" s="556" t="s">
        <v>3195</v>
      </c>
      <c r="G97" s="542" t="s">
        <v>3196</v>
      </c>
      <c r="H97" s="543" t="s">
        <v>3589</v>
      </c>
      <c r="I97" s="265" t="s">
        <v>3587</v>
      </c>
      <c r="J97" s="544"/>
      <c r="K97" s="545"/>
      <c r="L97" s="546"/>
      <c r="M97" s="543"/>
    </row>
    <row r="98" spans="1:13" s="547" customFormat="1" ht="30">
      <c r="A98" s="536">
        <v>93</v>
      </c>
      <c r="B98" s="537">
        <v>41124</v>
      </c>
      <c r="C98" s="538" t="s">
        <v>3178</v>
      </c>
      <c r="D98" s="539">
        <v>3971</v>
      </c>
      <c r="E98" s="555" t="s">
        <v>3197</v>
      </c>
      <c r="F98" s="556" t="s">
        <v>3198</v>
      </c>
      <c r="G98" s="542" t="s">
        <v>3199</v>
      </c>
      <c r="H98" s="543" t="s">
        <v>3590</v>
      </c>
      <c r="I98" s="265" t="s">
        <v>3587</v>
      </c>
      <c r="J98" s="544"/>
      <c r="K98" s="545"/>
      <c r="L98" s="546"/>
      <c r="M98" s="543"/>
    </row>
    <row r="99" spans="1:13" s="547" customFormat="1" ht="30">
      <c r="A99" s="536">
        <v>94</v>
      </c>
      <c r="B99" s="537">
        <v>41123</v>
      </c>
      <c r="C99" s="538" t="s">
        <v>232</v>
      </c>
      <c r="D99" s="539">
        <v>1200</v>
      </c>
      <c r="E99" s="555" t="s">
        <v>3200</v>
      </c>
      <c r="F99" s="556" t="s">
        <v>3201</v>
      </c>
      <c r="G99" s="542" t="s">
        <v>3202</v>
      </c>
      <c r="H99" s="543" t="s">
        <v>3591</v>
      </c>
      <c r="I99" s="265" t="s">
        <v>470</v>
      </c>
      <c r="J99" s="544"/>
      <c r="K99" s="545"/>
      <c r="L99" s="546"/>
      <c r="M99" s="543"/>
    </row>
    <row r="100" spans="1:13" s="547" customFormat="1" ht="30">
      <c r="A100" s="536">
        <v>95</v>
      </c>
      <c r="B100" s="537">
        <v>41123</v>
      </c>
      <c r="C100" s="538" t="s">
        <v>232</v>
      </c>
      <c r="D100" s="539">
        <v>700</v>
      </c>
      <c r="E100" s="555" t="s">
        <v>3188</v>
      </c>
      <c r="F100" s="556" t="s">
        <v>3189</v>
      </c>
      <c r="G100" s="542" t="s">
        <v>3190</v>
      </c>
      <c r="H100" s="543" t="s">
        <v>3592</v>
      </c>
      <c r="I100" s="265" t="s">
        <v>3174</v>
      </c>
      <c r="J100" s="544"/>
      <c r="K100" s="545"/>
      <c r="L100" s="546"/>
      <c r="M100" s="543"/>
    </row>
    <row r="101" spans="1:13" s="547" customFormat="1" ht="138.75" customHeight="1">
      <c r="A101" s="536">
        <v>96</v>
      </c>
      <c r="B101" s="537">
        <v>41134</v>
      </c>
      <c r="C101" s="538" t="s">
        <v>3203</v>
      </c>
      <c r="D101" s="539">
        <v>3513.29</v>
      </c>
      <c r="E101" s="555" t="s">
        <v>3204</v>
      </c>
      <c r="F101" s="556" t="s">
        <v>3205</v>
      </c>
      <c r="G101" s="542" t="s">
        <v>3206</v>
      </c>
      <c r="H101" s="542"/>
      <c r="I101" s="265"/>
      <c r="J101" s="544" t="s">
        <v>3593</v>
      </c>
      <c r="K101" s="545" t="s">
        <v>3580</v>
      </c>
      <c r="L101" s="546"/>
      <c r="M101" s="543"/>
    </row>
    <row r="102" spans="1:13" s="547" customFormat="1" ht="135">
      <c r="A102" s="536">
        <v>97</v>
      </c>
      <c r="B102" s="537">
        <v>41134</v>
      </c>
      <c r="C102" s="538" t="s">
        <v>3203</v>
      </c>
      <c r="D102" s="539">
        <v>2342.1999999999998</v>
      </c>
      <c r="E102" s="555" t="s">
        <v>3207</v>
      </c>
      <c r="F102" s="556" t="s">
        <v>3208</v>
      </c>
      <c r="G102" s="542" t="s">
        <v>3209</v>
      </c>
      <c r="H102" s="542"/>
      <c r="I102" s="265"/>
      <c r="J102" s="544" t="s">
        <v>3593</v>
      </c>
      <c r="K102" s="545" t="s">
        <v>3580</v>
      </c>
      <c r="L102" s="546"/>
      <c r="M102" s="543"/>
    </row>
    <row r="103" spans="1:13" s="547" customFormat="1" ht="60">
      <c r="A103" s="536">
        <v>98</v>
      </c>
      <c r="B103" s="537">
        <v>41134</v>
      </c>
      <c r="C103" s="538" t="s">
        <v>3203</v>
      </c>
      <c r="D103" s="539">
        <v>156</v>
      </c>
      <c r="E103" s="555" t="s">
        <v>3210</v>
      </c>
      <c r="F103" s="556" t="s">
        <v>3211</v>
      </c>
      <c r="G103" s="542" t="s">
        <v>3212</v>
      </c>
      <c r="H103" s="542"/>
      <c r="I103" s="265"/>
      <c r="J103" s="544" t="s">
        <v>3594</v>
      </c>
      <c r="K103" s="545" t="s">
        <v>3580</v>
      </c>
      <c r="L103" s="546"/>
      <c r="M103" s="543"/>
    </row>
    <row r="104" spans="1:13" s="547" customFormat="1" ht="30">
      <c r="A104" s="536">
        <v>99</v>
      </c>
      <c r="B104" s="537">
        <v>41135</v>
      </c>
      <c r="C104" s="538" t="s">
        <v>3178</v>
      </c>
      <c r="D104" s="539">
        <v>800</v>
      </c>
      <c r="E104" s="555" t="s">
        <v>3215</v>
      </c>
      <c r="F104" s="556" t="s">
        <v>3213</v>
      </c>
      <c r="G104" s="542" t="s">
        <v>3214</v>
      </c>
      <c r="H104" s="543" t="s">
        <v>3596</v>
      </c>
      <c r="I104" s="265" t="s">
        <v>3174</v>
      </c>
      <c r="J104" s="544"/>
      <c r="K104" s="545"/>
      <c r="L104" s="546"/>
      <c r="M104" s="543"/>
    </row>
    <row r="105" spans="1:13" s="547" customFormat="1" ht="30">
      <c r="A105" s="536">
        <v>100</v>
      </c>
      <c r="B105" s="537">
        <v>41131</v>
      </c>
      <c r="C105" s="538" t="s">
        <v>3178</v>
      </c>
      <c r="D105" s="539">
        <v>900</v>
      </c>
      <c r="E105" s="555" t="s">
        <v>3179</v>
      </c>
      <c r="F105" s="556" t="s">
        <v>3216</v>
      </c>
      <c r="G105" s="542" t="s">
        <v>1576</v>
      </c>
      <c r="H105" s="543" t="s">
        <v>3597</v>
      </c>
      <c r="I105" s="265" t="s">
        <v>3586</v>
      </c>
      <c r="J105" s="544"/>
      <c r="K105" s="545"/>
      <c r="L105" s="546"/>
      <c r="M105" s="543"/>
    </row>
    <row r="106" spans="1:13" s="547" customFormat="1" ht="30">
      <c r="A106" s="536">
        <v>101</v>
      </c>
      <c r="B106" s="537">
        <v>41127</v>
      </c>
      <c r="C106" s="538" t="s">
        <v>3178</v>
      </c>
      <c r="D106" s="539">
        <v>1000</v>
      </c>
      <c r="E106" s="555" t="s">
        <v>3217</v>
      </c>
      <c r="F106" s="556" t="s">
        <v>3218</v>
      </c>
      <c r="G106" s="542" t="s">
        <v>2730</v>
      </c>
      <c r="H106" s="543" t="s">
        <v>3598</v>
      </c>
      <c r="I106" s="265" t="s">
        <v>3174</v>
      </c>
      <c r="J106" s="544"/>
      <c r="K106" s="545"/>
      <c r="L106" s="546"/>
      <c r="M106" s="543"/>
    </row>
    <row r="107" spans="1:13" s="547" customFormat="1" ht="30">
      <c r="A107" s="536">
        <v>102</v>
      </c>
      <c r="B107" s="537">
        <v>41127</v>
      </c>
      <c r="C107" s="538" t="s">
        <v>3178</v>
      </c>
      <c r="D107" s="539">
        <v>1000</v>
      </c>
      <c r="E107" s="555" t="s">
        <v>3219</v>
      </c>
      <c r="F107" s="556" t="s">
        <v>3220</v>
      </c>
      <c r="G107" s="542" t="s">
        <v>3221</v>
      </c>
      <c r="H107" s="543" t="s">
        <v>3599</v>
      </c>
      <c r="I107" s="265" t="s">
        <v>3174</v>
      </c>
      <c r="J107" s="544"/>
      <c r="K107" s="545"/>
      <c r="L107" s="546"/>
      <c r="M107" s="543"/>
    </row>
    <row r="108" spans="1:13" s="547" customFormat="1" ht="30">
      <c r="A108" s="536">
        <v>103</v>
      </c>
      <c r="B108" s="537">
        <v>41127</v>
      </c>
      <c r="C108" s="538" t="s">
        <v>3178</v>
      </c>
      <c r="D108" s="539">
        <v>1000</v>
      </c>
      <c r="E108" s="555" t="s">
        <v>3222</v>
      </c>
      <c r="F108" s="556" t="s">
        <v>3223</v>
      </c>
      <c r="G108" s="542" t="s">
        <v>2296</v>
      </c>
      <c r="H108" s="543" t="s">
        <v>3600</v>
      </c>
      <c r="I108" s="265" t="s">
        <v>3174</v>
      </c>
      <c r="J108" s="544"/>
      <c r="K108" s="545"/>
      <c r="L108" s="546"/>
      <c r="M108" s="543"/>
    </row>
    <row r="109" spans="1:13" s="547" customFormat="1" ht="30">
      <c r="A109" s="536">
        <v>104</v>
      </c>
      <c r="B109" s="537">
        <v>41127</v>
      </c>
      <c r="C109" s="538" t="s">
        <v>3178</v>
      </c>
      <c r="D109" s="539">
        <v>1000</v>
      </c>
      <c r="E109" s="555" t="s">
        <v>3224</v>
      </c>
      <c r="F109" s="556" t="s">
        <v>3225</v>
      </c>
      <c r="G109" s="542" t="s">
        <v>2502</v>
      </c>
      <c r="H109" s="543" t="s">
        <v>3602</v>
      </c>
      <c r="I109" s="265" t="s">
        <v>3174</v>
      </c>
      <c r="J109" s="544"/>
      <c r="K109" s="545"/>
      <c r="L109" s="546"/>
      <c r="M109" s="543"/>
    </row>
    <row r="110" spans="1:13" s="547" customFormat="1" ht="30">
      <c r="A110" s="536">
        <v>105</v>
      </c>
      <c r="B110" s="537">
        <v>41127</v>
      </c>
      <c r="C110" s="538" t="s">
        <v>3178</v>
      </c>
      <c r="D110" s="539">
        <v>1000</v>
      </c>
      <c r="E110" s="555" t="s">
        <v>3226</v>
      </c>
      <c r="F110" s="556" t="s">
        <v>3227</v>
      </c>
      <c r="G110" s="542" t="s">
        <v>3228</v>
      </c>
      <c r="H110" s="543" t="s">
        <v>3603</v>
      </c>
      <c r="I110" s="265" t="s">
        <v>3174</v>
      </c>
      <c r="J110" s="544"/>
      <c r="K110" s="545"/>
      <c r="L110" s="546"/>
      <c r="M110" s="543"/>
    </row>
    <row r="111" spans="1:13" s="547" customFormat="1" ht="30">
      <c r="A111" s="536">
        <v>106</v>
      </c>
      <c r="B111" s="537">
        <v>41127</v>
      </c>
      <c r="C111" s="538" t="s">
        <v>3178</v>
      </c>
      <c r="D111" s="539">
        <v>1000</v>
      </c>
      <c r="E111" s="555" t="s">
        <v>3229</v>
      </c>
      <c r="F111" s="556" t="s">
        <v>3230</v>
      </c>
      <c r="G111" s="542" t="s">
        <v>3231</v>
      </c>
      <c r="H111" s="543" t="s">
        <v>3604</v>
      </c>
      <c r="I111" s="265" t="s">
        <v>3174</v>
      </c>
      <c r="J111" s="544"/>
      <c r="K111" s="545"/>
      <c r="L111" s="546"/>
      <c r="M111" s="543"/>
    </row>
    <row r="112" spans="1:13" s="547" customFormat="1" ht="30">
      <c r="A112" s="536">
        <v>107</v>
      </c>
      <c r="B112" s="537">
        <v>41127</v>
      </c>
      <c r="C112" s="538" t="s">
        <v>3178</v>
      </c>
      <c r="D112" s="539">
        <v>1000</v>
      </c>
      <c r="E112" s="555" t="s">
        <v>3232</v>
      </c>
      <c r="F112" s="556" t="s">
        <v>3233</v>
      </c>
      <c r="G112" s="542" t="s">
        <v>2312</v>
      </c>
      <c r="H112" s="543" t="s">
        <v>3605</v>
      </c>
      <c r="I112" s="265" t="s">
        <v>3174</v>
      </c>
      <c r="J112" s="544"/>
      <c r="K112" s="545"/>
      <c r="L112" s="546"/>
      <c r="M112" s="543"/>
    </row>
    <row r="113" spans="1:13" s="547" customFormat="1" ht="30">
      <c r="A113" s="536">
        <v>108</v>
      </c>
      <c r="B113" s="537">
        <v>41128</v>
      </c>
      <c r="C113" s="538" t="s">
        <v>3178</v>
      </c>
      <c r="D113" s="539">
        <v>1000</v>
      </c>
      <c r="E113" s="555" t="s">
        <v>3234</v>
      </c>
      <c r="F113" s="556" t="s">
        <v>3235</v>
      </c>
      <c r="G113" s="542" t="s">
        <v>1135</v>
      </c>
      <c r="H113" s="543" t="s">
        <v>3606</v>
      </c>
      <c r="I113" s="265" t="s">
        <v>3174</v>
      </c>
      <c r="J113" s="544"/>
      <c r="K113" s="545"/>
      <c r="L113" s="546"/>
      <c r="M113" s="543"/>
    </row>
    <row r="114" spans="1:13" s="547" customFormat="1" ht="30">
      <c r="A114" s="536">
        <v>109</v>
      </c>
      <c r="B114" s="537">
        <v>41128</v>
      </c>
      <c r="C114" s="538" t="s">
        <v>3178</v>
      </c>
      <c r="D114" s="539">
        <v>1000</v>
      </c>
      <c r="E114" s="555" t="s">
        <v>3236</v>
      </c>
      <c r="F114" s="556" t="s">
        <v>3237</v>
      </c>
      <c r="G114" s="542" t="s">
        <v>3238</v>
      </c>
      <c r="H114" s="543" t="s">
        <v>3607</v>
      </c>
      <c r="I114" s="265" t="s">
        <v>3174</v>
      </c>
      <c r="J114" s="544"/>
      <c r="K114" s="545"/>
      <c r="L114" s="546"/>
      <c r="M114" s="543"/>
    </row>
    <row r="115" spans="1:13" s="547" customFormat="1" ht="30">
      <c r="A115" s="536">
        <v>110</v>
      </c>
      <c r="B115" s="537">
        <v>41130</v>
      </c>
      <c r="C115" s="538" t="s">
        <v>3178</v>
      </c>
      <c r="D115" s="539">
        <v>8000</v>
      </c>
      <c r="E115" s="555" t="s">
        <v>3239</v>
      </c>
      <c r="F115" s="556" t="s">
        <v>3240</v>
      </c>
      <c r="G115" s="542" t="s">
        <v>3241</v>
      </c>
      <c r="H115" s="543" t="s">
        <v>3608</v>
      </c>
      <c r="I115" s="265" t="s">
        <v>3174</v>
      </c>
      <c r="J115" s="544"/>
      <c r="K115" s="545"/>
      <c r="L115" s="546"/>
      <c r="M115" s="543"/>
    </row>
    <row r="116" spans="1:13" s="547" customFormat="1" ht="30">
      <c r="A116" s="536">
        <v>111</v>
      </c>
      <c r="B116" s="537">
        <v>41129</v>
      </c>
      <c r="C116" s="538" t="s">
        <v>3178</v>
      </c>
      <c r="D116" s="539">
        <v>5000</v>
      </c>
      <c r="E116" s="555" t="s">
        <v>3242</v>
      </c>
      <c r="F116" s="556" t="s">
        <v>3243</v>
      </c>
      <c r="G116" s="542" t="s">
        <v>3244</v>
      </c>
      <c r="H116" s="543" t="s">
        <v>3609</v>
      </c>
      <c r="I116" s="265" t="s">
        <v>3174</v>
      </c>
      <c r="J116" s="544"/>
      <c r="K116" s="545"/>
      <c r="L116" s="546"/>
      <c r="M116" s="543"/>
    </row>
    <row r="117" spans="1:13" s="547" customFormat="1" ht="30">
      <c r="A117" s="536">
        <v>112</v>
      </c>
      <c r="B117" s="537">
        <v>41129</v>
      </c>
      <c r="C117" s="538" t="s">
        <v>3178</v>
      </c>
      <c r="D117" s="539">
        <v>5000</v>
      </c>
      <c r="E117" s="555" t="s">
        <v>3245</v>
      </c>
      <c r="F117" s="556" t="s">
        <v>3246</v>
      </c>
      <c r="G117" s="542" t="s">
        <v>3247</v>
      </c>
      <c r="H117" s="543" t="s">
        <v>3611</v>
      </c>
      <c r="I117" s="265" t="s">
        <v>3610</v>
      </c>
      <c r="J117" s="544"/>
      <c r="K117" s="545"/>
      <c r="L117" s="546"/>
      <c r="M117" s="543"/>
    </row>
    <row r="118" spans="1:13" s="547" customFormat="1" ht="30">
      <c r="A118" s="536">
        <v>114</v>
      </c>
      <c r="B118" s="537">
        <v>41128</v>
      </c>
      <c r="C118" s="538" t="s">
        <v>3178</v>
      </c>
      <c r="D118" s="539">
        <v>200</v>
      </c>
      <c r="E118" s="555" t="s">
        <v>3179</v>
      </c>
      <c r="F118" s="556" t="s">
        <v>3223</v>
      </c>
      <c r="G118" s="542" t="s">
        <v>3248</v>
      </c>
      <c r="H118" s="543" t="s">
        <v>3613</v>
      </c>
      <c r="I118" s="265" t="s">
        <v>3612</v>
      </c>
      <c r="J118" s="544"/>
      <c r="K118" s="545"/>
      <c r="L118" s="546"/>
      <c r="M118" s="543"/>
    </row>
    <row r="119" spans="1:13" s="547" customFormat="1" ht="30">
      <c r="A119" s="536">
        <v>115</v>
      </c>
      <c r="B119" s="537">
        <v>41128</v>
      </c>
      <c r="C119" s="538" t="s">
        <v>3178</v>
      </c>
      <c r="D119" s="539">
        <v>400</v>
      </c>
      <c r="E119" s="555" t="s">
        <v>3249</v>
      </c>
      <c r="F119" s="556" t="s">
        <v>3250</v>
      </c>
      <c r="G119" s="542" t="s">
        <v>3251</v>
      </c>
      <c r="H119" s="543" t="s">
        <v>3614</v>
      </c>
      <c r="I119" s="265" t="s">
        <v>470</v>
      </c>
      <c r="J119" s="544"/>
      <c r="K119" s="545"/>
      <c r="L119" s="546"/>
      <c r="M119" s="543"/>
    </row>
    <row r="120" spans="1:13" s="547" customFormat="1" ht="30">
      <c r="A120" s="536">
        <v>116</v>
      </c>
      <c r="B120" s="537">
        <v>41129</v>
      </c>
      <c r="C120" s="538" t="s">
        <v>232</v>
      </c>
      <c r="D120" s="539">
        <v>1200</v>
      </c>
      <c r="E120" s="555" t="s">
        <v>3252</v>
      </c>
      <c r="F120" s="556" t="s">
        <v>3235</v>
      </c>
      <c r="G120" s="542" t="s">
        <v>3253</v>
      </c>
      <c r="H120" s="543" t="s">
        <v>3615</v>
      </c>
      <c r="I120" s="265" t="s">
        <v>3174</v>
      </c>
      <c r="J120" s="544"/>
      <c r="K120" s="545"/>
      <c r="L120" s="546"/>
      <c r="M120" s="543"/>
    </row>
    <row r="121" spans="1:13" s="547" customFormat="1" ht="30">
      <c r="A121" s="536">
        <v>117</v>
      </c>
      <c r="B121" s="537">
        <v>41137</v>
      </c>
      <c r="C121" s="538" t="s">
        <v>3203</v>
      </c>
      <c r="D121" s="539">
        <v>514.1</v>
      </c>
      <c r="E121" s="555" t="s">
        <v>3254</v>
      </c>
      <c r="F121" s="556" t="s">
        <v>3255</v>
      </c>
      <c r="G121" s="542" t="s">
        <v>3256</v>
      </c>
      <c r="H121" s="542"/>
      <c r="I121" s="265"/>
      <c r="J121" s="544"/>
      <c r="K121" s="545" t="s">
        <v>3616</v>
      </c>
      <c r="L121" s="546"/>
      <c r="M121" s="543"/>
    </row>
    <row r="122" spans="1:13" s="547" customFormat="1" ht="135">
      <c r="A122" s="536">
        <v>118</v>
      </c>
      <c r="B122" s="537">
        <v>41137</v>
      </c>
      <c r="C122" s="538" t="s">
        <v>3203</v>
      </c>
      <c r="D122" s="539">
        <v>1837.5</v>
      </c>
      <c r="E122" s="555" t="s">
        <v>3257</v>
      </c>
      <c r="F122" s="556" t="s">
        <v>3258</v>
      </c>
      <c r="G122" s="542" t="s">
        <v>3259</v>
      </c>
      <c r="H122" s="542"/>
      <c r="I122" s="265"/>
      <c r="J122" s="544"/>
      <c r="K122" s="545" t="s">
        <v>3617</v>
      </c>
      <c r="L122" s="546"/>
      <c r="M122" s="543"/>
    </row>
    <row r="123" spans="1:13" s="547" customFormat="1" ht="90">
      <c r="A123" s="536">
        <v>119</v>
      </c>
      <c r="B123" s="557">
        <v>41136</v>
      </c>
      <c r="C123" s="558" t="s">
        <v>3203</v>
      </c>
      <c r="D123" s="559">
        <v>105</v>
      </c>
      <c r="E123" s="560" t="s">
        <v>3531</v>
      </c>
      <c r="F123" s="561" t="s">
        <v>3530</v>
      </c>
      <c r="G123" s="263" t="s">
        <v>3576</v>
      </c>
      <c r="H123" s="263"/>
      <c r="I123" s="265"/>
      <c r="J123" s="562" t="s">
        <v>3595</v>
      </c>
      <c r="K123" s="563" t="s">
        <v>3580</v>
      </c>
      <c r="L123" s="564"/>
      <c r="M123" s="543"/>
    </row>
    <row r="124" spans="1:13" s="547" customFormat="1" ht="30">
      <c r="A124" s="536">
        <v>120</v>
      </c>
      <c r="B124" s="557">
        <v>41127</v>
      </c>
      <c r="C124" s="558" t="s">
        <v>3178</v>
      </c>
      <c r="D124" s="559">
        <v>300</v>
      </c>
      <c r="E124" s="560" t="s">
        <v>3179</v>
      </c>
      <c r="F124" s="561" t="s">
        <v>3223</v>
      </c>
      <c r="G124" s="263" t="s">
        <v>3248</v>
      </c>
      <c r="H124" s="263"/>
      <c r="I124" s="265"/>
      <c r="J124" s="562"/>
      <c r="K124" s="563"/>
      <c r="L124" s="564"/>
      <c r="M124" s="565"/>
    </row>
    <row r="125" spans="1:13" s="547" customFormat="1" ht="30" customHeight="1" thickBot="1">
      <c r="A125" s="536">
        <v>121</v>
      </c>
      <c r="B125" s="566">
        <v>41127</v>
      </c>
      <c r="C125" s="567" t="s">
        <v>3178</v>
      </c>
      <c r="D125" s="568">
        <v>1000</v>
      </c>
      <c r="E125" s="569" t="s">
        <v>3577</v>
      </c>
      <c r="F125" s="567" t="s">
        <v>3578</v>
      </c>
      <c r="G125" s="570" t="s">
        <v>3579</v>
      </c>
      <c r="H125" s="543" t="s">
        <v>3601</v>
      </c>
      <c r="I125" s="265" t="s">
        <v>3174</v>
      </c>
      <c r="J125" s="571"/>
      <c r="K125" s="572"/>
      <c r="L125" s="573"/>
      <c r="M125" s="565"/>
    </row>
    <row r="126" spans="1:13" ht="16.5" thickBot="1">
      <c r="A126" s="60"/>
      <c r="B126" s="60"/>
      <c r="C126" s="60"/>
      <c r="D126" s="60"/>
      <c r="E126" s="60"/>
      <c r="F126" s="60"/>
      <c r="G126" s="62"/>
      <c r="H126" s="62"/>
      <c r="I126" s="62"/>
      <c r="J126" s="60"/>
      <c r="K126" s="60"/>
      <c r="L126" s="60"/>
      <c r="M126" s="277"/>
    </row>
    <row r="127" spans="1:13" ht="15.75">
      <c r="A127" s="60"/>
      <c r="B127" s="60"/>
      <c r="C127" s="60"/>
      <c r="D127" s="60"/>
      <c r="E127" s="60"/>
      <c r="F127" s="60"/>
      <c r="G127" s="62"/>
      <c r="H127" s="62"/>
      <c r="I127" s="62"/>
      <c r="J127" s="60"/>
      <c r="K127" s="60"/>
      <c r="L127" s="60"/>
      <c r="M127" s="60"/>
    </row>
    <row r="128" spans="1:13" ht="15.75">
      <c r="A128" s="60"/>
      <c r="B128" s="60"/>
      <c r="C128" s="60"/>
      <c r="D128" s="60"/>
      <c r="E128" s="60"/>
      <c r="F128" s="60"/>
      <c r="G128" s="62"/>
      <c r="H128" s="62"/>
      <c r="I128" s="62"/>
      <c r="J128" s="60"/>
      <c r="K128" s="60"/>
      <c r="L128" s="60"/>
      <c r="M128" s="60"/>
    </row>
    <row r="129" spans="1:13" s="60" customFormat="1">
      <c r="A129" s="61" t="s">
        <v>443</v>
      </c>
      <c r="G129" s="62"/>
      <c r="H129" s="62"/>
      <c r="I129" s="62"/>
    </row>
    <row r="130" spans="1:13" s="60" customFormat="1">
      <c r="A130" s="61" t="s">
        <v>457</v>
      </c>
      <c r="G130" s="62"/>
      <c r="H130" s="62"/>
      <c r="I130" s="62"/>
    </row>
    <row r="131" spans="1:13" s="60" customFormat="1">
      <c r="A131" s="61" t="s">
        <v>456</v>
      </c>
      <c r="G131" s="62"/>
      <c r="H131" s="62"/>
      <c r="I131" s="62"/>
    </row>
    <row r="132" spans="1:13" s="60" customFormat="1">
      <c r="B132" s="61"/>
      <c r="G132" s="62"/>
      <c r="H132" s="62"/>
      <c r="I132" s="62"/>
    </row>
    <row r="133" spans="1:13" s="60" customFormat="1">
      <c r="B133" s="61"/>
      <c r="G133" s="62"/>
      <c r="H133" s="62"/>
      <c r="I133" s="62"/>
    </row>
    <row r="134" spans="1:13" s="60" customFormat="1">
      <c r="B134" s="61"/>
      <c r="G134" s="62"/>
      <c r="H134" s="62"/>
      <c r="I134" s="62"/>
    </row>
    <row r="135" spans="1:13" s="60" customFormat="1">
      <c r="B135" s="61"/>
      <c r="G135" s="62"/>
      <c r="H135" s="62"/>
      <c r="I135" s="62"/>
    </row>
    <row r="136" spans="1:13" s="60" customFormat="1">
      <c r="B136" s="61"/>
      <c r="G136" s="62"/>
      <c r="H136" s="62"/>
      <c r="I136" s="62"/>
    </row>
    <row r="137" spans="1:13" ht="15.75">
      <c r="B137" s="43"/>
      <c r="G137" s="44"/>
      <c r="H137" s="44"/>
      <c r="M137" s="60"/>
    </row>
    <row r="138" spans="1:13" s="1" customFormat="1" ht="15.75">
      <c r="B138" s="57" t="s">
        <v>105</v>
      </c>
      <c r="M138" s="44"/>
    </row>
    <row r="139" spans="1:13" s="1" customFormat="1">
      <c r="C139" s="56"/>
      <c r="G139" s="56"/>
      <c r="H139" s="59"/>
      <c r="I139"/>
    </row>
    <row r="140" spans="1:13" s="1" customFormat="1">
      <c r="A140"/>
      <c r="C140" s="55" t="s">
        <v>268</v>
      </c>
      <c r="G140" s="11" t="s">
        <v>273</v>
      </c>
      <c r="H140" s="58"/>
      <c r="I140"/>
      <c r="K140" s="11"/>
    </row>
    <row r="141" spans="1:13" s="1" customFormat="1">
      <c r="A141"/>
      <c r="G141" s="1" t="s">
        <v>269</v>
      </c>
      <c r="H141"/>
      <c r="I141"/>
    </row>
    <row r="142" spans="1:13" customFormat="1" ht="15.75">
      <c r="B142" s="1"/>
      <c r="C142" s="51" t="s">
        <v>138</v>
      </c>
      <c r="E142" s="44"/>
      <c r="F142" s="44"/>
      <c r="K142" s="44"/>
      <c r="M142" s="1"/>
    </row>
    <row r="143" spans="1:13" customFormat="1">
      <c r="E143" s="44"/>
      <c r="F143" s="44"/>
    </row>
    <row r="144" spans="1:13" customFormat="1">
      <c r="E144" s="44"/>
      <c r="F144" s="44"/>
    </row>
    <row r="145" spans="5:13" customFormat="1">
      <c r="E145" s="44"/>
      <c r="F145" s="44"/>
    </row>
    <row r="146" spans="5:13" customFormat="1">
      <c r="E146" s="44"/>
      <c r="F146" s="44"/>
    </row>
    <row r="147" spans="5:13" customFormat="1" ht="12.75"/>
    <row r="148" spans="5:13">
      <c r="M148"/>
    </row>
  </sheetData>
  <mergeCells count="1">
    <mergeCell ref="J7:L7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H18 H121:H124 H20 H101:H103 G19:G125">
      <formula1>11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I10:I125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125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  <dataValidation allowBlank="1" showInputMessage="1" showErrorMessage="1" error="თვე/დღე/წელი" prompt="თვე/დღე/წელი" sqref="B10:B125"/>
  </dataValidations>
  <printOptions gridLines="1"/>
  <pageMargins left="0.23622047244094491" right="0.23622047244094491" top="0.74803149606299213" bottom="0.74803149606299213" header="0.31496062992125984" footer="0.31496062992125984"/>
  <pageSetup scale="63" orientation="landscape" blackAndWhite="1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36"/>
  <sheetViews>
    <sheetView showGridLines="0" view="pageBreakPreview" zoomScale="70" zoomScaleNormal="38" zoomScaleSheetLayoutView="70" workbookViewId="0">
      <selection activeCell="N20" sqref="N20"/>
    </sheetView>
  </sheetViews>
  <sheetFormatPr defaultRowHeight="13.5"/>
  <cols>
    <col min="1" max="1" width="8.85546875" style="307" customWidth="1"/>
    <col min="2" max="2" width="84.85546875" style="307" customWidth="1"/>
    <col min="3" max="3" width="15.85546875" style="307" customWidth="1"/>
    <col min="4" max="4" width="16.42578125" style="307" customWidth="1"/>
    <col min="5" max="5" width="0.7109375" style="307" customWidth="1"/>
    <col min="6" max="16384" width="9.140625" style="307"/>
  </cols>
  <sheetData>
    <row r="1" spans="1:5" s="302" customFormat="1">
      <c r="A1" s="299" t="s">
        <v>339</v>
      </c>
      <c r="B1" s="305"/>
      <c r="C1" s="655" t="s">
        <v>108</v>
      </c>
      <c r="D1" s="655"/>
      <c r="E1" s="301"/>
    </row>
    <row r="2" spans="1:5" s="302" customFormat="1">
      <c r="A2" s="299" t="s">
        <v>333</v>
      </c>
      <c r="B2" s="305"/>
      <c r="C2" s="653" t="s">
        <v>4174</v>
      </c>
      <c r="D2" s="654"/>
      <c r="E2" s="301"/>
    </row>
    <row r="3" spans="1:5" s="302" customFormat="1">
      <c r="A3" s="304" t="s">
        <v>140</v>
      </c>
      <c r="B3" s="299"/>
      <c r="C3" s="303"/>
      <c r="D3" s="303"/>
      <c r="E3" s="301"/>
    </row>
    <row r="4" spans="1:5" s="302" customFormat="1">
      <c r="A4" s="304"/>
      <c r="B4" s="304"/>
      <c r="C4" s="303"/>
      <c r="D4" s="303"/>
      <c r="E4" s="301"/>
    </row>
    <row r="5" spans="1:5">
      <c r="A5" s="305" t="str">
        <f>'ფორმა N2'!A4</f>
        <v>ანგარიშვალდებული პირის დასახელება:</v>
      </c>
      <c r="B5" s="305"/>
      <c r="C5" s="304"/>
      <c r="D5" s="304"/>
      <c r="E5" s="306"/>
    </row>
    <row r="6" spans="1:5">
      <c r="A6" s="309"/>
      <c r="B6" s="309" t="s">
        <v>468</v>
      </c>
      <c r="C6" s="310"/>
      <c r="D6" s="310"/>
      <c r="E6" s="306"/>
    </row>
    <row r="7" spans="1:5">
      <c r="A7" s="305"/>
      <c r="B7" s="305"/>
      <c r="C7" s="304"/>
      <c r="D7" s="304"/>
      <c r="E7" s="306"/>
    </row>
    <row r="8" spans="1:5" s="302" customFormat="1">
      <c r="A8" s="300"/>
      <c r="B8" s="300"/>
      <c r="C8" s="311"/>
      <c r="D8" s="311"/>
      <c r="E8" s="301"/>
    </row>
    <row r="9" spans="1:5" s="302" customFormat="1" ht="27">
      <c r="A9" s="312" t="s">
        <v>61</v>
      </c>
      <c r="B9" s="312" t="s">
        <v>338</v>
      </c>
      <c r="C9" s="314" t="s">
        <v>9</v>
      </c>
      <c r="D9" s="314" t="s">
        <v>8</v>
      </c>
      <c r="E9" s="301"/>
    </row>
    <row r="10" spans="1:5" s="320" customFormat="1" ht="16.5">
      <c r="A10" s="347" t="s">
        <v>334</v>
      </c>
      <c r="B10" s="347" t="s">
        <v>3867</v>
      </c>
      <c r="C10" s="322"/>
      <c r="D10" s="328"/>
      <c r="E10" s="319"/>
    </row>
    <row r="11" spans="1:5" s="324" customFormat="1">
      <c r="A11" s="347" t="s">
        <v>335</v>
      </c>
      <c r="B11" s="347"/>
      <c r="C11" s="322"/>
      <c r="D11" s="322"/>
      <c r="E11" s="323"/>
    </row>
    <row r="12" spans="1:5" s="324" customFormat="1">
      <c r="A12" s="280" t="s">
        <v>282</v>
      </c>
      <c r="B12" s="280"/>
      <c r="C12" s="322"/>
      <c r="D12" s="322"/>
      <c r="E12" s="323"/>
    </row>
    <row r="13" spans="1:5" s="324" customFormat="1">
      <c r="A13" s="280" t="s">
        <v>282</v>
      </c>
      <c r="B13" s="280"/>
      <c r="C13" s="322"/>
      <c r="D13" s="322"/>
      <c r="E13" s="323"/>
    </row>
    <row r="14" spans="1:5" s="324" customFormat="1">
      <c r="A14" s="280" t="s">
        <v>282</v>
      </c>
      <c r="B14" s="280"/>
      <c r="C14" s="328"/>
      <c r="D14" s="322"/>
      <c r="E14" s="323"/>
    </row>
    <row r="15" spans="1:5" s="324" customFormat="1">
      <c r="A15" s="280" t="s">
        <v>282</v>
      </c>
      <c r="B15" s="280"/>
      <c r="C15" s="322"/>
      <c r="D15" s="322"/>
      <c r="E15" s="323"/>
    </row>
    <row r="16" spans="1:5" s="324" customFormat="1">
      <c r="A16" s="280" t="s">
        <v>282</v>
      </c>
      <c r="B16" s="280"/>
      <c r="C16" s="322"/>
      <c r="D16" s="322"/>
      <c r="E16" s="323"/>
    </row>
    <row r="17" spans="1:9" s="324" customFormat="1" ht="17.25" customHeight="1">
      <c r="A17" s="347" t="s">
        <v>336</v>
      </c>
      <c r="B17" s="280" t="s">
        <v>3563</v>
      </c>
      <c r="C17" s="322">
        <v>8843</v>
      </c>
      <c r="D17" s="322">
        <v>8843</v>
      </c>
      <c r="E17" s="323"/>
    </row>
    <row r="18" spans="1:9" s="324" customFormat="1" ht="18" customHeight="1">
      <c r="A18" s="347" t="s">
        <v>337</v>
      </c>
      <c r="B18" s="280" t="s">
        <v>3564</v>
      </c>
      <c r="C18" s="328">
        <v>9376.2999999999993</v>
      </c>
      <c r="D18" s="401">
        <v>437.5</v>
      </c>
      <c r="E18" s="323"/>
    </row>
    <row r="19" spans="1:9" s="324" customFormat="1">
      <c r="A19" s="280" t="s">
        <v>282</v>
      </c>
      <c r="B19" s="280" t="s">
        <v>3575</v>
      </c>
      <c r="C19" s="322">
        <v>1494</v>
      </c>
      <c r="D19" s="322">
        <v>1494</v>
      </c>
      <c r="E19" s="323"/>
    </row>
    <row r="20" spans="1:9" s="324" customFormat="1">
      <c r="A20" s="280" t="s">
        <v>282</v>
      </c>
      <c r="B20" s="280" t="s">
        <v>3866</v>
      </c>
      <c r="C20" s="322">
        <v>4450</v>
      </c>
      <c r="D20" s="322">
        <v>4450</v>
      </c>
      <c r="E20" s="323"/>
    </row>
    <row r="21" spans="1:9" s="324" customFormat="1">
      <c r="A21" s="280" t="s">
        <v>282</v>
      </c>
      <c r="B21" s="280" t="s">
        <v>4239</v>
      </c>
      <c r="C21" s="328">
        <v>173850</v>
      </c>
      <c r="D21" s="328">
        <v>4775.8</v>
      </c>
      <c r="E21" s="323"/>
    </row>
    <row r="22" spans="1:9" s="326" customFormat="1">
      <c r="A22" s="321"/>
      <c r="B22" s="321"/>
      <c r="C22" s="322"/>
      <c r="D22" s="322"/>
      <c r="E22" s="325"/>
    </row>
    <row r="23" spans="1:9">
      <c r="A23" s="399"/>
      <c r="B23" s="399" t="s">
        <v>340</v>
      </c>
      <c r="C23" s="402">
        <f>SUM(C17:C22)</f>
        <v>198013.3</v>
      </c>
      <c r="D23" s="402">
        <f>SUM(D17:D22)</f>
        <v>20000.3</v>
      </c>
      <c r="E23" s="346"/>
    </row>
    <row r="24" spans="1:9">
      <c r="A24" s="354"/>
      <c r="B24" s="354"/>
    </row>
    <row r="25" spans="1:9">
      <c r="A25" s="307" t="s">
        <v>445</v>
      </c>
      <c r="E25" s="355"/>
    </row>
    <row r="26" spans="1:9">
      <c r="A26" s="307" t="s">
        <v>429</v>
      </c>
    </row>
    <row r="27" spans="1:9">
      <c r="A27" s="400" t="s">
        <v>430</v>
      </c>
    </row>
    <row r="28" spans="1:9">
      <c r="A28" s="400"/>
    </row>
    <row r="29" spans="1:9">
      <c r="A29" s="400" t="s">
        <v>359</v>
      </c>
    </row>
    <row r="31" spans="1:9">
      <c r="A31" s="356" t="s">
        <v>105</v>
      </c>
      <c r="E31" s="355"/>
    </row>
    <row r="32" spans="1:9">
      <c r="E32" s="357"/>
      <c r="F32" s="357"/>
      <c r="G32" s="357"/>
      <c r="H32" s="357"/>
      <c r="I32" s="357"/>
    </row>
    <row r="33" spans="1:9">
      <c r="D33" s="358"/>
      <c r="E33" s="357"/>
      <c r="F33" s="357"/>
      <c r="G33" s="357"/>
      <c r="H33" s="357"/>
      <c r="I33" s="357"/>
    </row>
    <row r="34" spans="1:9">
      <c r="A34" s="356"/>
      <c r="B34" s="356" t="s">
        <v>3865</v>
      </c>
      <c r="D34" s="358"/>
      <c r="E34" s="357"/>
      <c r="F34" s="357"/>
      <c r="G34" s="357"/>
      <c r="H34" s="357"/>
      <c r="I34" s="357"/>
    </row>
    <row r="35" spans="1:9">
      <c r="B35" s="307" t="s">
        <v>270</v>
      </c>
      <c r="D35" s="358"/>
      <c r="E35" s="357"/>
      <c r="F35" s="357"/>
      <c r="G35" s="357"/>
      <c r="H35" s="357"/>
      <c r="I35" s="357"/>
    </row>
    <row r="36" spans="1:9" s="357" customFormat="1">
      <c r="A36" s="359"/>
      <c r="B36" s="359" t="s">
        <v>138</v>
      </c>
    </row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G43" sqref="G43"/>
    </sheetView>
  </sheetViews>
  <sheetFormatPr defaultRowHeight="15"/>
  <cols>
    <col min="1" max="1" width="14.28515625" style="1" bestFit="1" customWidth="1"/>
    <col min="2" max="2" width="72" style="1" customWidth="1"/>
    <col min="3" max="3" width="14.7109375" style="1" customWidth="1"/>
    <col min="4" max="4" width="14.85546875" style="1" customWidth="1"/>
    <col min="5" max="16384" width="9.140625" style="1"/>
  </cols>
  <sheetData>
    <row r="1" spans="1:5">
      <c r="A1" s="63" t="s">
        <v>307</v>
      </c>
      <c r="B1" s="65"/>
      <c r="C1" s="657" t="s">
        <v>108</v>
      </c>
      <c r="D1" s="657"/>
    </row>
    <row r="2" spans="1:5">
      <c r="A2" s="63" t="s">
        <v>278</v>
      </c>
      <c r="B2" s="65"/>
      <c r="C2" s="653" t="s">
        <v>4174</v>
      </c>
      <c r="D2" s="654"/>
    </row>
    <row r="3" spans="1:5">
      <c r="A3" s="65" t="s">
        <v>140</v>
      </c>
      <c r="B3" s="65"/>
      <c r="C3" s="64"/>
      <c r="D3" s="64"/>
    </row>
    <row r="4" spans="1:5">
      <c r="A4" s="63"/>
      <c r="B4" s="65"/>
      <c r="C4" s="64"/>
      <c r="D4" s="64"/>
    </row>
    <row r="5" spans="1:5">
      <c r="A5" s="66" t="str">
        <f>'ფორმა N2'!A4</f>
        <v>ანგარიშვალდებული პირის დასახელება:</v>
      </c>
      <c r="B5" s="66"/>
      <c r="C5" s="66"/>
      <c r="D5" s="65"/>
      <c r="E5" s="4"/>
    </row>
    <row r="6" spans="1:5">
      <c r="A6" s="99" t="str">
        <f>'ფორმა N1'!D4</f>
        <v xml:space="preserve"> </v>
      </c>
      <c r="B6" s="100" t="s">
        <v>468</v>
      </c>
      <c r="C6" s="100"/>
      <c r="D6" s="39"/>
      <c r="E6" s="4"/>
    </row>
    <row r="7" spans="1:5">
      <c r="A7" s="66"/>
      <c r="B7" s="66"/>
      <c r="C7" s="66"/>
      <c r="D7" s="65"/>
      <c r="E7" s="4"/>
    </row>
    <row r="8" spans="1:5" s="5" customFormat="1">
      <c r="A8" s="84"/>
      <c r="B8" s="84"/>
      <c r="C8" s="67"/>
      <c r="D8" s="67"/>
    </row>
    <row r="9" spans="1:5" s="5" customFormat="1" ht="30">
      <c r="A9" s="94" t="s">
        <v>61</v>
      </c>
      <c r="B9" s="68" t="s">
        <v>10</v>
      </c>
      <c r="C9" s="68" t="s">
        <v>9</v>
      </c>
      <c r="D9" s="68" t="s">
        <v>8</v>
      </c>
    </row>
    <row r="10" spans="1:5" s="6" customFormat="1">
      <c r="A10" s="12">
        <v>1</v>
      </c>
      <c r="B10" s="12" t="s">
        <v>106</v>
      </c>
      <c r="C10" s="404">
        <f>SUM(C11,C14,C17,C20:C22)</f>
        <v>48431.79</v>
      </c>
      <c r="D10" s="404">
        <f>SUM(D11,D14,D17,D20:D22)</f>
        <v>48431.79</v>
      </c>
    </row>
    <row r="11" spans="1:5" s="8" customFormat="1" ht="18">
      <c r="A11" s="13">
        <v>1.1000000000000001</v>
      </c>
      <c r="B11" s="13" t="s">
        <v>65</v>
      </c>
      <c r="C11" s="71">
        <f>SUM(C12:C13)</f>
        <v>0</v>
      </c>
      <c r="D11" s="71">
        <f>SUM(D12:D13)</f>
        <v>0</v>
      </c>
    </row>
    <row r="12" spans="1:5" s="8" customFormat="1" ht="18">
      <c r="A12" s="14" t="s">
        <v>28</v>
      </c>
      <c r="B12" s="14" t="s">
        <v>67</v>
      </c>
      <c r="C12" s="26"/>
      <c r="D12" s="26"/>
    </row>
    <row r="13" spans="1:5" s="8" customFormat="1" ht="18">
      <c r="A13" s="14" t="s">
        <v>29</v>
      </c>
      <c r="B13" s="14" t="s">
        <v>68</v>
      </c>
      <c r="C13" s="26"/>
      <c r="D13" s="26"/>
    </row>
    <row r="14" spans="1:5" s="2" customFormat="1">
      <c r="A14" s="13">
        <v>1.2</v>
      </c>
      <c r="B14" s="13" t="s">
        <v>66</v>
      </c>
      <c r="C14" s="71">
        <f>SUM(C15:C16)</f>
        <v>28484</v>
      </c>
      <c r="D14" s="71">
        <f>SUM(D15:D16)</f>
        <v>28484</v>
      </c>
    </row>
    <row r="15" spans="1:5">
      <c r="A15" s="14" t="s">
        <v>30</v>
      </c>
      <c r="B15" s="14" t="s">
        <v>69</v>
      </c>
      <c r="C15" s="26">
        <v>28484</v>
      </c>
      <c r="D15" s="26">
        <v>28484</v>
      </c>
    </row>
    <row r="16" spans="1:5">
      <c r="A16" s="14" t="s">
        <v>31</v>
      </c>
      <c r="B16" s="14" t="s">
        <v>70</v>
      </c>
      <c r="C16" s="26"/>
      <c r="D16" s="26"/>
    </row>
    <row r="17" spans="1:9">
      <c r="A17" s="13">
        <v>1.3</v>
      </c>
      <c r="B17" s="13" t="s">
        <v>71</v>
      </c>
      <c r="C17" s="404">
        <f>SUM(C18:C19)</f>
        <v>19947.79</v>
      </c>
      <c r="D17" s="404">
        <f>SUM(D18:D19)</f>
        <v>19947.79</v>
      </c>
    </row>
    <row r="18" spans="1:9">
      <c r="A18" s="14" t="s">
        <v>47</v>
      </c>
      <c r="B18" s="14" t="s">
        <v>72</v>
      </c>
      <c r="C18" s="405">
        <v>19947.79</v>
      </c>
      <c r="D18" s="405">
        <v>19947.79</v>
      </c>
    </row>
    <row r="19" spans="1:9">
      <c r="A19" s="14" t="s">
        <v>48</v>
      </c>
      <c r="B19" s="14" t="s">
        <v>73</v>
      </c>
      <c r="C19" s="26"/>
      <c r="D19" s="27"/>
    </row>
    <row r="20" spans="1:9">
      <c r="A20" s="13">
        <v>1.4</v>
      </c>
      <c r="B20" s="13" t="s">
        <v>74</v>
      </c>
      <c r="C20" s="26"/>
      <c r="D20" s="27"/>
    </row>
    <row r="21" spans="1:9">
      <c r="A21" s="13">
        <v>1.5</v>
      </c>
      <c r="B21" s="13" t="s">
        <v>75</v>
      </c>
      <c r="C21" s="26"/>
      <c r="D21" s="27"/>
    </row>
    <row r="22" spans="1:9">
      <c r="A22" s="13">
        <v>1.6</v>
      </c>
      <c r="B22" s="13" t="s">
        <v>7</v>
      </c>
      <c r="C22" s="26"/>
      <c r="D22" s="27"/>
    </row>
    <row r="25" spans="1:9" s="16" customFormat="1" ht="12.75"/>
    <row r="26" spans="1:9">
      <c r="A26" s="55" t="s">
        <v>105</v>
      </c>
      <c r="E26" s="4"/>
    </row>
    <row r="27" spans="1:9">
      <c r="E27"/>
      <c r="F27"/>
      <c r="G27"/>
      <c r="H27"/>
      <c r="I27"/>
    </row>
    <row r="28" spans="1:9">
      <c r="D28" s="11"/>
      <c r="E28"/>
      <c r="F28"/>
      <c r="G28"/>
      <c r="H28"/>
      <c r="I28"/>
    </row>
    <row r="29" spans="1:9">
      <c r="A29"/>
      <c r="B29" s="55" t="s">
        <v>271</v>
      </c>
      <c r="D29" s="11"/>
      <c r="E29"/>
      <c r="F29"/>
      <c r="G29"/>
      <c r="H29"/>
      <c r="I29"/>
    </row>
    <row r="30" spans="1:9">
      <c r="A30"/>
      <c r="B30" s="1" t="s">
        <v>270</v>
      </c>
      <c r="D30" s="11"/>
      <c r="E30"/>
      <c r="F30"/>
      <c r="G30"/>
      <c r="H30"/>
      <c r="I30"/>
    </row>
    <row r="31" spans="1:9" customFormat="1" ht="12.75">
      <c r="B31" s="51" t="s">
        <v>138</v>
      </c>
    </row>
    <row r="32" spans="1:9" s="16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30"/>
  <sheetViews>
    <sheetView showGridLines="0" view="pageBreakPreview" zoomScale="70" zoomScaleSheetLayoutView="70" workbookViewId="0">
      <selection activeCell="B44" sqref="B44"/>
    </sheetView>
  </sheetViews>
  <sheetFormatPr defaultRowHeight="15"/>
  <cols>
    <col min="1" max="1" width="8.85546875" style="1" customWidth="1"/>
    <col min="2" max="2" width="84.85546875" style="1" customWidth="1"/>
    <col min="3" max="3" width="13.7109375" style="1" customWidth="1"/>
    <col min="4" max="4" width="13.5703125" style="1" customWidth="1"/>
    <col min="5" max="5" width="0.7109375" style="1" customWidth="1"/>
    <col min="6" max="16384" width="9.140625" style="1"/>
  </cols>
  <sheetData>
    <row r="1" spans="1:5" s="5" customFormat="1">
      <c r="A1" s="63" t="s">
        <v>344</v>
      </c>
      <c r="B1" s="66"/>
      <c r="C1" s="656" t="s">
        <v>108</v>
      </c>
      <c r="D1" s="656"/>
      <c r="E1" s="77"/>
    </row>
    <row r="2" spans="1:5" s="5" customFormat="1">
      <c r="A2" s="63" t="s">
        <v>345</v>
      </c>
      <c r="B2" s="66"/>
      <c r="C2" s="653" t="s">
        <v>4174</v>
      </c>
      <c r="D2" s="654"/>
      <c r="E2" s="77"/>
    </row>
    <row r="3" spans="1:5" s="5" customFormat="1">
      <c r="A3" s="65" t="s">
        <v>140</v>
      </c>
      <c r="B3" s="63"/>
      <c r="C3" s="142"/>
      <c r="D3" s="142"/>
      <c r="E3" s="77"/>
    </row>
    <row r="4" spans="1:5" s="5" customFormat="1">
      <c r="A4" s="65"/>
      <c r="B4" s="65"/>
      <c r="C4" s="142"/>
      <c r="D4" s="142"/>
      <c r="E4" s="77"/>
    </row>
    <row r="5" spans="1:5">
      <c r="A5" s="66" t="str">
        <f>'ფორმა N2'!A4</f>
        <v>ანგარიშვალდებული პირის დასახელება:</v>
      </c>
      <c r="B5" s="66"/>
      <c r="C5" s="65"/>
      <c r="D5" s="65"/>
      <c r="E5" s="78"/>
    </row>
    <row r="6" spans="1:5">
      <c r="A6" s="69"/>
      <c r="B6" s="69" t="s">
        <v>468</v>
      </c>
      <c r="C6" s="70"/>
      <c r="D6" s="70"/>
      <c r="E6" s="78"/>
    </row>
    <row r="7" spans="1:5">
      <c r="A7" s="66"/>
      <c r="B7" s="66"/>
      <c r="C7" s="65"/>
      <c r="D7" s="65"/>
      <c r="E7" s="78"/>
    </row>
    <row r="8" spans="1:5" s="5" customFormat="1">
      <c r="A8" s="141"/>
      <c r="B8" s="141"/>
      <c r="C8" s="67"/>
      <c r="D8" s="67"/>
      <c r="E8" s="77"/>
    </row>
    <row r="9" spans="1:5" s="5" customFormat="1" ht="30">
      <c r="A9" s="75" t="s">
        <v>61</v>
      </c>
      <c r="B9" s="75" t="s">
        <v>338</v>
      </c>
      <c r="C9" s="68" t="s">
        <v>9</v>
      </c>
      <c r="D9" s="68" t="s">
        <v>8</v>
      </c>
      <c r="E9" s="77"/>
    </row>
    <row r="10" spans="1:5" s="8" customFormat="1" ht="18">
      <c r="A10" s="82" t="s">
        <v>301</v>
      </c>
      <c r="B10" s="82"/>
      <c r="C10" s="3"/>
      <c r="D10" s="3"/>
      <c r="E10" s="79"/>
    </row>
    <row r="11" spans="1:5" s="9" customFormat="1">
      <c r="A11" s="82" t="s">
        <v>302</v>
      </c>
      <c r="B11" s="82"/>
      <c r="C11" s="3"/>
      <c r="D11" s="3"/>
      <c r="E11" s="80"/>
    </row>
    <row r="12" spans="1:5" s="9" customFormat="1">
      <c r="A12" s="82" t="s">
        <v>303</v>
      </c>
      <c r="B12" s="74"/>
      <c r="C12" s="3"/>
      <c r="D12" s="3"/>
      <c r="E12" s="80"/>
    </row>
    <row r="13" spans="1:5" s="9" customFormat="1">
      <c r="A13" s="74" t="s">
        <v>282</v>
      </c>
      <c r="B13" s="74"/>
      <c r="C13" s="3"/>
      <c r="D13" s="3"/>
      <c r="E13" s="80"/>
    </row>
    <row r="14" spans="1:5" s="9" customFormat="1">
      <c r="A14" s="74" t="s">
        <v>282</v>
      </c>
      <c r="B14" s="74"/>
      <c r="C14" s="3"/>
      <c r="D14" s="3"/>
      <c r="E14" s="80"/>
    </row>
    <row r="15" spans="1:5" s="9" customFormat="1">
      <c r="A15" s="74" t="s">
        <v>282</v>
      </c>
      <c r="B15" s="74"/>
      <c r="C15" s="3"/>
      <c r="D15" s="3"/>
      <c r="E15" s="80"/>
    </row>
    <row r="16" spans="1:5" s="9" customFormat="1">
      <c r="A16" s="74" t="s">
        <v>282</v>
      </c>
      <c r="B16" s="74"/>
      <c r="C16" s="3"/>
      <c r="D16" s="3"/>
      <c r="E16" s="80"/>
    </row>
    <row r="17" spans="1:9">
      <c r="A17" s="83"/>
      <c r="B17" s="83" t="s">
        <v>340</v>
      </c>
      <c r="C17" s="73">
        <f>SUM(C10:C16)</f>
        <v>0</v>
      </c>
      <c r="D17" s="73">
        <f>SUM(D10:D16)</f>
        <v>0</v>
      </c>
      <c r="E17" s="81"/>
    </row>
    <row r="18" spans="1:9">
      <c r="A18" s="28"/>
      <c r="B18" s="28"/>
    </row>
    <row r="19" spans="1:9">
      <c r="A19" s="1" t="s">
        <v>411</v>
      </c>
      <c r="E19" s="4"/>
    </row>
    <row r="20" spans="1:9">
      <c r="A20" s="1" t="s">
        <v>413</v>
      </c>
    </row>
    <row r="21" spans="1:9">
      <c r="A21" s="194"/>
    </row>
    <row r="22" spans="1:9">
      <c r="A22" s="194" t="s">
        <v>412</v>
      </c>
    </row>
    <row r="23" spans="1:9" s="16" customFormat="1" ht="12.75"/>
    <row r="24" spans="1:9">
      <c r="A24" s="55" t="s">
        <v>105</v>
      </c>
      <c r="E24" s="4"/>
    </row>
    <row r="25" spans="1:9">
      <c r="E25"/>
      <c r="F25"/>
      <c r="G25"/>
      <c r="H25"/>
      <c r="I25"/>
    </row>
    <row r="26" spans="1:9">
      <c r="D26" s="11"/>
      <c r="E26"/>
      <c r="F26"/>
      <c r="G26"/>
      <c r="H26"/>
      <c r="I26"/>
    </row>
    <row r="27" spans="1:9">
      <c r="A27" s="55"/>
      <c r="B27" s="55" t="s">
        <v>462</v>
      </c>
      <c r="D27" s="11"/>
      <c r="E27"/>
      <c r="F27"/>
      <c r="G27"/>
      <c r="H27"/>
      <c r="I27"/>
    </row>
    <row r="28" spans="1:9">
      <c r="B28" s="1" t="s">
        <v>463</v>
      </c>
      <c r="D28" s="11"/>
      <c r="E28"/>
      <c r="F28"/>
      <c r="G28"/>
      <c r="H28"/>
      <c r="I28"/>
    </row>
    <row r="29" spans="1:9" customFormat="1" ht="12.75">
      <c r="A29" s="51"/>
      <c r="B29" s="51" t="s">
        <v>138</v>
      </c>
    </row>
    <row r="30" spans="1:9" s="16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93"/>
  <sheetViews>
    <sheetView showGridLines="0" view="pageBreakPreview" zoomScale="70" zoomScaleSheetLayoutView="70" workbookViewId="0">
      <selection activeCell="I51" sqref="I51"/>
    </sheetView>
  </sheetViews>
  <sheetFormatPr defaultRowHeight="15"/>
  <cols>
    <col min="1" max="1" width="11.140625" style="22" customWidth="1"/>
    <col min="2" max="2" width="65.5703125" style="21" customWidth="1"/>
    <col min="3" max="4" width="14.85546875" style="1" customWidth="1"/>
    <col min="5" max="5" width="0.85546875" style="1" customWidth="1"/>
    <col min="6" max="16384" width="9.140625" style="1"/>
  </cols>
  <sheetData>
    <row r="1" spans="1:5">
      <c r="A1" s="63" t="s">
        <v>223</v>
      </c>
      <c r="B1" s="101"/>
      <c r="C1" s="658" t="s">
        <v>197</v>
      </c>
      <c r="D1" s="658"/>
      <c r="E1" s="93"/>
    </row>
    <row r="2" spans="1:5">
      <c r="A2" s="65" t="s">
        <v>140</v>
      </c>
      <c r="B2" s="101"/>
      <c r="C2" s="66"/>
      <c r="D2" s="653" t="s">
        <v>4174</v>
      </c>
      <c r="E2" s="654"/>
    </row>
    <row r="3" spans="1:5">
      <c r="A3" s="98"/>
      <c r="B3" s="101"/>
      <c r="C3" s="66"/>
      <c r="D3" s="66"/>
      <c r="E3" s="93"/>
    </row>
    <row r="4" spans="1:5">
      <c r="A4" s="65" t="str">
        <f>'ფორმა N2'!A4</f>
        <v>ანგარიშვალდებული პირის დასახელება:</v>
      </c>
      <c r="B4" s="65"/>
      <c r="C4" s="65"/>
      <c r="D4" s="65"/>
      <c r="E4" s="95"/>
    </row>
    <row r="5" spans="1:5">
      <c r="A5" s="99" t="str">
        <f>'ფორმა N1'!D4</f>
        <v xml:space="preserve"> </v>
      </c>
      <c r="B5" s="100" t="s">
        <v>469</v>
      </c>
      <c r="C5" s="100"/>
      <c r="D5" s="39"/>
      <c r="E5" s="95"/>
    </row>
    <row r="6" spans="1:5">
      <c r="A6" s="66"/>
      <c r="B6" s="65"/>
      <c r="C6" s="65"/>
      <c r="D6" s="65"/>
      <c r="E6" s="95"/>
    </row>
    <row r="7" spans="1:5">
      <c r="A7" s="97"/>
      <c r="B7" s="102"/>
      <c r="C7" s="103"/>
      <c r="D7" s="103"/>
      <c r="E7" s="93"/>
    </row>
    <row r="8" spans="1:5" ht="45">
      <c r="A8" s="104" t="s">
        <v>112</v>
      </c>
      <c r="B8" s="104" t="s">
        <v>189</v>
      </c>
      <c r="C8" s="104" t="s">
        <v>308</v>
      </c>
      <c r="D8" s="104" t="s">
        <v>257</v>
      </c>
      <c r="E8" s="93"/>
    </row>
    <row r="9" spans="1:5">
      <c r="A9" s="29"/>
      <c r="B9" s="30"/>
      <c r="C9" s="135"/>
      <c r="D9" s="135"/>
      <c r="E9" s="93"/>
    </row>
    <row r="10" spans="1:5">
      <c r="A10" s="31" t="s">
        <v>190</v>
      </c>
      <c r="B10" s="32"/>
      <c r="C10" s="105">
        <f>C11+C34</f>
        <v>10135.279999999999</v>
      </c>
      <c r="D10" s="105">
        <f>D11+D34</f>
        <v>50995.360000000001</v>
      </c>
      <c r="E10" s="93"/>
    </row>
    <row r="11" spans="1:5">
      <c r="A11" s="33" t="s">
        <v>191</v>
      </c>
      <c r="B11" s="34"/>
      <c r="C11" s="72">
        <f>C12+C14</f>
        <v>10135.279999999999</v>
      </c>
      <c r="D11" s="72">
        <f>D14+D32</f>
        <v>50995.360000000001</v>
      </c>
      <c r="E11" s="93"/>
    </row>
    <row r="12" spans="1:5">
      <c r="A12" s="37">
        <v>1110</v>
      </c>
      <c r="B12" s="36" t="s">
        <v>142</v>
      </c>
      <c r="C12" s="7">
        <v>2503.87</v>
      </c>
      <c r="D12" s="7">
        <v>0</v>
      </c>
      <c r="E12" s="93"/>
    </row>
    <row r="13" spans="1:5">
      <c r="A13" s="37">
        <v>1120</v>
      </c>
      <c r="B13" s="36" t="s">
        <v>143</v>
      </c>
      <c r="C13" s="7">
        <v>0</v>
      </c>
      <c r="D13" s="7">
        <v>0</v>
      </c>
      <c r="E13" s="93"/>
    </row>
    <row r="14" spans="1:5">
      <c r="A14" s="37">
        <v>1211</v>
      </c>
      <c r="B14" s="36" t="s">
        <v>144</v>
      </c>
      <c r="C14" s="7">
        <v>7631.41</v>
      </c>
      <c r="D14" s="7">
        <v>16883.86</v>
      </c>
      <c r="E14" s="93"/>
    </row>
    <row r="15" spans="1:5">
      <c r="A15" s="37">
        <v>1212</v>
      </c>
      <c r="B15" s="36" t="s">
        <v>145</v>
      </c>
      <c r="C15" s="7"/>
      <c r="D15" s="7"/>
      <c r="E15" s="93"/>
    </row>
    <row r="16" spans="1:5">
      <c r="A16" s="37">
        <v>1213</v>
      </c>
      <c r="B16" s="36" t="s">
        <v>146</v>
      </c>
      <c r="C16" s="7"/>
      <c r="D16" s="7"/>
      <c r="E16" s="93"/>
    </row>
    <row r="17" spans="1:5">
      <c r="A17" s="37">
        <v>1214</v>
      </c>
      <c r="B17" s="36" t="s">
        <v>147</v>
      </c>
      <c r="C17" s="7"/>
      <c r="D17" s="7"/>
      <c r="E17" s="93"/>
    </row>
    <row r="18" spans="1:5">
      <c r="A18" s="37">
        <v>1215</v>
      </c>
      <c r="B18" s="36" t="s">
        <v>148</v>
      </c>
      <c r="C18" s="7"/>
      <c r="D18" s="7"/>
      <c r="E18" s="93"/>
    </row>
    <row r="19" spans="1:5">
      <c r="A19" s="37">
        <v>1300</v>
      </c>
      <c r="B19" s="36" t="s">
        <v>149</v>
      </c>
      <c r="C19" s="7"/>
      <c r="D19" s="7"/>
      <c r="E19" s="93"/>
    </row>
    <row r="20" spans="1:5">
      <c r="A20" s="37">
        <v>1410</v>
      </c>
      <c r="B20" s="36" t="s">
        <v>150</v>
      </c>
      <c r="C20" s="7"/>
      <c r="D20" s="7"/>
      <c r="E20" s="93"/>
    </row>
    <row r="21" spans="1:5">
      <c r="A21" s="37">
        <v>1421</v>
      </c>
      <c r="B21" s="36" t="s">
        <v>151</v>
      </c>
      <c r="C21" s="7"/>
      <c r="D21" s="7"/>
      <c r="E21" s="93"/>
    </row>
    <row r="22" spans="1:5">
      <c r="A22" s="37">
        <v>1422</v>
      </c>
      <c r="B22" s="36" t="s">
        <v>152</v>
      </c>
      <c r="C22" s="7"/>
      <c r="D22" s="7"/>
      <c r="E22" s="93"/>
    </row>
    <row r="23" spans="1:5">
      <c r="A23" s="37">
        <v>1423</v>
      </c>
      <c r="B23" s="36" t="s">
        <v>153</v>
      </c>
      <c r="C23" s="7"/>
      <c r="D23" s="7"/>
      <c r="E23" s="93"/>
    </row>
    <row r="24" spans="1:5">
      <c r="A24" s="37">
        <v>1431</v>
      </c>
      <c r="B24" s="36" t="s">
        <v>154</v>
      </c>
      <c r="C24" s="7"/>
      <c r="D24" s="7"/>
      <c r="E24" s="93"/>
    </row>
    <row r="25" spans="1:5">
      <c r="A25" s="37">
        <v>1432</v>
      </c>
      <c r="B25" s="36" t="s">
        <v>155</v>
      </c>
      <c r="C25" s="7"/>
      <c r="D25" s="7"/>
      <c r="E25" s="93"/>
    </row>
    <row r="26" spans="1:5">
      <c r="A26" s="37">
        <v>1433</v>
      </c>
      <c r="B26" s="36" t="s">
        <v>156</v>
      </c>
      <c r="C26" s="7"/>
      <c r="D26" s="7"/>
      <c r="E26" s="93"/>
    </row>
    <row r="27" spans="1:5">
      <c r="A27" s="37">
        <v>1441</v>
      </c>
      <c r="B27" s="36" t="s">
        <v>157</v>
      </c>
      <c r="C27" s="7"/>
      <c r="D27" s="7"/>
      <c r="E27" s="93"/>
    </row>
    <row r="28" spans="1:5">
      <c r="A28" s="37">
        <v>1442</v>
      </c>
      <c r="B28" s="36" t="s">
        <v>158</v>
      </c>
      <c r="C28" s="7"/>
      <c r="D28" s="7"/>
      <c r="E28" s="93"/>
    </row>
    <row r="29" spans="1:5">
      <c r="A29" s="37">
        <v>1443</v>
      </c>
      <c r="B29" s="36" t="s">
        <v>159</v>
      </c>
      <c r="C29" s="7"/>
      <c r="D29" s="7"/>
      <c r="E29" s="93"/>
    </row>
    <row r="30" spans="1:5">
      <c r="A30" s="37">
        <v>1444</v>
      </c>
      <c r="B30" s="36" t="s">
        <v>160</v>
      </c>
      <c r="C30" s="7"/>
      <c r="D30" s="7"/>
      <c r="E30" s="93"/>
    </row>
    <row r="31" spans="1:5">
      <c r="A31" s="37">
        <v>1445</v>
      </c>
      <c r="B31" s="36" t="s">
        <v>161</v>
      </c>
      <c r="C31" s="7"/>
      <c r="D31" s="7"/>
      <c r="E31" s="93"/>
    </row>
    <row r="32" spans="1:5">
      <c r="A32" s="37">
        <v>1446</v>
      </c>
      <c r="B32" s="36" t="s">
        <v>162</v>
      </c>
      <c r="C32" s="7"/>
      <c r="D32" s="7">
        <v>34111.5</v>
      </c>
      <c r="E32" s="93"/>
    </row>
    <row r="33" spans="1:5">
      <c r="A33" s="23"/>
      <c r="E33" s="93"/>
    </row>
    <row r="34" spans="1:5">
      <c r="A34" s="38" t="s">
        <v>192</v>
      </c>
      <c r="B34" s="36"/>
      <c r="C34" s="72">
        <f>SUM(C35:C42)</f>
        <v>0</v>
      </c>
      <c r="D34" s="72">
        <f>SUM(D35:D42)</f>
        <v>0</v>
      </c>
      <c r="E34" s="93"/>
    </row>
    <row r="35" spans="1:5">
      <c r="A35" s="37">
        <v>2110</v>
      </c>
      <c r="B35" s="36" t="s">
        <v>98</v>
      </c>
      <c r="C35" s="7"/>
      <c r="D35" s="7"/>
      <c r="E35" s="93"/>
    </row>
    <row r="36" spans="1:5">
      <c r="A36" s="37">
        <v>2120</v>
      </c>
      <c r="B36" s="36" t="s">
        <v>163</v>
      </c>
      <c r="C36" s="7"/>
      <c r="D36" s="7"/>
      <c r="E36" s="93"/>
    </row>
    <row r="37" spans="1:5">
      <c r="A37" s="37">
        <v>2130</v>
      </c>
      <c r="B37" s="36" t="s">
        <v>99</v>
      </c>
      <c r="C37" s="7"/>
      <c r="D37" s="7"/>
      <c r="E37" s="93"/>
    </row>
    <row r="38" spans="1:5">
      <c r="A38" s="37">
        <v>2140</v>
      </c>
      <c r="B38" s="36" t="s">
        <v>421</v>
      </c>
      <c r="C38" s="7"/>
      <c r="D38" s="7"/>
      <c r="E38" s="93"/>
    </row>
    <row r="39" spans="1:5">
      <c r="A39" s="37">
        <v>2150</v>
      </c>
      <c r="B39" s="36" t="s">
        <v>426</v>
      </c>
      <c r="C39" s="7"/>
      <c r="D39" s="7"/>
      <c r="E39" s="93"/>
    </row>
    <row r="40" spans="1:5">
      <c r="A40" s="37">
        <v>2220</v>
      </c>
      <c r="B40" s="36" t="s">
        <v>100</v>
      </c>
      <c r="C40" s="7"/>
      <c r="D40" s="7"/>
      <c r="E40" s="93"/>
    </row>
    <row r="41" spans="1:5">
      <c r="A41" s="37">
        <v>2300</v>
      </c>
      <c r="B41" s="36" t="s">
        <v>164</v>
      </c>
      <c r="C41" s="7"/>
      <c r="D41" s="7"/>
      <c r="E41" s="93"/>
    </row>
    <row r="42" spans="1:5">
      <c r="A42" s="37">
        <v>2400</v>
      </c>
      <c r="B42" s="36" t="s">
        <v>165</v>
      </c>
      <c r="C42" s="7"/>
      <c r="D42" s="7"/>
      <c r="E42" s="93"/>
    </row>
    <row r="43" spans="1:5">
      <c r="A43" s="24"/>
      <c r="E43" s="93"/>
    </row>
    <row r="44" spans="1:5">
      <c r="A44" s="35" t="s">
        <v>196</v>
      </c>
      <c r="B44" s="36"/>
      <c r="C44" s="72">
        <v>10135.280000000001</v>
      </c>
      <c r="D44" s="105">
        <v>50995.360000000001</v>
      </c>
      <c r="E44" s="93"/>
    </row>
    <row r="45" spans="1:5">
      <c r="A45" s="38" t="s">
        <v>193</v>
      </c>
      <c r="B45" s="36"/>
      <c r="C45" s="72">
        <v>0</v>
      </c>
      <c r="D45" s="72">
        <f>D47+D53</f>
        <v>525243.42999999993</v>
      </c>
      <c r="E45" s="93"/>
    </row>
    <row r="46" spans="1:5">
      <c r="A46" s="37">
        <v>3100</v>
      </c>
      <c r="B46" s="36" t="s">
        <v>166</v>
      </c>
      <c r="C46" s="7"/>
      <c r="D46" s="7"/>
      <c r="E46" s="93"/>
    </row>
    <row r="47" spans="1:5">
      <c r="A47" s="37">
        <v>3210</v>
      </c>
      <c r="B47" s="36" t="s">
        <v>3177</v>
      </c>
      <c r="C47" s="7">
        <v>0</v>
      </c>
      <c r="D47" s="227">
        <v>356530.93</v>
      </c>
      <c r="E47" s="93"/>
    </row>
    <row r="48" spans="1:5">
      <c r="A48" s="37">
        <v>3221</v>
      </c>
      <c r="B48" s="36" t="s">
        <v>167</v>
      </c>
      <c r="C48" s="7"/>
      <c r="D48" s="7"/>
      <c r="E48" s="93"/>
    </row>
    <row r="49" spans="1:11">
      <c r="A49" s="37">
        <v>3222</v>
      </c>
      <c r="B49" s="36" t="s">
        <v>168</v>
      </c>
      <c r="C49" s="7"/>
      <c r="D49" s="7"/>
      <c r="E49" s="93"/>
    </row>
    <row r="50" spans="1:11" ht="21">
      <c r="A50" s="37">
        <v>3223</v>
      </c>
      <c r="B50" s="36" t="s">
        <v>169</v>
      </c>
      <c r="C50" s="7"/>
      <c r="D50" s="7"/>
      <c r="E50" s="93"/>
      <c r="K50" s="278"/>
    </row>
    <row r="51" spans="1:11">
      <c r="A51" s="37">
        <v>3224</v>
      </c>
      <c r="B51" s="36" t="s">
        <v>170</v>
      </c>
      <c r="C51" s="7"/>
      <c r="D51" s="7"/>
      <c r="E51" s="93"/>
    </row>
    <row r="52" spans="1:11">
      <c r="A52" s="37">
        <v>3231</v>
      </c>
      <c r="B52" s="36" t="s">
        <v>171</v>
      </c>
      <c r="C52" s="7"/>
      <c r="D52" s="7"/>
      <c r="E52" s="93"/>
    </row>
    <row r="53" spans="1:11">
      <c r="A53" s="37">
        <v>3232</v>
      </c>
      <c r="B53" s="36" t="s">
        <v>172</v>
      </c>
      <c r="C53" s="7">
        <v>0</v>
      </c>
      <c r="D53" s="227">
        <v>168712.5</v>
      </c>
      <c r="E53" s="93"/>
    </row>
    <row r="54" spans="1:11">
      <c r="A54" s="37">
        <v>3234</v>
      </c>
      <c r="B54" s="36" t="s">
        <v>173</v>
      </c>
      <c r="C54" s="7"/>
      <c r="D54" s="7"/>
      <c r="E54" s="93"/>
    </row>
    <row r="55" spans="1:11" ht="30">
      <c r="A55" s="37">
        <v>3236</v>
      </c>
      <c r="B55" s="36" t="s">
        <v>188</v>
      </c>
      <c r="C55" s="7"/>
      <c r="D55" s="7"/>
      <c r="E55" s="93"/>
    </row>
    <row r="56" spans="1:11" ht="45">
      <c r="A56" s="37">
        <v>3237</v>
      </c>
      <c r="B56" s="36" t="s">
        <v>174</v>
      </c>
      <c r="C56" s="7"/>
      <c r="D56" s="7"/>
      <c r="E56" s="93"/>
    </row>
    <row r="57" spans="1:11">
      <c r="A57" s="37">
        <v>3241</v>
      </c>
      <c r="B57" s="36" t="s">
        <v>175</v>
      </c>
      <c r="C57" s="7"/>
      <c r="D57" s="7"/>
      <c r="E57" s="93"/>
    </row>
    <row r="58" spans="1:11">
      <c r="A58" s="37">
        <v>3242</v>
      </c>
      <c r="B58" s="36" t="s">
        <v>176</v>
      </c>
      <c r="C58" s="7"/>
      <c r="D58" s="7"/>
      <c r="E58" s="93"/>
    </row>
    <row r="59" spans="1:11">
      <c r="A59" s="37">
        <v>3243</v>
      </c>
      <c r="B59" s="36" t="s">
        <v>177</v>
      </c>
      <c r="C59" s="7"/>
      <c r="D59" s="7"/>
      <c r="E59" s="93"/>
    </row>
    <row r="60" spans="1:11">
      <c r="A60" s="37">
        <v>3245</v>
      </c>
      <c r="B60" s="36" t="s">
        <v>178</v>
      </c>
      <c r="C60" s="7"/>
      <c r="D60" s="7"/>
      <c r="E60" s="93"/>
    </row>
    <row r="61" spans="1:11">
      <c r="A61" s="37">
        <v>3246</v>
      </c>
      <c r="B61" s="36" t="s">
        <v>179</v>
      </c>
      <c r="C61" s="7"/>
      <c r="D61" s="7"/>
      <c r="E61" s="93"/>
    </row>
    <row r="62" spans="1:11">
      <c r="A62" s="24"/>
      <c r="E62" s="93"/>
    </row>
    <row r="63" spans="1:11">
      <c r="A63" s="25"/>
      <c r="E63" s="93"/>
    </row>
    <row r="64" spans="1:11">
      <c r="A64" s="38" t="s">
        <v>194</v>
      </c>
      <c r="B64" s="36"/>
      <c r="C64" s="72">
        <v>10135.280000000001</v>
      </c>
      <c r="D64" s="72">
        <v>474248.07</v>
      </c>
      <c r="E64" s="93"/>
    </row>
    <row r="65" spans="1:5">
      <c r="A65" s="37">
        <v>5100</v>
      </c>
      <c r="B65" s="36" t="s">
        <v>255</v>
      </c>
      <c r="C65" s="7"/>
      <c r="D65" s="7"/>
      <c r="E65" s="93"/>
    </row>
    <row r="66" spans="1:5">
      <c r="A66" s="37">
        <v>5220</v>
      </c>
      <c r="B66" s="36" t="s">
        <v>446</v>
      </c>
      <c r="C66" s="7"/>
      <c r="D66" s="7"/>
      <c r="E66" s="93"/>
    </row>
    <row r="67" spans="1:5">
      <c r="A67" s="37">
        <v>5230</v>
      </c>
      <c r="B67" s="36" t="s">
        <v>447</v>
      </c>
      <c r="C67" s="513">
        <v>-10135.280000000001</v>
      </c>
      <c r="D67" s="72">
        <v>-474248.07</v>
      </c>
      <c r="E67" s="93"/>
    </row>
    <row r="68" spans="1:5">
      <c r="A68" s="24"/>
      <c r="E68" s="93"/>
    </row>
    <row r="69" spans="1:5">
      <c r="A69" s="1"/>
      <c r="E69" s="93"/>
    </row>
    <row r="70" spans="1:5">
      <c r="A70" s="35" t="s">
        <v>195</v>
      </c>
      <c r="B70" s="36"/>
      <c r="C70" s="7"/>
      <c r="D70" s="7"/>
      <c r="E70" s="93"/>
    </row>
    <row r="71" spans="1:5" ht="30">
      <c r="A71" s="37">
        <v>1</v>
      </c>
      <c r="B71" s="36" t="s">
        <v>180</v>
      </c>
      <c r="C71" s="7"/>
      <c r="D71" s="7"/>
      <c r="E71" s="93"/>
    </row>
    <row r="72" spans="1:5">
      <c r="A72" s="37">
        <v>2</v>
      </c>
      <c r="B72" s="36" t="s">
        <v>181</v>
      </c>
      <c r="C72" s="7"/>
      <c r="D72" s="7"/>
      <c r="E72" s="93"/>
    </row>
    <row r="73" spans="1:5">
      <c r="A73" s="37">
        <v>3</v>
      </c>
      <c r="B73" s="36" t="s">
        <v>182</v>
      </c>
      <c r="C73" s="7"/>
      <c r="D73" s="7"/>
      <c r="E73" s="93"/>
    </row>
    <row r="74" spans="1:5">
      <c r="A74" s="37">
        <v>4</v>
      </c>
      <c r="B74" s="36" t="s">
        <v>375</v>
      </c>
      <c r="C74" s="7"/>
      <c r="D74" s="7"/>
      <c r="E74" s="93"/>
    </row>
    <row r="75" spans="1:5">
      <c r="A75" s="37">
        <v>5</v>
      </c>
      <c r="B75" s="36" t="s">
        <v>183</v>
      </c>
      <c r="C75" s="7"/>
      <c r="D75" s="7"/>
      <c r="E75" s="93"/>
    </row>
    <row r="76" spans="1:5">
      <c r="A76" s="37">
        <v>6</v>
      </c>
      <c r="B76" s="36" t="s">
        <v>184</v>
      </c>
      <c r="C76" s="7"/>
      <c r="D76" s="7"/>
      <c r="E76" s="93"/>
    </row>
    <row r="77" spans="1:5">
      <c r="A77" s="37">
        <v>7</v>
      </c>
      <c r="B77" s="36" t="s">
        <v>185</v>
      </c>
      <c r="C77" s="7"/>
      <c r="D77" s="7"/>
      <c r="E77" s="93"/>
    </row>
    <row r="78" spans="1:5">
      <c r="A78" s="37">
        <v>8</v>
      </c>
      <c r="B78" s="36" t="s">
        <v>186</v>
      </c>
      <c r="C78" s="7"/>
      <c r="D78" s="7"/>
      <c r="E78" s="93"/>
    </row>
    <row r="79" spans="1:5">
      <c r="A79" s="37">
        <v>9</v>
      </c>
      <c r="B79" s="36" t="s">
        <v>187</v>
      </c>
      <c r="C79" s="7"/>
      <c r="D79" s="7"/>
      <c r="E79" s="93"/>
    </row>
    <row r="83" spans="1:9">
      <c r="A83" s="1"/>
      <c r="B83" s="1"/>
    </row>
    <row r="84" spans="1:9">
      <c r="A84" s="55" t="s">
        <v>105</v>
      </c>
      <c r="B84" s="1"/>
      <c r="E84" s="4"/>
    </row>
    <row r="85" spans="1:9">
      <c r="A85" s="1"/>
      <c r="B85" s="1"/>
      <c r="E85"/>
      <c r="F85"/>
      <c r="G85"/>
      <c r="H85"/>
      <c r="I85"/>
    </row>
    <row r="86" spans="1:9">
      <c r="A86" s="1"/>
      <c r="B86" s="1"/>
      <c r="D86" s="11"/>
      <c r="E86"/>
      <c r="F86"/>
      <c r="G86"/>
      <c r="H86"/>
      <c r="I86"/>
    </row>
    <row r="87" spans="1:9">
      <c r="A87"/>
      <c r="B87" s="55" t="s">
        <v>462</v>
      </c>
      <c r="D87" s="11"/>
      <c r="E87"/>
      <c r="F87"/>
      <c r="G87"/>
      <c r="H87"/>
      <c r="I87"/>
    </row>
    <row r="88" spans="1:9">
      <c r="A88"/>
      <c r="B88" s="1" t="s">
        <v>463</v>
      </c>
      <c r="D88" s="11"/>
      <c r="E88"/>
      <c r="F88"/>
      <c r="G88"/>
      <c r="H88"/>
      <c r="I88"/>
    </row>
    <row r="89" spans="1:9" customFormat="1" ht="12.75">
      <c r="B89" s="51"/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6"/>
  <sheetViews>
    <sheetView showGridLines="0" zoomScaleSheetLayoutView="80" workbookViewId="0">
      <selection activeCell="H10" sqref="H10"/>
    </sheetView>
  </sheetViews>
  <sheetFormatPr defaultRowHeight="15"/>
  <cols>
    <col min="1" max="1" width="4.85546875" style="1" customWidth="1"/>
    <col min="2" max="2" width="31.42578125" style="1" customWidth="1"/>
    <col min="3" max="3" width="18.42578125" style="1" customWidth="1"/>
    <col min="4" max="4" width="8.42578125" style="1" customWidth="1"/>
    <col min="5" max="5" width="13.5703125" style="1" customWidth="1"/>
    <col min="6" max="6" width="12.42578125" style="1" customWidth="1"/>
    <col min="7" max="8" width="13.85546875" style="1" customWidth="1"/>
    <col min="9" max="9" width="13.7109375" style="1" customWidth="1"/>
    <col min="10" max="10" width="15" style="1" customWidth="1"/>
    <col min="11" max="11" width="0.85546875" style="1" customWidth="1"/>
    <col min="12" max="16384" width="9.140625" style="1"/>
  </cols>
  <sheetData>
    <row r="1" spans="1:11">
      <c r="A1" s="63" t="s">
        <v>467</v>
      </c>
      <c r="B1" s="65"/>
      <c r="C1" s="65"/>
      <c r="D1" s="65"/>
      <c r="E1" s="65"/>
      <c r="F1" s="65"/>
      <c r="G1" s="65"/>
      <c r="H1" s="65"/>
      <c r="I1" s="656" t="s">
        <v>108</v>
      </c>
      <c r="J1" s="656"/>
      <c r="K1" s="93"/>
    </row>
    <row r="2" spans="1:11">
      <c r="A2" s="65" t="s">
        <v>140</v>
      </c>
      <c r="B2" s="65"/>
      <c r="C2" s="65"/>
      <c r="D2" s="65"/>
      <c r="E2" s="65"/>
      <c r="F2" s="65"/>
      <c r="G2" s="65"/>
      <c r="H2" s="65"/>
      <c r="I2" s="653" t="s">
        <v>4174</v>
      </c>
      <c r="J2" s="654"/>
      <c r="K2" s="93"/>
    </row>
    <row r="3" spans="1:11">
      <c r="A3" s="65"/>
      <c r="B3" s="65"/>
      <c r="C3" s="65"/>
      <c r="D3" s="65"/>
      <c r="E3" s="65"/>
      <c r="F3" s="65"/>
      <c r="G3" s="65"/>
      <c r="H3" s="65"/>
      <c r="I3" s="64"/>
      <c r="J3" s="64"/>
      <c r="K3" s="93"/>
    </row>
    <row r="4" spans="1:11">
      <c r="A4" s="65" t="str">
        <f>'ფორმა N2'!A4</f>
        <v>ანგარიშვალდებული პირის დასახელება:</v>
      </c>
      <c r="B4" s="65"/>
      <c r="C4" s="65"/>
      <c r="D4" s="65"/>
      <c r="E4" s="65"/>
      <c r="F4" s="106"/>
      <c r="G4" s="65"/>
      <c r="H4" s="65"/>
      <c r="I4" s="65"/>
      <c r="J4" s="65"/>
      <c r="K4" s="93"/>
    </row>
    <row r="5" spans="1:11">
      <c r="A5" s="213" t="str">
        <f>'ფორმა N1'!D4</f>
        <v xml:space="preserve"> </v>
      </c>
      <c r="B5" s="214"/>
      <c r="C5" s="214"/>
      <c r="D5" s="214"/>
      <c r="E5" s="214"/>
      <c r="F5" s="215"/>
      <c r="G5" s="214"/>
      <c r="H5" s="214"/>
      <c r="I5" s="214"/>
      <c r="J5" s="214"/>
      <c r="K5" s="93"/>
    </row>
    <row r="6" spans="1:11">
      <c r="A6" s="66"/>
      <c r="B6" s="66" t="s">
        <v>468</v>
      </c>
      <c r="C6" s="65"/>
      <c r="D6" s="65"/>
      <c r="E6" s="65"/>
      <c r="F6" s="106"/>
      <c r="G6" s="65"/>
      <c r="H6" s="65"/>
      <c r="I6" s="65"/>
      <c r="J6" s="65"/>
      <c r="K6" s="93"/>
    </row>
    <row r="7" spans="1:11">
      <c r="A7" s="107"/>
      <c r="B7" s="103"/>
      <c r="C7" s="103"/>
      <c r="D7" s="103"/>
      <c r="E7" s="103"/>
      <c r="F7" s="103"/>
      <c r="G7" s="103"/>
      <c r="H7" s="103"/>
      <c r="I7" s="103"/>
      <c r="J7" s="103"/>
      <c r="K7" s="93"/>
    </row>
    <row r="8" spans="1:11" s="20" customFormat="1" ht="45">
      <c r="A8" s="109" t="s">
        <v>61</v>
      </c>
      <c r="B8" s="109" t="s">
        <v>110</v>
      </c>
      <c r="C8" s="110" t="s">
        <v>112</v>
      </c>
      <c r="D8" s="110" t="s">
        <v>275</v>
      </c>
      <c r="E8" s="110" t="s">
        <v>111</v>
      </c>
      <c r="F8" s="108" t="s">
        <v>256</v>
      </c>
      <c r="G8" s="108" t="s">
        <v>298</v>
      </c>
      <c r="H8" s="108" t="s">
        <v>299</v>
      </c>
      <c r="I8" s="108" t="s">
        <v>257</v>
      </c>
      <c r="J8" s="111" t="s">
        <v>113</v>
      </c>
      <c r="K8" s="93"/>
    </row>
    <row r="9" spans="1:11" s="20" customFormat="1">
      <c r="A9" s="139">
        <v>1</v>
      </c>
      <c r="B9" s="139">
        <v>2</v>
      </c>
      <c r="C9" s="140">
        <v>3</v>
      </c>
      <c r="D9" s="140">
        <v>4</v>
      </c>
      <c r="E9" s="140">
        <v>5</v>
      </c>
      <c r="F9" s="140">
        <v>6</v>
      </c>
      <c r="G9" s="140">
        <v>7</v>
      </c>
      <c r="H9" s="140">
        <v>8</v>
      </c>
      <c r="I9" s="140">
        <v>9</v>
      </c>
      <c r="J9" s="140">
        <v>10</v>
      </c>
      <c r="K9" s="93"/>
    </row>
    <row r="10" spans="1:11" s="20" customFormat="1" ht="39" customHeight="1">
      <c r="A10" s="406"/>
      <c r="B10" s="46" t="s">
        <v>3174</v>
      </c>
      <c r="C10" s="137" t="s">
        <v>3870</v>
      </c>
      <c r="D10" s="138" t="s">
        <v>220</v>
      </c>
      <c r="E10" s="511">
        <v>40462</v>
      </c>
      <c r="F10" s="409">
        <v>4.62</v>
      </c>
      <c r="G10" s="409">
        <v>1438946.83</v>
      </c>
      <c r="H10" s="409">
        <v>1438951.45</v>
      </c>
      <c r="I10" s="408">
        <v>0</v>
      </c>
      <c r="J10" s="140"/>
      <c r="K10" s="93"/>
    </row>
    <row r="11" spans="1:11" s="20" customFormat="1" ht="30">
      <c r="A11" s="136">
        <v>1</v>
      </c>
      <c r="B11" s="46" t="s">
        <v>470</v>
      </c>
      <c r="C11" s="137" t="s">
        <v>471</v>
      </c>
      <c r="D11" s="138" t="s">
        <v>220</v>
      </c>
      <c r="E11" s="134">
        <v>38512</v>
      </c>
      <c r="F11" s="407">
        <v>7626.79</v>
      </c>
      <c r="G11" s="407">
        <v>306512.43</v>
      </c>
      <c r="H11" s="407">
        <v>297255.36</v>
      </c>
      <c r="I11" s="407">
        <v>16883.86</v>
      </c>
      <c r="J11" s="407"/>
      <c r="K11" s="93"/>
    </row>
    <row r="12" spans="1:11">
      <c r="A12" s="92"/>
      <c r="B12" s="92"/>
      <c r="C12" s="92"/>
      <c r="D12" s="92"/>
      <c r="E12" s="92"/>
      <c r="F12" s="92"/>
      <c r="G12" s="92"/>
      <c r="H12" s="92"/>
      <c r="I12" s="92"/>
      <c r="J12" s="92"/>
    </row>
    <row r="13" spans="1:11">
      <c r="A13" s="92"/>
      <c r="B13" s="92"/>
      <c r="C13" s="92"/>
      <c r="D13" s="92"/>
      <c r="E13" s="92"/>
      <c r="F13" s="92"/>
      <c r="G13" s="92"/>
      <c r="H13" s="92"/>
      <c r="I13" s="92"/>
      <c r="J13" s="92"/>
    </row>
    <row r="14" spans="1:11">
      <c r="A14" s="92"/>
      <c r="B14" s="92"/>
      <c r="C14" s="92"/>
      <c r="D14" s="92"/>
      <c r="E14" s="92"/>
      <c r="F14" s="92"/>
      <c r="G14" s="92"/>
      <c r="H14" s="92"/>
      <c r="I14" s="92"/>
      <c r="J14" s="92"/>
    </row>
    <row r="15" spans="1:11">
      <c r="A15" s="92"/>
      <c r="B15" s="92" t="s">
        <v>4237</v>
      </c>
      <c r="C15" s="92"/>
      <c r="D15" s="92"/>
      <c r="E15" s="92"/>
      <c r="F15" s="92"/>
      <c r="G15" s="92"/>
      <c r="H15" s="92"/>
      <c r="I15" s="92"/>
      <c r="J15" s="92"/>
    </row>
    <row r="16" spans="1:11">
      <c r="A16" s="92"/>
      <c r="B16" s="209" t="s">
        <v>105</v>
      </c>
      <c r="C16" s="92"/>
      <c r="D16" s="92"/>
      <c r="E16" s="92"/>
      <c r="F16" s="210"/>
      <c r="G16" s="92"/>
      <c r="H16" s="92"/>
      <c r="I16" s="92"/>
      <c r="J16" s="92"/>
    </row>
    <row r="17" spans="1:10">
      <c r="A17" s="92"/>
      <c r="B17" s="92"/>
      <c r="C17" s="92"/>
      <c r="D17" s="92"/>
      <c r="E17" s="92"/>
      <c r="F17" s="90"/>
      <c r="G17" s="90"/>
      <c r="H17" s="90"/>
      <c r="I17" s="90"/>
      <c r="J17" s="90"/>
    </row>
    <row r="18" spans="1:10">
      <c r="A18" s="92"/>
      <c r="B18" s="92"/>
      <c r="C18" s="92"/>
      <c r="D18" s="92"/>
      <c r="E18" s="92"/>
      <c r="F18" s="92"/>
      <c r="G18" s="90"/>
      <c r="H18" s="90"/>
      <c r="I18" s="90"/>
      <c r="J18" s="90"/>
    </row>
    <row r="19" spans="1:10">
      <c r="A19" s="90"/>
      <c r="B19" s="92"/>
      <c r="C19" s="211" t="s">
        <v>268</v>
      </c>
      <c r="D19" s="211"/>
      <c r="E19" s="92"/>
      <c r="F19" s="92" t="s">
        <v>273</v>
      </c>
      <c r="G19" s="90"/>
      <c r="H19" s="90"/>
      <c r="I19" s="90"/>
      <c r="J19" s="90"/>
    </row>
    <row r="20" spans="1:10">
      <c r="A20" s="90"/>
      <c r="B20" s="92"/>
      <c r="C20" s="212" t="s">
        <v>138</v>
      </c>
      <c r="D20" s="92"/>
      <c r="E20" s="92"/>
      <c r="F20" s="92" t="s">
        <v>269</v>
      </c>
      <c r="G20" s="90"/>
      <c r="H20" s="90"/>
      <c r="I20" s="90"/>
      <c r="J20" s="90"/>
    </row>
    <row r="21" spans="1:10" customFormat="1">
      <c r="A21" s="90"/>
      <c r="B21" s="92"/>
      <c r="C21" s="92"/>
      <c r="D21" s="212"/>
      <c r="E21" s="90"/>
      <c r="F21" s="90"/>
      <c r="G21" s="90"/>
      <c r="H21" s="90"/>
      <c r="I21" s="90"/>
      <c r="J21" s="90"/>
    </row>
    <row r="22" spans="1:10" customFormat="1" ht="12.75">
      <c r="A22" s="90"/>
      <c r="B22" s="90"/>
      <c r="C22" s="90"/>
      <c r="D22" s="90"/>
      <c r="E22" s="90"/>
      <c r="F22" s="90"/>
      <c r="G22" s="90"/>
      <c r="H22" s="90"/>
      <c r="I22" s="90"/>
      <c r="J22" s="90"/>
    </row>
    <row r="23" spans="1:10" customFormat="1" ht="12.75"/>
    <row r="24" spans="1:10" customFormat="1" ht="12.75"/>
    <row r="25" spans="1:10" customFormat="1" ht="12.75"/>
    <row r="26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1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54"/>
  <sheetViews>
    <sheetView view="pageBreakPreview" zoomScale="70" zoomScaleSheetLayoutView="70" workbookViewId="0">
      <selection activeCell="M52" sqref="M52"/>
    </sheetView>
  </sheetViews>
  <sheetFormatPr defaultRowHeight="15"/>
  <cols>
    <col min="1" max="1" width="12" style="163" customWidth="1"/>
    <col min="2" max="2" width="13.28515625" style="163" customWidth="1"/>
    <col min="3" max="3" width="21.42578125" style="163" customWidth="1"/>
    <col min="4" max="4" width="17.85546875" style="163" customWidth="1"/>
    <col min="5" max="5" width="12.7109375" style="163" customWidth="1"/>
    <col min="6" max="6" width="41.140625" style="163" customWidth="1"/>
    <col min="7" max="7" width="12" style="163" customWidth="1"/>
    <col min="8" max="8" width="0.5703125" style="163" customWidth="1"/>
    <col min="9" max="16384" width="9.140625" style="163"/>
  </cols>
  <sheetData>
    <row r="1" spans="1:8">
      <c r="A1" s="63" t="s">
        <v>378</v>
      </c>
      <c r="B1" s="65"/>
      <c r="C1" s="65"/>
      <c r="D1" s="65"/>
      <c r="E1" s="65"/>
      <c r="F1" s="65"/>
      <c r="G1" s="143" t="s">
        <v>108</v>
      </c>
      <c r="H1" s="144"/>
    </row>
    <row r="2" spans="1:8">
      <c r="A2" s="65" t="s">
        <v>140</v>
      </c>
      <c r="B2" s="65"/>
      <c r="C2" s="65"/>
      <c r="D2" s="65"/>
      <c r="E2" s="65"/>
      <c r="F2" s="653" t="s">
        <v>4174</v>
      </c>
      <c r="G2" s="654"/>
      <c r="H2" s="144"/>
    </row>
    <row r="3" spans="1:8">
      <c r="A3" s="65"/>
      <c r="B3" s="65"/>
      <c r="C3" s="65"/>
      <c r="D3" s="65"/>
      <c r="E3" s="65"/>
      <c r="F3" s="65"/>
      <c r="G3" s="91"/>
      <c r="H3" s="144"/>
    </row>
    <row r="4" spans="1:8">
      <c r="A4" s="66" t="str">
        <f>'[3]ფორმა N2'!A4</f>
        <v>ანგარიშვალდებული პირის დასახელება:</v>
      </c>
      <c r="B4" s="65"/>
      <c r="C4" s="65"/>
      <c r="D4" s="65"/>
      <c r="E4" s="65"/>
      <c r="F4" s="65"/>
      <c r="G4" s="65"/>
      <c r="H4" s="92"/>
    </row>
    <row r="5" spans="1:8">
      <c r="A5" s="199"/>
      <c r="B5" s="199"/>
      <c r="C5" s="199" t="s">
        <v>468</v>
      </c>
      <c r="D5" s="199"/>
      <c r="E5" s="199"/>
      <c r="F5" s="199"/>
      <c r="G5" s="199"/>
      <c r="H5" s="92"/>
    </row>
    <row r="6" spans="1:8">
      <c r="A6" s="66"/>
      <c r="B6" s="65"/>
      <c r="C6" s="65"/>
      <c r="D6" s="65"/>
      <c r="E6" s="65"/>
      <c r="F6" s="65"/>
      <c r="G6" s="65"/>
      <c r="H6" s="92"/>
    </row>
    <row r="7" spans="1:8">
      <c r="A7" s="65"/>
      <c r="B7" s="65"/>
      <c r="C7" s="65"/>
      <c r="D7" s="65"/>
      <c r="E7" s="65"/>
      <c r="F7" s="65"/>
      <c r="G7" s="65"/>
      <c r="H7" s="93"/>
    </row>
    <row r="8" spans="1:8" ht="45.75" customHeight="1">
      <c r="A8" s="145" t="s">
        <v>318</v>
      </c>
      <c r="B8" s="145" t="s">
        <v>141</v>
      </c>
      <c r="C8" s="146" t="s">
        <v>376</v>
      </c>
      <c r="D8" s="146" t="s">
        <v>377</v>
      </c>
      <c r="E8" s="146" t="s">
        <v>275</v>
      </c>
      <c r="F8" s="145" t="s">
        <v>325</v>
      </c>
      <c r="G8" s="146" t="s">
        <v>319</v>
      </c>
      <c r="H8" s="93"/>
    </row>
    <row r="9" spans="1:8">
      <c r="A9" s="147" t="s">
        <v>320</v>
      </c>
      <c r="B9" s="148"/>
      <c r="C9" s="149"/>
      <c r="D9" s="150"/>
      <c r="E9" s="150"/>
      <c r="F9" s="150"/>
      <c r="G9" s="151">
        <v>2503.87</v>
      </c>
      <c r="H9" s="93"/>
    </row>
    <row r="10" spans="1:8" ht="15.75">
      <c r="A10" s="148">
        <v>1</v>
      </c>
      <c r="B10" s="605" t="s">
        <v>4186</v>
      </c>
      <c r="C10" s="152">
        <v>1000</v>
      </c>
      <c r="D10" s="153">
        <v>55</v>
      </c>
      <c r="E10" s="153"/>
      <c r="F10" s="606" t="s">
        <v>4187</v>
      </c>
      <c r="G10" s="607">
        <f>G9+C10-D10</f>
        <v>3448.87</v>
      </c>
      <c r="H10" s="93"/>
    </row>
    <row r="11" spans="1:8" ht="15.75">
      <c r="A11" s="148">
        <v>2</v>
      </c>
      <c r="B11" s="605" t="s">
        <v>4186</v>
      </c>
      <c r="C11" s="152">
        <v>100</v>
      </c>
      <c r="D11" s="153">
        <v>229.61</v>
      </c>
      <c r="E11" s="153"/>
      <c r="F11" s="606" t="s">
        <v>4188</v>
      </c>
      <c r="G11" s="607">
        <f t="shared" ref="G11:G16" si="0">G10+C11-D11</f>
        <v>3319.2599999999998</v>
      </c>
      <c r="H11" s="93"/>
    </row>
    <row r="12" spans="1:8" ht="15.75">
      <c r="A12" s="148">
        <v>3</v>
      </c>
      <c r="B12" s="605" t="s">
        <v>4189</v>
      </c>
      <c r="C12" s="152">
        <v>400</v>
      </c>
      <c r="D12" s="153"/>
      <c r="E12" s="153"/>
      <c r="F12" s="153"/>
      <c r="G12" s="607">
        <f t="shared" si="0"/>
        <v>3719.2599999999998</v>
      </c>
      <c r="H12" s="93"/>
    </row>
    <row r="13" spans="1:8" ht="15.75">
      <c r="A13" s="148">
        <v>4</v>
      </c>
      <c r="B13" s="605" t="s">
        <v>4190</v>
      </c>
      <c r="C13" s="152">
        <v>13500</v>
      </c>
      <c r="D13" s="153">
        <v>8550</v>
      </c>
      <c r="E13" s="153"/>
      <c r="F13" s="606" t="s">
        <v>4191</v>
      </c>
      <c r="G13" s="607">
        <f t="shared" si="0"/>
        <v>8669.2599999999984</v>
      </c>
      <c r="H13" s="93"/>
    </row>
    <row r="14" spans="1:8" ht="15.75">
      <c r="A14" s="148">
        <v>5</v>
      </c>
      <c r="B14" s="605" t="s">
        <v>4192</v>
      </c>
      <c r="C14" s="152">
        <v>700</v>
      </c>
      <c r="D14" s="153"/>
      <c r="E14" s="153"/>
      <c r="F14" s="153"/>
      <c r="G14" s="607">
        <f t="shared" si="0"/>
        <v>9369.2599999999984</v>
      </c>
      <c r="H14" s="93"/>
    </row>
    <row r="15" spans="1:8" ht="15.75">
      <c r="A15" s="148">
        <v>6</v>
      </c>
      <c r="B15" s="605" t="s">
        <v>4193</v>
      </c>
      <c r="C15" s="152">
        <v>600</v>
      </c>
      <c r="D15" s="153">
        <v>1874</v>
      </c>
      <c r="E15" s="153"/>
      <c r="F15" s="606" t="s">
        <v>4191</v>
      </c>
      <c r="G15" s="607">
        <f t="shared" si="0"/>
        <v>8095.2599999999984</v>
      </c>
      <c r="H15" s="93"/>
    </row>
    <row r="16" spans="1:8" ht="15.75">
      <c r="A16" s="148">
        <v>7</v>
      </c>
      <c r="B16" s="605" t="s">
        <v>4194</v>
      </c>
      <c r="C16" s="152">
        <v>200</v>
      </c>
      <c r="D16" s="153"/>
      <c r="E16" s="153"/>
      <c r="F16" s="153"/>
      <c r="G16" s="607">
        <f t="shared" si="0"/>
        <v>8295.2599999999984</v>
      </c>
      <c r="H16" s="93"/>
    </row>
    <row r="17" spans="1:8" ht="15.75">
      <c r="A17" s="148">
        <v>8</v>
      </c>
      <c r="B17" s="605" t="s">
        <v>4195</v>
      </c>
      <c r="C17" s="152">
        <v>30</v>
      </c>
      <c r="D17" s="153">
        <v>365.61</v>
      </c>
      <c r="E17" s="153"/>
      <c r="F17" s="606" t="s">
        <v>4188</v>
      </c>
      <c r="G17" s="607">
        <f>G16+C17-D17</f>
        <v>7959.6499999999987</v>
      </c>
      <c r="H17" s="93"/>
    </row>
    <row r="18" spans="1:8" ht="15.75">
      <c r="A18" s="148">
        <v>9</v>
      </c>
      <c r="B18" s="605" t="s">
        <v>3847</v>
      </c>
      <c r="C18" s="152">
        <v>400</v>
      </c>
      <c r="D18" s="153">
        <v>58.52</v>
      </c>
      <c r="E18" s="153"/>
      <c r="F18" s="606" t="s">
        <v>4196</v>
      </c>
      <c r="G18" s="607">
        <f t="shared" ref="G18:G24" si="1">G17+C18-D18</f>
        <v>8301.1299999999974</v>
      </c>
      <c r="H18" s="93"/>
    </row>
    <row r="19" spans="1:8" ht="15.75">
      <c r="A19" s="148">
        <v>10</v>
      </c>
      <c r="B19" s="605" t="s">
        <v>4197</v>
      </c>
      <c r="C19" s="152">
        <v>5000</v>
      </c>
      <c r="D19" s="153"/>
      <c r="E19" s="153"/>
      <c r="F19" s="153"/>
      <c r="G19" s="607">
        <f t="shared" si="1"/>
        <v>13301.129999999997</v>
      </c>
      <c r="H19" s="93"/>
    </row>
    <row r="20" spans="1:8" ht="15.75">
      <c r="A20" s="148">
        <v>11</v>
      </c>
      <c r="B20" s="605" t="s">
        <v>4198</v>
      </c>
      <c r="C20" s="152">
        <v>6200</v>
      </c>
      <c r="D20" s="153">
        <v>19500</v>
      </c>
      <c r="E20" s="153"/>
      <c r="F20" s="606" t="s">
        <v>4191</v>
      </c>
      <c r="G20" s="608">
        <v>1.1299999999999999</v>
      </c>
      <c r="H20" s="93"/>
    </row>
    <row r="21" spans="1:8" ht="15.75">
      <c r="A21" s="148">
        <v>12</v>
      </c>
      <c r="B21" s="605" t="s">
        <v>4199</v>
      </c>
      <c r="C21" s="153">
        <v>5000</v>
      </c>
      <c r="D21" s="153">
        <v>60</v>
      </c>
      <c r="E21" s="153"/>
      <c r="F21" s="606" t="s">
        <v>4200</v>
      </c>
      <c r="G21" s="607">
        <f t="shared" si="1"/>
        <v>4941.13</v>
      </c>
      <c r="H21" s="93"/>
    </row>
    <row r="22" spans="1:8" ht="15.75">
      <c r="A22" s="148">
        <v>13</v>
      </c>
      <c r="B22" s="605" t="s">
        <v>4201</v>
      </c>
      <c r="C22" s="153">
        <v>2500</v>
      </c>
      <c r="D22" s="153"/>
      <c r="E22" s="153"/>
      <c r="F22" s="153"/>
      <c r="G22" s="607">
        <f t="shared" si="1"/>
        <v>7441.13</v>
      </c>
      <c r="H22" s="93"/>
    </row>
    <row r="23" spans="1:8" ht="15.75">
      <c r="A23" s="148">
        <v>14</v>
      </c>
      <c r="B23" s="605" t="s">
        <v>4201</v>
      </c>
      <c r="C23" s="153">
        <v>10000</v>
      </c>
      <c r="D23" s="153"/>
      <c r="E23" s="153"/>
      <c r="F23" s="153"/>
      <c r="G23" s="607">
        <f t="shared" si="1"/>
        <v>17441.13</v>
      </c>
      <c r="H23" s="93"/>
    </row>
    <row r="24" spans="1:8" ht="15.75">
      <c r="A24" s="148">
        <v>15</v>
      </c>
      <c r="B24" s="605" t="s">
        <v>4202</v>
      </c>
      <c r="C24" s="153">
        <v>800</v>
      </c>
      <c r="D24" s="153">
        <v>17775</v>
      </c>
      <c r="E24" s="153"/>
      <c r="F24" s="606" t="s">
        <v>4191</v>
      </c>
      <c r="G24" s="608">
        <f t="shared" si="1"/>
        <v>466.13000000000102</v>
      </c>
      <c r="H24" s="93"/>
    </row>
    <row r="25" spans="1:8" ht="15.75">
      <c r="A25" s="148">
        <v>16</v>
      </c>
      <c r="B25" s="605" t="s">
        <v>4203</v>
      </c>
      <c r="C25" s="152">
        <v>400</v>
      </c>
      <c r="D25" s="153">
        <v>115</v>
      </c>
      <c r="E25" s="153"/>
      <c r="F25" s="606" t="s">
        <v>4204</v>
      </c>
      <c r="G25" s="607">
        <f>G24+C25-D25</f>
        <v>751.13000000000102</v>
      </c>
      <c r="H25" s="93"/>
    </row>
    <row r="26" spans="1:8" ht="15.75">
      <c r="A26" s="148">
        <v>17</v>
      </c>
      <c r="B26" s="605" t="s">
        <v>4205</v>
      </c>
      <c r="C26" s="152">
        <v>200</v>
      </c>
      <c r="D26" s="153"/>
      <c r="E26" s="153"/>
      <c r="F26" s="153"/>
      <c r="G26" s="154">
        <f t="shared" ref="G26:G30" si="2">IF(ISBLANK(B26),"",G25+C26-D26)</f>
        <v>951.13000000000102</v>
      </c>
      <c r="H26" s="93"/>
    </row>
    <row r="27" spans="1:8" ht="15.75">
      <c r="A27" s="148">
        <v>18</v>
      </c>
      <c r="B27" s="605" t="s">
        <v>4206</v>
      </c>
      <c r="C27" s="152">
        <v>1000</v>
      </c>
      <c r="D27" s="153"/>
      <c r="E27" s="153"/>
      <c r="F27" s="153"/>
      <c r="G27" s="154">
        <f t="shared" si="2"/>
        <v>1951.130000000001</v>
      </c>
      <c r="H27" s="93"/>
    </row>
    <row r="28" spans="1:8" ht="15.75">
      <c r="A28" s="148">
        <v>19</v>
      </c>
      <c r="B28" s="605" t="s">
        <v>4207</v>
      </c>
      <c r="C28" s="152">
        <v>3100</v>
      </c>
      <c r="D28" s="153"/>
      <c r="E28" s="153"/>
      <c r="F28" s="153"/>
      <c r="G28" s="154">
        <f t="shared" si="2"/>
        <v>5051.130000000001</v>
      </c>
      <c r="H28" s="93"/>
    </row>
    <row r="29" spans="1:8" ht="15.75">
      <c r="A29" s="148">
        <v>20</v>
      </c>
      <c r="B29" s="605" t="s">
        <v>4208</v>
      </c>
      <c r="C29" s="152">
        <v>6500</v>
      </c>
      <c r="D29" s="153"/>
      <c r="E29" s="153"/>
      <c r="F29" s="153"/>
      <c r="G29" s="154">
        <f t="shared" si="2"/>
        <v>11551.130000000001</v>
      </c>
      <c r="H29" s="93"/>
    </row>
    <row r="30" spans="1:8" ht="15.75">
      <c r="A30" s="148">
        <v>21</v>
      </c>
      <c r="B30" s="605" t="s">
        <v>4209</v>
      </c>
      <c r="C30" s="155">
        <v>1500</v>
      </c>
      <c r="D30" s="156">
        <v>11175</v>
      </c>
      <c r="E30" s="156"/>
      <c r="F30" s="606" t="s">
        <v>4191</v>
      </c>
      <c r="G30" s="154">
        <f t="shared" si="2"/>
        <v>1876.130000000001</v>
      </c>
      <c r="H30" s="93"/>
    </row>
    <row r="31" spans="1:8" ht="15.75">
      <c r="A31" s="148">
        <v>22</v>
      </c>
      <c r="B31" s="605" t="s">
        <v>4210</v>
      </c>
      <c r="C31" s="155">
        <v>12700</v>
      </c>
      <c r="D31" s="609">
        <v>264.85000000000002</v>
      </c>
      <c r="E31" s="156"/>
      <c r="F31" s="610" t="s">
        <v>4211</v>
      </c>
      <c r="G31" s="607"/>
      <c r="H31" s="93"/>
    </row>
    <row r="32" spans="1:8" ht="15.75">
      <c r="A32" s="148"/>
      <c r="B32" s="605"/>
      <c r="C32" s="155"/>
      <c r="D32" s="609">
        <v>481.28</v>
      </c>
      <c r="E32" s="156"/>
      <c r="F32" s="610" t="s">
        <v>4212</v>
      </c>
      <c r="G32" s="607"/>
      <c r="H32" s="93"/>
    </row>
    <row r="33" spans="1:10" ht="15.75">
      <c r="A33" s="148"/>
      <c r="B33" s="605"/>
      <c r="C33" s="155"/>
      <c r="D33" s="609">
        <v>207</v>
      </c>
      <c r="E33" s="156"/>
      <c r="F33" s="610" t="s">
        <v>4213</v>
      </c>
      <c r="G33" s="607">
        <v>13623</v>
      </c>
      <c r="H33" s="93"/>
    </row>
    <row r="34" spans="1:10" ht="15.75">
      <c r="A34" s="148">
        <v>23</v>
      </c>
      <c r="B34" s="605" t="s">
        <v>4214</v>
      </c>
      <c r="C34" s="155">
        <v>10000</v>
      </c>
      <c r="D34" s="156">
        <v>21810</v>
      </c>
      <c r="E34" s="156"/>
      <c r="F34" s="606" t="s">
        <v>4191</v>
      </c>
      <c r="G34" s="608">
        <v>1813</v>
      </c>
      <c r="H34" s="93"/>
    </row>
    <row r="35" spans="1:10" ht="15.75">
      <c r="A35" s="148">
        <v>24</v>
      </c>
      <c r="B35" s="605" t="s">
        <v>4215</v>
      </c>
      <c r="C35" s="155">
        <v>11270</v>
      </c>
      <c r="D35" s="156">
        <v>11100</v>
      </c>
      <c r="E35" s="156"/>
      <c r="F35" s="156"/>
      <c r="G35" s="607">
        <f>G34+C35-D35</f>
        <v>1983</v>
      </c>
      <c r="H35" s="93"/>
    </row>
    <row r="36" spans="1:10" ht="15.75">
      <c r="A36" s="148">
        <v>25</v>
      </c>
      <c r="B36" s="605" t="s">
        <v>4216</v>
      </c>
      <c r="C36" s="155">
        <v>300</v>
      </c>
      <c r="D36" s="156">
        <v>306</v>
      </c>
      <c r="E36" s="156"/>
      <c r="F36" s="156"/>
      <c r="G36" s="607">
        <f t="shared" ref="G36:G41" si="3">G35+C36-D36</f>
        <v>1977</v>
      </c>
      <c r="H36" s="93"/>
    </row>
    <row r="37" spans="1:10" ht="15.75">
      <c r="A37" s="148">
        <v>26</v>
      </c>
      <c r="B37" s="605" t="s">
        <v>4217</v>
      </c>
      <c r="C37" s="155">
        <v>1000</v>
      </c>
      <c r="D37" s="156"/>
      <c r="E37" s="156"/>
      <c r="F37" s="156"/>
      <c r="G37" s="607">
        <f t="shared" si="3"/>
        <v>2977</v>
      </c>
      <c r="H37" s="93"/>
    </row>
    <row r="38" spans="1:10" ht="15.75">
      <c r="A38" s="148">
        <v>27</v>
      </c>
      <c r="B38" s="605" t="s">
        <v>4217</v>
      </c>
      <c r="C38" s="155">
        <v>17000</v>
      </c>
      <c r="D38" s="156">
        <v>19800</v>
      </c>
      <c r="E38" s="156"/>
      <c r="F38" s="606" t="s">
        <v>4191</v>
      </c>
      <c r="G38" s="608">
        <f t="shared" si="3"/>
        <v>177</v>
      </c>
      <c r="H38" s="93"/>
    </row>
    <row r="39" spans="1:10" ht="15.75">
      <c r="A39" s="148">
        <v>28</v>
      </c>
      <c r="B39" s="605" t="s">
        <v>4223</v>
      </c>
      <c r="C39" s="155">
        <v>3785</v>
      </c>
      <c r="D39" s="156">
        <v>3785</v>
      </c>
      <c r="E39" s="156"/>
      <c r="F39" s="611" t="s">
        <v>4191</v>
      </c>
      <c r="G39" s="608">
        <v>177</v>
      </c>
      <c r="H39" s="93"/>
    </row>
    <row r="40" spans="1:10" ht="15.75">
      <c r="A40" s="148">
        <v>29</v>
      </c>
      <c r="B40" s="605" t="s">
        <v>4218</v>
      </c>
      <c r="C40" s="155">
        <v>350</v>
      </c>
      <c r="D40" s="156">
        <v>350</v>
      </c>
      <c r="E40" s="156"/>
      <c r="F40" s="610" t="s">
        <v>4219</v>
      </c>
      <c r="G40" s="607">
        <f>G38+C40-D40</f>
        <v>177</v>
      </c>
      <c r="H40" s="93"/>
    </row>
    <row r="41" spans="1:10" ht="16.5" customHeight="1">
      <c r="A41" s="148">
        <v>30</v>
      </c>
      <c r="B41" s="605" t="s">
        <v>4220</v>
      </c>
      <c r="C41" s="155">
        <v>7000</v>
      </c>
      <c r="D41" s="156">
        <v>6900</v>
      </c>
      <c r="E41" s="156"/>
      <c r="F41" s="606" t="s">
        <v>4221</v>
      </c>
      <c r="G41" s="607">
        <f t="shared" si="3"/>
        <v>277</v>
      </c>
      <c r="H41" s="93"/>
    </row>
    <row r="42" spans="1:10" ht="15.75">
      <c r="A42" s="148"/>
      <c r="B42" s="605"/>
      <c r="C42" s="155"/>
      <c r="D42" s="156">
        <v>277</v>
      </c>
      <c r="E42" s="156"/>
      <c r="F42" s="610" t="s">
        <v>4222</v>
      </c>
      <c r="G42" s="607"/>
      <c r="H42" s="93"/>
    </row>
    <row r="43" spans="1:10" ht="15.75">
      <c r="A43" s="148">
        <v>31</v>
      </c>
      <c r="B43" s="605"/>
      <c r="C43" s="155">
        <f>SUM(C10:C42)</f>
        <v>122535</v>
      </c>
      <c r="D43" s="156">
        <f>SUM(D10:D42)</f>
        <v>125038.87</v>
      </c>
      <c r="E43" s="156"/>
      <c r="F43" s="156"/>
      <c r="G43" s="154" t="str">
        <f>IF(ISBLANK(B43),"",#REF!+C43-D43)</f>
        <v/>
      </c>
      <c r="H43" s="93"/>
    </row>
    <row r="44" spans="1:10">
      <c r="A44" s="157" t="s">
        <v>321</v>
      </c>
      <c r="B44" s="158"/>
      <c r="C44" s="159"/>
      <c r="D44" s="160"/>
      <c r="E44" s="160"/>
      <c r="F44" s="161"/>
      <c r="G44" s="162">
        <v>0</v>
      </c>
      <c r="H44" s="93"/>
    </row>
    <row r="46" spans="1:10">
      <c r="F46" s="164"/>
      <c r="G46" s="164"/>
      <c r="H46" s="164"/>
      <c r="I46" s="164"/>
      <c r="J46" s="164"/>
    </row>
    <row r="47" spans="1:10">
      <c r="C47" s="167"/>
      <c r="F47" s="167"/>
      <c r="G47" s="168"/>
      <c r="H47" s="164"/>
      <c r="I47" s="164"/>
      <c r="J47" s="164"/>
    </row>
    <row r="48" spans="1:10">
      <c r="A48" s="164"/>
      <c r="C48" s="169" t="s">
        <v>268</v>
      </c>
      <c r="F48" s="170" t="s">
        <v>273</v>
      </c>
      <c r="G48" s="168"/>
      <c r="H48" s="164"/>
      <c r="I48" s="164"/>
      <c r="J48" s="164"/>
    </row>
    <row r="49" spans="1:10">
      <c r="A49" s="164"/>
      <c r="C49" s="171" t="s">
        <v>138</v>
      </c>
      <c r="F49" s="163" t="s">
        <v>269</v>
      </c>
      <c r="G49" s="164"/>
      <c r="H49" s="164"/>
      <c r="I49" s="164"/>
      <c r="J49" s="164"/>
    </row>
    <row r="50" spans="1:10" s="164" customFormat="1">
      <c r="B50" s="163"/>
    </row>
    <row r="51" spans="1:10" s="164" customFormat="1" ht="12.75"/>
    <row r="52" spans="1:10" s="164" customFormat="1" ht="12.75"/>
    <row r="53" spans="1:10" s="164" customFormat="1" ht="12.75"/>
    <row r="54" spans="1:10" s="164" customFormat="1" ht="12.75"/>
  </sheetData>
  <mergeCells count="1">
    <mergeCell ref="F2:G2"/>
  </mergeCells>
  <dataValidations count="1">
    <dataValidation allowBlank="1" showInputMessage="1" showErrorMessage="1" prompt="თვე/დღე/წელი" sqref="B10:B43"/>
  </dataValidations>
  <printOptions gridLines="1"/>
  <pageMargins left="0.7" right="0.7" top="0.75" bottom="0.75" header="0.3" footer="0.3"/>
  <pageSetup scale="7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53.5703125" style="18" customWidth="1"/>
    <col min="2" max="2" width="10.7109375" style="18" customWidth="1"/>
    <col min="3" max="3" width="12.42578125" style="18" customWidth="1"/>
    <col min="4" max="4" width="10.42578125" style="18" customWidth="1"/>
    <col min="5" max="5" width="13.140625" style="18" customWidth="1"/>
    <col min="6" max="6" width="10.42578125" style="18" customWidth="1"/>
    <col min="7" max="7" width="12.42578125" style="18" customWidth="1"/>
    <col min="8" max="8" width="10.5703125" style="18" customWidth="1"/>
    <col min="9" max="9" width="9.85546875" style="18" customWidth="1"/>
    <col min="10" max="10" width="12.7109375" style="18" customWidth="1"/>
    <col min="11" max="11" width="0.7109375" style="18" customWidth="1"/>
    <col min="12" max="16384" width="9.140625" style="18"/>
  </cols>
  <sheetData>
    <row r="1" spans="1:12" s="16" customFormat="1" ht="15">
      <c r="A1" s="117" t="s">
        <v>309</v>
      </c>
      <c r="B1" s="118"/>
      <c r="C1" s="118"/>
      <c r="D1" s="118"/>
      <c r="E1" s="118"/>
      <c r="F1" s="67"/>
      <c r="G1" s="67"/>
      <c r="H1" s="67"/>
      <c r="I1" s="657" t="s">
        <v>108</v>
      </c>
      <c r="J1" s="657"/>
      <c r="K1" s="124"/>
    </row>
    <row r="2" spans="1:12" s="16" customFormat="1" ht="15">
      <c r="A2" s="93" t="s">
        <v>140</v>
      </c>
      <c r="B2" s="118"/>
      <c r="C2" s="118"/>
      <c r="D2" s="118"/>
      <c r="E2" s="118"/>
      <c r="F2" s="119"/>
      <c r="G2" s="120"/>
      <c r="H2" s="120"/>
      <c r="I2" s="653" t="s">
        <v>4174</v>
      </c>
      <c r="J2" s="654"/>
      <c r="K2" s="124"/>
    </row>
    <row r="3" spans="1:12" s="16" customFormat="1" ht="15">
      <c r="A3" s="118"/>
      <c r="B3" s="118"/>
      <c r="C3" s="118"/>
      <c r="D3" s="118"/>
      <c r="E3" s="118"/>
      <c r="F3" s="119"/>
      <c r="G3" s="120"/>
      <c r="H3" s="120"/>
      <c r="I3" s="121"/>
      <c r="J3" s="64"/>
      <c r="K3" s="124"/>
    </row>
    <row r="4" spans="1:12" s="1" customFormat="1" ht="15">
      <c r="A4" s="65" t="str">
        <f>'ფორმა N2'!A4</f>
        <v>ანგარიშვალდებული პირის დასახელება:</v>
      </c>
      <c r="B4" s="65"/>
      <c r="C4" s="65"/>
      <c r="D4" s="65"/>
      <c r="E4" s="65"/>
      <c r="F4" s="66"/>
      <c r="G4" s="66"/>
      <c r="H4" s="66"/>
      <c r="I4" s="106"/>
      <c r="J4" s="65"/>
      <c r="K4" s="93"/>
      <c r="L4" s="16"/>
    </row>
    <row r="5" spans="1:12" s="1" customFormat="1" ht="15">
      <c r="A5" s="99" t="s">
        <v>468</v>
      </c>
      <c r="B5" s="100"/>
      <c r="C5" s="100"/>
      <c r="D5" s="100"/>
      <c r="E5" s="100"/>
      <c r="F5" s="39"/>
      <c r="G5" s="39"/>
      <c r="H5" s="39"/>
      <c r="I5" s="112"/>
      <c r="J5" s="39"/>
      <c r="K5" s="93"/>
    </row>
    <row r="6" spans="1:12" s="16" customFormat="1" ht="13.5">
      <c r="A6" s="122"/>
      <c r="B6" s="123"/>
      <c r="C6" s="123"/>
      <c r="D6" s="118"/>
      <c r="E6" s="118"/>
      <c r="F6" s="118"/>
      <c r="G6" s="118"/>
      <c r="H6" s="118"/>
      <c r="I6" s="118"/>
      <c r="J6" s="118"/>
      <c r="K6" s="124"/>
    </row>
    <row r="7" spans="1:12" ht="45">
      <c r="A7" s="113"/>
      <c r="B7" s="659" t="s">
        <v>219</v>
      </c>
      <c r="C7" s="659"/>
      <c r="D7" s="659" t="s">
        <v>296</v>
      </c>
      <c r="E7" s="659"/>
      <c r="F7" s="659" t="s">
        <v>297</v>
      </c>
      <c r="G7" s="659"/>
      <c r="H7" s="133" t="s">
        <v>283</v>
      </c>
      <c r="I7" s="659" t="s">
        <v>222</v>
      </c>
      <c r="J7" s="659"/>
      <c r="K7" s="125"/>
    </row>
    <row r="8" spans="1:12" ht="15">
      <c r="A8" s="114" t="s">
        <v>114</v>
      </c>
      <c r="B8" s="115" t="s">
        <v>221</v>
      </c>
      <c r="C8" s="116" t="s">
        <v>220</v>
      </c>
      <c r="D8" s="115" t="s">
        <v>221</v>
      </c>
      <c r="E8" s="116" t="s">
        <v>220</v>
      </c>
      <c r="F8" s="115" t="s">
        <v>221</v>
      </c>
      <c r="G8" s="116" t="s">
        <v>220</v>
      </c>
      <c r="H8" s="116" t="s">
        <v>220</v>
      </c>
      <c r="I8" s="115" t="s">
        <v>221</v>
      </c>
      <c r="J8" s="116" t="s">
        <v>220</v>
      </c>
      <c r="K8" s="125"/>
    </row>
    <row r="9" spans="1:12" ht="15">
      <c r="A9" s="40" t="s">
        <v>115</v>
      </c>
      <c r="B9" s="71">
        <f>SUM(B10,B14,B17)</f>
        <v>0</v>
      </c>
      <c r="C9" s="71">
        <f>SUM(C10,C14,C17)</f>
        <v>0</v>
      </c>
      <c r="D9" s="71">
        <f t="shared" ref="D9:J9" si="0">SUM(D10,D14,D17)</f>
        <v>0</v>
      </c>
      <c r="E9" s="71">
        <f>SUM(E10,E14,E17)</f>
        <v>0</v>
      </c>
      <c r="F9" s="71">
        <f t="shared" si="0"/>
        <v>0</v>
      </c>
      <c r="G9" s="71">
        <f>SUM(G10,G14,G17)</f>
        <v>0</v>
      </c>
      <c r="H9" s="71">
        <f>SUM(H10,H14,H17)</f>
        <v>0</v>
      </c>
      <c r="I9" s="71">
        <f>SUM(I10,I14,I17)</f>
        <v>0</v>
      </c>
      <c r="J9" s="71">
        <f t="shared" si="0"/>
        <v>0</v>
      </c>
      <c r="K9" s="125"/>
    </row>
    <row r="10" spans="1:12" ht="15">
      <c r="A10" s="41" t="s">
        <v>116</v>
      </c>
      <c r="B10" s="113">
        <f>SUM(B11:B13)</f>
        <v>0</v>
      </c>
      <c r="C10" s="113">
        <f>SUM(C11:C13)</f>
        <v>0</v>
      </c>
      <c r="D10" s="113">
        <f t="shared" ref="D10:J10" si="1">SUM(D11:D13)</f>
        <v>0</v>
      </c>
      <c r="E10" s="113">
        <f>SUM(E11:E13)</f>
        <v>0</v>
      </c>
      <c r="F10" s="113">
        <f t="shared" si="1"/>
        <v>0</v>
      </c>
      <c r="G10" s="113">
        <f>SUM(G11:G13)</f>
        <v>0</v>
      </c>
      <c r="H10" s="113">
        <f>SUM(H11:H13)</f>
        <v>0</v>
      </c>
      <c r="I10" s="113">
        <f>SUM(I11:I13)</f>
        <v>0</v>
      </c>
      <c r="J10" s="113">
        <f t="shared" si="1"/>
        <v>0</v>
      </c>
      <c r="K10" s="125"/>
    </row>
    <row r="11" spans="1:12" ht="15">
      <c r="A11" s="41" t="s">
        <v>117</v>
      </c>
      <c r="B11" s="19"/>
      <c r="C11" s="19"/>
      <c r="D11" s="19"/>
      <c r="E11" s="19"/>
      <c r="F11" s="19"/>
      <c r="G11" s="19"/>
      <c r="H11" s="19"/>
      <c r="I11" s="19"/>
      <c r="J11" s="19"/>
      <c r="K11" s="125"/>
    </row>
    <row r="12" spans="1:12" ht="15">
      <c r="A12" s="41" t="s">
        <v>118</v>
      </c>
      <c r="B12" s="19"/>
      <c r="C12" s="19"/>
      <c r="D12" s="19"/>
      <c r="E12" s="19"/>
      <c r="F12" s="19"/>
      <c r="G12" s="19"/>
      <c r="H12" s="19"/>
      <c r="I12" s="19"/>
      <c r="J12" s="19"/>
      <c r="K12" s="125"/>
    </row>
    <row r="13" spans="1:12" ht="15">
      <c r="A13" s="41" t="s">
        <v>119</v>
      </c>
      <c r="B13" s="19"/>
      <c r="C13" s="19"/>
      <c r="D13" s="19"/>
      <c r="E13" s="19"/>
      <c r="F13" s="19"/>
      <c r="G13" s="19"/>
      <c r="H13" s="19"/>
      <c r="I13" s="19"/>
      <c r="J13" s="19"/>
      <c r="K13" s="125"/>
    </row>
    <row r="14" spans="1:12" ht="15">
      <c r="A14" s="41" t="s">
        <v>120</v>
      </c>
      <c r="B14" s="113">
        <f>SUM(B15:B16)</f>
        <v>0</v>
      </c>
      <c r="C14" s="113">
        <f>SUM(C15:C16)</f>
        <v>0</v>
      </c>
      <c r="D14" s="113">
        <f t="shared" ref="D14:J14" si="2">SUM(D15:D16)</f>
        <v>0</v>
      </c>
      <c r="E14" s="113">
        <f>SUM(E15:E16)</f>
        <v>0</v>
      </c>
      <c r="F14" s="113">
        <f t="shared" si="2"/>
        <v>0</v>
      </c>
      <c r="G14" s="113">
        <f>SUM(G15:G16)</f>
        <v>0</v>
      </c>
      <c r="H14" s="113">
        <f>SUM(H15:H16)</f>
        <v>0</v>
      </c>
      <c r="I14" s="113">
        <f>SUM(I15:I16)</f>
        <v>0</v>
      </c>
      <c r="J14" s="113">
        <f t="shared" si="2"/>
        <v>0</v>
      </c>
      <c r="K14" s="125"/>
    </row>
    <row r="15" spans="1:12" ht="15">
      <c r="A15" s="41" t="s">
        <v>121</v>
      </c>
      <c r="B15" s="19"/>
      <c r="C15" s="19"/>
      <c r="D15" s="19"/>
      <c r="E15" s="19"/>
      <c r="F15" s="19"/>
      <c r="G15" s="19"/>
      <c r="H15" s="19"/>
      <c r="I15" s="19"/>
      <c r="J15" s="19"/>
      <c r="K15" s="125"/>
    </row>
    <row r="16" spans="1:12" ht="15">
      <c r="A16" s="41" t="s">
        <v>122</v>
      </c>
      <c r="B16" s="19"/>
      <c r="C16" s="19"/>
      <c r="D16" s="19"/>
      <c r="E16" s="19"/>
      <c r="F16" s="19"/>
      <c r="G16" s="19"/>
      <c r="H16" s="19"/>
      <c r="I16" s="19"/>
      <c r="J16" s="19"/>
      <c r="K16" s="125"/>
    </row>
    <row r="17" spans="1:11" ht="15">
      <c r="A17" s="41" t="s">
        <v>123</v>
      </c>
      <c r="B17" s="113">
        <f>SUM(B18:B19,B22,B23)</f>
        <v>0</v>
      </c>
      <c r="C17" s="113">
        <f>SUM(C18:C19,C22,C23)</f>
        <v>0</v>
      </c>
      <c r="D17" s="113">
        <f t="shared" ref="D17:J17" si="3">SUM(D18:D19,D22,D23)</f>
        <v>0</v>
      </c>
      <c r="E17" s="113">
        <f>SUM(E18:E19,E22,E23)</f>
        <v>0</v>
      </c>
      <c r="F17" s="113">
        <f t="shared" si="3"/>
        <v>0</v>
      </c>
      <c r="G17" s="113">
        <f>SUM(G18:G19,G22,G23)</f>
        <v>0</v>
      </c>
      <c r="H17" s="113">
        <f>SUM(H18:H19,H22,H23)</f>
        <v>0</v>
      </c>
      <c r="I17" s="113">
        <f>SUM(I18:I19,I22,I23)</f>
        <v>0</v>
      </c>
      <c r="J17" s="113">
        <f t="shared" si="3"/>
        <v>0</v>
      </c>
      <c r="K17" s="125"/>
    </row>
    <row r="18" spans="1:11" ht="15">
      <c r="A18" s="41" t="s">
        <v>124</v>
      </c>
      <c r="B18" s="19"/>
      <c r="C18" s="19"/>
      <c r="D18" s="19"/>
      <c r="E18" s="19"/>
      <c r="F18" s="19"/>
      <c r="G18" s="19"/>
      <c r="H18" s="19"/>
      <c r="I18" s="19"/>
      <c r="J18" s="19"/>
      <c r="K18" s="125"/>
    </row>
    <row r="19" spans="1:11" ht="15">
      <c r="A19" s="41" t="s">
        <v>125</v>
      </c>
      <c r="B19" s="113">
        <f>SUM(B20:B21)</f>
        <v>0</v>
      </c>
      <c r="C19" s="113">
        <f>SUM(C20:C21)</f>
        <v>0</v>
      </c>
      <c r="D19" s="113">
        <f t="shared" ref="D19:J19" si="4">SUM(D20:D21)</f>
        <v>0</v>
      </c>
      <c r="E19" s="113">
        <f>SUM(E20:E21)</f>
        <v>0</v>
      </c>
      <c r="F19" s="113">
        <f t="shared" si="4"/>
        <v>0</v>
      </c>
      <c r="G19" s="113">
        <f>SUM(G20:G21)</f>
        <v>0</v>
      </c>
      <c r="H19" s="113">
        <f>SUM(H20:H21)</f>
        <v>0</v>
      </c>
      <c r="I19" s="113">
        <f>SUM(I20:I21)</f>
        <v>0</v>
      </c>
      <c r="J19" s="113">
        <f t="shared" si="4"/>
        <v>0</v>
      </c>
      <c r="K19" s="125"/>
    </row>
    <row r="20" spans="1:11" ht="15">
      <c r="A20" s="41" t="s">
        <v>126</v>
      </c>
      <c r="B20" s="19"/>
      <c r="C20" s="19"/>
      <c r="D20" s="19"/>
      <c r="E20" s="19"/>
      <c r="F20" s="19"/>
      <c r="G20" s="19"/>
      <c r="H20" s="19"/>
      <c r="I20" s="19"/>
      <c r="J20" s="19"/>
      <c r="K20" s="125"/>
    </row>
    <row r="21" spans="1:11" ht="15">
      <c r="A21" s="41" t="s">
        <v>127</v>
      </c>
      <c r="B21" s="19"/>
      <c r="C21" s="19"/>
      <c r="D21" s="19"/>
      <c r="E21" s="19"/>
      <c r="F21" s="19"/>
      <c r="G21" s="19"/>
      <c r="H21" s="19"/>
      <c r="I21" s="19"/>
      <c r="J21" s="19"/>
      <c r="K21" s="125"/>
    </row>
    <row r="22" spans="1:11" ht="15">
      <c r="A22" s="41" t="s">
        <v>128</v>
      </c>
      <c r="B22" s="19"/>
      <c r="C22" s="19"/>
      <c r="D22" s="19"/>
      <c r="E22" s="19"/>
      <c r="F22" s="19"/>
      <c r="G22" s="19"/>
      <c r="H22" s="19"/>
      <c r="I22" s="19"/>
      <c r="J22" s="19"/>
      <c r="K22" s="125"/>
    </row>
    <row r="23" spans="1:11" ht="15">
      <c r="A23" s="41" t="s">
        <v>129</v>
      </c>
      <c r="B23" s="19"/>
      <c r="C23" s="19"/>
      <c r="D23" s="19"/>
      <c r="E23" s="19"/>
      <c r="F23" s="19"/>
      <c r="G23" s="19"/>
      <c r="H23" s="19"/>
      <c r="I23" s="19"/>
      <c r="J23" s="19"/>
      <c r="K23" s="125"/>
    </row>
    <row r="24" spans="1:11" ht="15">
      <c r="A24" s="40" t="s">
        <v>130</v>
      </c>
      <c r="B24" s="71">
        <f>SUM(B25:B31)</f>
        <v>0</v>
      </c>
      <c r="C24" s="71">
        <f t="shared" ref="C24:J24" si="5">SUM(C25:C31)</f>
        <v>0</v>
      </c>
      <c r="D24" s="71">
        <f t="shared" si="5"/>
        <v>474418.6</v>
      </c>
      <c r="E24" s="71">
        <f t="shared" si="5"/>
        <v>1020000</v>
      </c>
      <c r="F24" s="71">
        <f t="shared" ref="F24:G24" si="6">SUM(F25:F31)</f>
        <v>474418.6</v>
      </c>
      <c r="G24" s="71">
        <f t="shared" si="6"/>
        <v>1020000</v>
      </c>
      <c r="H24" s="71">
        <f t="shared" si="5"/>
        <v>0</v>
      </c>
      <c r="I24" s="71">
        <f t="shared" si="5"/>
        <v>0</v>
      </c>
      <c r="J24" s="71">
        <f t="shared" si="5"/>
        <v>0</v>
      </c>
      <c r="K24" s="125"/>
    </row>
    <row r="25" spans="1:11" ht="15">
      <c r="A25" s="41" t="s">
        <v>258</v>
      </c>
      <c r="B25" s="19">
        <v>0</v>
      </c>
      <c r="C25" s="19">
        <v>0</v>
      </c>
      <c r="D25" s="19">
        <v>474418.6</v>
      </c>
      <c r="E25" s="19">
        <v>1020000</v>
      </c>
      <c r="F25" s="19">
        <v>474418.6</v>
      </c>
      <c r="G25" s="19">
        <v>1020000</v>
      </c>
      <c r="H25" s="19"/>
      <c r="I25" s="19"/>
      <c r="J25" s="19"/>
      <c r="K25" s="125"/>
    </row>
    <row r="26" spans="1:11" ht="15">
      <c r="A26" s="41" t="s">
        <v>259</v>
      </c>
      <c r="B26" s="19"/>
      <c r="C26" s="19"/>
      <c r="D26" s="19"/>
      <c r="E26" s="19"/>
      <c r="F26" s="19"/>
      <c r="G26" s="19"/>
      <c r="H26" s="19"/>
      <c r="I26" s="19"/>
      <c r="J26" s="19"/>
      <c r="K26" s="125"/>
    </row>
    <row r="27" spans="1:11" ht="15">
      <c r="A27" s="41" t="s">
        <v>260</v>
      </c>
      <c r="B27" s="19"/>
      <c r="C27" s="19"/>
      <c r="D27" s="19"/>
      <c r="E27" s="19"/>
      <c r="F27" s="19"/>
      <c r="G27" s="19"/>
      <c r="H27" s="19"/>
      <c r="I27" s="19"/>
      <c r="J27" s="19"/>
      <c r="K27" s="125"/>
    </row>
    <row r="28" spans="1:11" ht="15">
      <c r="A28" s="41" t="s">
        <v>261</v>
      </c>
      <c r="B28" s="19"/>
      <c r="C28" s="19"/>
      <c r="D28" s="19"/>
      <c r="E28" s="19"/>
      <c r="F28" s="19"/>
      <c r="G28" s="19"/>
      <c r="H28" s="19"/>
      <c r="I28" s="19"/>
      <c r="J28" s="19"/>
      <c r="K28" s="125"/>
    </row>
    <row r="29" spans="1:11" ht="15">
      <c r="A29" s="41" t="s">
        <v>262</v>
      </c>
      <c r="B29" s="19"/>
      <c r="C29" s="19"/>
      <c r="D29" s="19"/>
      <c r="E29" s="19"/>
      <c r="F29" s="19"/>
      <c r="G29" s="19"/>
      <c r="H29" s="19"/>
      <c r="I29" s="19"/>
      <c r="J29" s="19"/>
      <c r="K29" s="125"/>
    </row>
    <row r="30" spans="1:11" ht="15">
      <c r="A30" s="41" t="s">
        <v>263</v>
      </c>
      <c r="B30" s="19"/>
      <c r="C30" s="19"/>
      <c r="D30" s="19"/>
      <c r="E30" s="19"/>
      <c r="F30" s="19"/>
      <c r="G30" s="19"/>
      <c r="H30" s="19"/>
      <c r="I30" s="19"/>
      <c r="J30" s="19"/>
      <c r="K30" s="125"/>
    </row>
    <row r="31" spans="1:11" ht="15">
      <c r="A31" s="41" t="s">
        <v>264</v>
      </c>
      <c r="B31" s="19"/>
      <c r="C31" s="19"/>
      <c r="D31" s="19"/>
      <c r="E31" s="19"/>
      <c r="F31" s="19"/>
      <c r="G31" s="19"/>
      <c r="H31" s="19"/>
      <c r="I31" s="19"/>
      <c r="J31" s="19"/>
      <c r="K31" s="125"/>
    </row>
    <row r="32" spans="1:11" ht="15">
      <c r="A32" s="40" t="s">
        <v>131</v>
      </c>
      <c r="B32" s="71">
        <f>SUM(B33:B35)</f>
        <v>0</v>
      </c>
      <c r="C32" s="71">
        <f>SUM(C33:C35)</f>
        <v>0</v>
      </c>
      <c r="D32" s="71">
        <f t="shared" ref="D32:J32" si="7">SUM(D33:D35)</f>
        <v>0</v>
      </c>
      <c r="E32" s="71">
        <f>SUM(E33:E35)</f>
        <v>0</v>
      </c>
      <c r="F32" s="71">
        <f t="shared" si="7"/>
        <v>0</v>
      </c>
      <c r="G32" s="71">
        <f>SUM(G33:G35)</f>
        <v>0</v>
      </c>
      <c r="H32" s="71">
        <f>SUM(H33:H35)</f>
        <v>0</v>
      </c>
      <c r="I32" s="71">
        <f>SUM(I33:I35)</f>
        <v>0</v>
      </c>
      <c r="J32" s="71">
        <f t="shared" si="7"/>
        <v>0</v>
      </c>
      <c r="K32" s="125"/>
    </row>
    <row r="33" spans="1:11" ht="15">
      <c r="A33" s="41" t="s">
        <v>265</v>
      </c>
      <c r="B33" s="19"/>
      <c r="C33" s="19"/>
      <c r="D33" s="19"/>
      <c r="E33" s="19"/>
      <c r="F33" s="19"/>
      <c r="G33" s="19"/>
      <c r="H33" s="19"/>
      <c r="I33" s="19"/>
      <c r="J33" s="19"/>
      <c r="K33" s="125"/>
    </row>
    <row r="34" spans="1:11" ht="15">
      <c r="A34" s="41" t="s">
        <v>266</v>
      </c>
      <c r="B34" s="19"/>
      <c r="C34" s="19"/>
      <c r="D34" s="19"/>
      <c r="E34" s="19"/>
      <c r="F34" s="19"/>
      <c r="G34" s="19"/>
      <c r="H34" s="19"/>
      <c r="I34" s="19"/>
      <c r="J34" s="19"/>
      <c r="K34" s="125"/>
    </row>
    <row r="35" spans="1:11" ht="15">
      <c r="A35" s="41" t="s">
        <v>267</v>
      </c>
      <c r="B35" s="19"/>
      <c r="C35" s="19"/>
      <c r="D35" s="19"/>
      <c r="E35" s="19"/>
      <c r="F35" s="19"/>
      <c r="G35" s="19"/>
      <c r="H35" s="19"/>
      <c r="I35" s="19"/>
      <c r="J35" s="19"/>
      <c r="K35" s="125"/>
    </row>
    <row r="36" spans="1:11" ht="15">
      <c r="A36" s="40" t="s">
        <v>132</v>
      </c>
      <c r="B36" s="71">
        <f t="shared" ref="B36:J36" si="8">SUM(B37:B39,B42)</f>
        <v>0</v>
      </c>
      <c r="C36" s="71">
        <f t="shared" si="8"/>
        <v>0</v>
      </c>
      <c r="D36" s="71">
        <f t="shared" si="8"/>
        <v>0</v>
      </c>
      <c r="E36" s="71">
        <f t="shared" si="8"/>
        <v>0</v>
      </c>
      <c r="F36" s="71">
        <f t="shared" si="8"/>
        <v>0</v>
      </c>
      <c r="G36" s="71">
        <f t="shared" si="8"/>
        <v>0</v>
      </c>
      <c r="H36" s="71">
        <f t="shared" si="8"/>
        <v>0</v>
      </c>
      <c r="I36" s="71">
        <f t="shared" si="8"/>
        <v>0</v>
      </c>
      <c r="J36" s="71">
        <f t="shared" si="8"/>
        <v>0</v>
      </c>
      <c r="K36" s="125"/>
    </row>
    <row r="37" spans="1:11" ht="15">
      <c r="A37" s="41" t="s">
        <v>133</v>
      </c>
      <c r="B37" s="19"/>
      <c r="C37" s="19"/>
      <c r="D37" s="19"/>
      <c r="E37" s="19"/>
      <c r="F37" s="19"/>
      <c r="G37" s="19"/>
      <c r="H37" s="19"/>
      <c r="I37" s="19"/>
      <c r="J37" s="19"/>
      <c r="K37" s="125"/>
    </row>
    <row r="38" spans="1:11" ht="15">
      <c r="A38" s="41" t="s">
        <v>134</v>
      </c>
      <c r="B38" s="19"/>
      <c r="C38" s="19"/>
      <c r="D38" s="19"/>
      <c r="E38" s="19"/>
      <c r="F38" s="19"/>
      <c r="G38" s="19"/>
      <c r="H38" s="19"/>
      <c r="I38" s="19"/>
      <c r="J38" s="19"/>
      <c r="K38" s="125"/>
    </row>
    <row r="39" spans="1:11" ht="15">
      <c r="A39" s="41" t="s">
        <v>135</v>
      </c>
      <c r="B39" s="113">
        <f t="shared" ref="B39:J39" si="9">SUM(B40:B41)</f>
        <v>0</v>
      </c>
      <c r="C39" s="113">
        <f t="shared" si="9"/>
        <v>0</v>
      </c>
      <c r="D39" s="113">
        <f t="shared" si="9"/>
        <v>0</v>
      </c>
      <c r="E39" s="113">
        <f t="shared" si="9"/>
        <v>0</v>
      </c>
      <c r="F39" s="113">
        <f t="shared" si="9"/>
        <v>0</v>
      </c>
      <c r="G39" s="113">
        <f t="shared" si="9"/>
        <v>0</v>
      </c>
      <c r="H39" s="113">
        <f t="shared" si="9"/>
        <v>0</v>
      </c>
      <c r="I39" s="113">
        <f t="shared" si="9"/>
        <v>0</v>
      </c>
      <c r="J39" s="113">
        <f t="shared" si="9"/>
        <v>0</v>
      </c>
      <c r="K39" s="125"/>
    </row>
    <row r="40" spans="1:11" ht="30">
      <c r="A40" s="41" t="s">
        <v>448</v>
      </c>
      <c r="B40" s="19"/>
      <c r="C40" s="19"/>
      <c r="D40" s="19"/>
      <c r="E40" s="19"/>
      <c r="F40" s="19"/>
      <c r="G40" s="19"/>
      <c r="H40" s="19"/>
      <c r="I40" s="19"/>
      <c r="J40" s="19"/>
      <c r="K40" s="125"/>
    </row>
    <row r="41" spans="1:11" ht="15">
      <c r="A41" s="41" t="s">
        <v>136</v>
      </c>
      <c r="B41" s="19"/>
      <c r="C41" s="19"/>
      <c r="D41" s="19"/>
      <c r="E41" s="19"/>
      <c r="F41" s="19"/>
      <c r="G41" s="19"/>
      <c r="H41" s="19"/>
      <c r="I41" s="19"/>
      <c r="J41" s="19"/>
      <c r="K41" s="125"/>
    </row>
    <row r="42" spans="1:11" ht="15">
      <c r="A42" s="41" t="s">
        <v>137</v>
      </c>
      <c r="B42" s="19"/>
      <c r="C42" s="19"/>
      <c r="D42" s="19"/>
      <c r="E42" s="19"/>
      <c r="F42" s="19"/>
      <c r="G42" s="19"/>
      <c r="H42" s="19"/>
      <c r="I42" s="19"/>
      <c r="J42" s="19"/>
      <c r="K42" s="125"/>
    </row>
    <row r="43" spans="1:11" ht="15">
      <c r="A43" s="17"/>
      <c r="B43" s="17"/>
      <c r="C43" s="17"/>
      <c r="D43" s="17"/>
      <c r="E43" s="17"/>
      <c r="F43" s="17"/>
      <c r="G43" s="17"/>
      <c r="H43" s="17"/>
      <c r="I43" s="17"/>
      <c r="J43" s="17"/>
    </row>
    <row r="44" spans="1:11" s="16" customFormat="1"/>
    <row r="45" spans="1:11" s="16" customFormat="1">
      <c r="A45" s="18"/>
    </row>
    <row r="46" spans="1:11" s="1" customFormat="1" ht="15">
      <c r="A46" s="57" t="s">
        <v>105</v>
      </c>
      <c r="D46" s="4"/>
    </row>
    <row r="47" spans="1:11" s="1" customFormat="1" ht="15">
      <c r="D47"/>
      <c r="E47"/>
      <c r="F47"/>
      <c r="G47"/>
      <c r="I47"/>
    </row>
    <row r="48" spans="1:11" s="1" customFormat="1" ht="15">
      <c r="B48" s="56"/>
      <c r="F48" s="56"/>
      <c r="G48" s="59"/>
      <c r="H48" s="56"/>
      <c r="I48"/>
      <c r="J48"/>
    </row>
    <row r="49" spans="1:10" s="1" customFormat="1" ht="15">
      <c r="B49" s="55" t="s">
        <v>268</v>
      </c>
      <c r="F49" s="11" t="s">
        <v>273</v>
      </c>
      <c r="G49" s="58"/>
      <c r="I49"/>
      <c r="J49"/>
    </row>
    <row r="50" spans="1:10" s="1" customFormat="1" ht="15">
      <c r="B50" s="51" t="s">
        <v>138</v>
      </c>
      <c r="F50" s="1" t="s">
        <v>269</v>
      </c>
      <c r="G50"/>
      <c r="I50"/>
      <c r="J50"/>
    </row>
    <row r="51" spans="1:10" customFormat="1" ht="15">
      <c r="A51" s="1"/>
      <c r="B51" s="18"/>
      <c r="H51" s="18"/>
    </row>
    <row r="52" spans="1:10" s="1" customFormat="1" ht="15">
      <c r="A52" s="10"/>
      <c r="B52" s="10"/>
      <c r="C52" s="10"/>
    </row>
    <row r="53" spans="1:10" ht="15">
      <c r="A53" s="17"/>
      <c r="B53" s="17"/>
      <c r="C53" s="17"/>
      <c r="D53" s="17"/>
      <c r="E53" s="17"/>
      <c r="F53" s="17"/>
      <c r="G53" s="17"/>
      <c r="H53" s="17"/>
      <c r="I53" s="17"/>
      <c r="J53" s="17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18" customWidth="1"/>
    <col min="2" max="2" width="24.28515625" style="18" customWidth="1"/>
    <col min="3" max="3" width="25.28515625" style="18" customWidth="1"/>
    <col min="4" max="4" width="20" style="18" customWidth="1"/>
    <col min="5" max="5" width="14.140625" style="16" customWidth="1"/>
    <col min="6" max="6" width="23.7109375" style="16" customWidth="1"/>
    <col min="7" max="7" width="19" style="16" customWidth="1"/>
    <col min="8" max="8" width="28" style="16" customWidth="1"/>
    <col min="9" max="9" width="1" style="16" customWidth="1"/>
    <col min="10" max="10" width="9.85546875" style="49" customWidth="1"/>
    <col min="11" max="11" width="12.7109375" style="49" customWidth="1"/>
    <col min="12" max="12" width="9.140625" style="50"/>
    <col min="13" max="16384" width="9.140625" style="18"/>
  </cols>
  <sheetData>
    <row r="1" spans="1:12" s="16" customFormat="1" ht="15">
      <c r="A1" s="117" t="s">
        <v>310</v>
      </c>
      <c r="B1" s="118"/>
      <c r="C1" s="118"/>
      <c r="D1" s="118"/>
      <c r="E1" s="118"/>
      <c r="F1" s="118"/>
      <c r="G1" s="124"/>
      <c r="H1" s="84" t="s">
        <v>197</v>
      </c>
      <c r="I1" s="124"/>
      <c r="J1" s="53"/>
      <c r="K1" s="53"/>
      <c r="L1" s="53"/>
    </row>
    <row r="2" spans="1:12" s="16" customFormat="1" ht="15">
      <c r="A2" s="93" t="s">
        <v>140</v>
      </c>
      <c r="B2" s="118"/>
      <c r="C2" s="118"/>
      <c r="D2" s="118"/>
      <c r="E2" s="118"/>
      <c r="F2" s="118"/>
      <c r="G2" s="126"/>
      <c r="H2" s="653" t="s">
        <v>4174</v>
      </c>
      <c r="I2" s="654"/>
      <c r="J2" s="53"/>
      <c r="K2" s="53"/>
      <c r="L2" s="53"/>
    </row>
    <row r="3" spans="1:12" s="16" customFormat="1" ht="15">
      <c r="A3" s="118"/>
      <c r="B3" s="118"/>
      <c r="C3" s="118"/>
      <c r="D3" s="118"/>
      <c r="E3" s="118"/>
      <c r="F3" s="118"/>
      <c r="G3" s="126"/>
      <c r="H3" s="121"/>
      <c r="I3" s="126"/>
      <c r="J3" s="53"/>
      <c r="K3" s="53"/>
      <c r="L3" s="53"/>
    </row>
    <row r="4" spans="1:12" s="1" customFormat="1" ht="15">
      <c r="A4" s="65" t="str">
        <f>'ფორმა N2'!A4</f>
        <v>ანგარიშვალდებული პირის დასახელება:</v>
      </c>
      <c r="B4" s="65"/>
      <c r="C4" s="65"/>
      <c r="D4" s="65"/>
      <c r="E4" s="118"/>
      <c r="F4" s="118"/>
      <c r="G4" s="118"/>
      <c r="H4" s="118"/>
      <c r="I4" s="124"/>
      <c r="J4" s="49"/>
      <c r="K4" s="49"/>
      <c r="L4" s="16"/>
    </row>
    <row r="5" spans="1:12" s="1" customFormat="1" ht="15">
      <c r="A5" s="99" t="str">
        <f>'ფორმა N2'!A5</f>
        <v xml:space="preserve"> </v>
      </c>
      <c r="B5" s="100" t="s">
        <v>468</v>
      </c>
      <c r="C5" s="100"/>
      <c r="D5" s="100"/>
      <c r="E5" s="128"/>
      <c r="F5" s="129"/>
      <c r="G5" s="129"/>
      <c r="H5" s="129"/>
      <c r="I5" s="124"/>
      <c r="J5" s="49"/>
      <c r="K5" s="49"/>
      <c r="L5" s="11"/>
    </row>
    <row r="6" spans="1:12" s="16" customFormat="1" ht="13.5">
      <c r="A6" s="122"/>
      <c r="B6" s="123"/>
      <c r="C6" s="123"/>
      <c r="D6" s="123"/>
      <c r="E6" s="118"/>
      <c r="F6" s="118"/>
      <c r="G6" s="118"/>
      <c r="H6" s="118"/>
      <c r="I6" s="124"/>
      <c r="J6" s="49"/>
      <c r="K6" s="49"/>
      <c r="L6" s="49"/>
    </row>
    <row r="7" spans="1:12" ht="30">
      <c r="A7" s="114" t="s">
        <v>61</v>
      </c>
      <c r="B7" s="114" t="s">
        <v>387</v>
      </c>
      <c r="C7" s="116" t="s">
        <v>388</v>
      </c>
      <c r="D7" s="116" t="s">
        <v>236</v>
      </c>
      <c r="E7" s="116" t="s">
        <v>241</v>
      </c>
      <c r="F7" s="116" t="s">
        <v>242</v>
      </c>
      <c r="G7" s="116" t="s">
        <v>243</v>
      </c>
      <c r="H7" s="116" t="s">
        <v>244</v>
      </c>
      <c r="I7" s="124"/>
    </row>
    <row r="8" spans="1:12" ht="15">
      <c r="A8" s="114">
        <v>1</v>
      </c>
      <c r="B8" s="114">
        <v>2</v>
      </c>
      <c r="C8" s="116">
        <v>3</v>
      </c>
      <c r="D8" s="114">
        <v>4</v>
      </c>
      <c r="E8" s="116">
        <v>5</v>
      </c>
      <c r="F8" s="114">
        <v>6</v>
      </c>
      <c r="G8" s="116">
        <v>7</v>
      </c>
      <c r="H8" s="116">
        <v>8</v>
      </c>
      <c r="I8" s="124"/>
    </row>
    <row r="9" spans="1:12" ht="15">
      <c r="A9" s="54">
        <v>1</v>
      </c>
      <c r="B9" s="19"/>
      <c r="C9" s="19"/>
      <c r="D9" s="19"/>
      <c r="E9" s="19"/>
      <c r="F9" s="19"/>
      <c r="G9" s="134"/>
      <c r="H9" s="19"/>
      <c r="I9" s="124"/>
    </row>
    <row r="10" spans="1:12" ht="15">
      <c r="A10" s="54">
        <v>2</v>
      </c>
      <c r="B10" s="19"/>
      <c r="C10" s="19"/>
      <c r="D10" s="19"/>
      <c r="E10" s="19"/>
      <c r="F10" s="19"/>
      <c r="G10" s="134"/>
      <c r="H10" s="19"/>
      <c r="I10" s="124"/>
    </row>
    <row r="11" spans="1:12" ht="15">
      <c r="A11" s="54">
        <v>3</v>
      </c>
      <c r="B11" s="19"/>
      <c r="C11" s="19"/>
      <c r="D11" s="19"/>
      <c r="E11" s="19"/>
      <c r="F11" s="19"/>
      <c r="G11" s="134"/>
      <c r="H11" s="19"/>
      <c r="I11" s="124"/>
    </row>
    <row r="12" spans="1:12" ht="15">
      <c r="A12" s="54">
        <v>4</v>
      </c>
      <c r="B12" s="19"/>
      <c r="C12" s="19"/>
      <c r="D12" s="19"/>
      <c r="E12" s="19"/>
      <c r="F12" s="19"/>
      <c r="G12" s="134"/>
      <c r="H12" s="19"/>
      <c r="I12" s="124"/>
    </row>
    <row r="13" spans="1:12" ht="15">
      <c r="A13" s="54">
        <v>5</v>
      </c>
      <c r="B13" s="19"/>
      <c r="C13" s="19"/>
      <c r="D13" s="19"/>
      <c r="E13" s="19"/>
      <c r="F13" s="19"/>
      <c r="G13" s="134"/>
      <c r="H13" s="19"/>
      <c r="I13" s="124"/>
    </row>
    <row r="14" spans="1:12" ht="15">
      <c r="A14" s="54">
        <v>6</v>
      </c>
      <c r="B14" s="19"/>
      <c r="C14" s="19"/>
      <c r="D14" s="19"/>
      <c r="E14" s="19"/>
      <c r="F14" s="19"/>
      <c r="G14" s="134"/>
      <c r="H14" s="19"/>
      <c r="I14" s="124"/>
    </row>
    <row r="15" spans="1:12" s="16" customFormat="1" ht="15">
      <c r="A15" s="54">
        <v>7</v>
      </c>
      <c r="B15" s="19"/>
      <c r="C15" s="19"/>
      <c r="D15" s="19"/>
      <c r="E15" s="19"/>
      <c r="F15" s="19"/>
      <c r="G15" s="134"/>
      <c r="H15" s="19"/>
      <c r="I15" s="124"/>
      <c r="J15" s="49"/>
      <c r="K15" s="49"/>
      <c r="L15" s="49"/>
    </row>
    <row r="16" spans="1:12" s="16" customFormat="1" ht="15">
      <c r="A16" s="54">
        <v>8</v>
      </c>
      <c r="B16" s="19"/>
      <c r="C16" s="19"/>
      <c r="D16" s="19"/>
      <c r="E16" s="19"/>
      <c r="F16" s="19"/>
      <c r="G16" s="134"/>
      <c r="H16" s="19"/>
      <c r="I16" s="124"/>
      <c r="J16" s="49"/>
      <c r="K16" s="49"/>
      <c r="L16" s="49"/>
    </row>
    <row r="17" spans="1:12" s="16" customFormat="1" ht="15">
      <c r="A17" s="54">
        <v>9</v>
      </c>
      <c r="B17" s="19"/>
      <c r="C17" s="19"/>
      <c r="D17" s="19"/>
      <c r="E17" s="19"/>
      <c r="F17" s="19"/>
      <c r="G17" s="134"/>
      <c r="H17" s="19"/>
      <c r="I17" s="124"/>
      <c r="J17" s="49"/>
      <c r="K17" s="49"/>
      <c r="L17" s="49"/>
    </row>
    <row r="18" spans="1:12" s="16" customFormat="1" ht="15">
      <c r="A18" s="54">
        <v>10</v>
      </c>
      <c r="B18" s="19"/>
      <c r="C18" s="19"/>
      <c r="D18" s="19"/>
      <c r="E18" s="19"/>
      <c r="F18" s="19"/>
      <c r="G18" s="134"/>
      <c r="H18" s="19"/>
      <c r="I18" s="124"/>
      <c r="J18" s="49"/>
      <c r="K18" s="49"/>
      <c r="L18" s="49"/>
    </row>
    <row r="19" spans="1:12" s="16" customFormat="1" ht="15">
      <c r="A19" s="54">
        <v>11</v>
      </c>
      <c r="B19" s="19"/>
      <c r="C19" s="19"/>
      <c r="D19" s="19"/>
      <c r="E19" s="19"/>
      <c r="F19" s="19"/>
      <c r="G19" s="134"/>
      <c r="H19" s="19"/>
      <c r="I19" s="124"/>
      <c r="J19" s="49"/>
      <c r="K19" s="49"/>
      <c r="L19" s="49"/>
    </row>
    <row r="20" spans="1:12" s="16" customFormat="1" ht="15">
      <c r="A20" s="54">
        <v>12</v>
      </c>
      <c r="B20" s="19"/>
      <c r="C20" s="19"/>
      <c r="D20" s="19"/>
      <c r="E20" s="19"/>
      <c r="F20" s="19"/>
      <c r="G20" s="134"/>
      <c r="H20" s="19"/>
      <c r="I20" s="124"/>
      <c r="J20" s="49"/>
      <c r="K20" s="49"/>
      <c r="L20" s="49"/>
    </row>
    <row r="21" spans="1:12" s="16" customFormat="1" ht="15">
      <c r="A21" s="54">
        <v>13</v>
      </c>
      <c r="B21" s="19"/>
      <c r="C21" s="19"/>
      <c r="D21" s="19"/>
      <c r="E21" s="19"/>
      <c r="F21" s="19"/>
      <c r="G21" s="134"/>
      <c r="H21" s="19"/>
      <c r="I21" s="124"/>
      <c r="J21" s="49"/>
      <c r="K21" s="49"/>
      <c r="L21" s="49"/>
    </row>
    <row r="22" spans="1:12" s="16" customFormat="1" ht="15">
      <c r="A22" s="54">
        <v>14</v>
      </c>
      <c r="B22" s="19"/>
      <c r="C22" s="19"/>
      <c r="D22" s="19"/>
      <c r="E22" s="19"/>
      <c r="F22" s="19"/>
      <c r="G22" s="134"/>
      <c r="H22" s="19"/>
      <c r="I22" s="124"/>
      <c r="J22" s="49"/>
      <c r="K22" s="49"/>
      <c r="L22" s="49"/>
    </row>
    <row r="23" spans="1:12" s="16" customFormat="1" ht="15">
      <c r="A23" s="54">
        <v>15</v>
      </c>
      <c r="B23" s="19"/>
      <c r="C23" s="19"/>
      <c r="D23" s="19"/>
      <c r="E23" s="19"/>
      <c r="F23" s="19"/>
      <c r="G23" s="134"/>
      <c r="H23" s="19"/>
      <c r="I23" s="124"/>
      <c r="J23" s="49"/>
      <c r="K23" s="49"/>
      <c r="L23" s="49"/>
    </row>
    <row r="24" spans="1:12" s="16" customFormat="1" ht="15">
      <c r="A24" s="54">
        <v>16</v>
      </c>
      <c r="B24" s="19"/>
      <c r="C24" s="19"/>
      <c r="D24" s="19"/>
      <c r="E24" s="19"/>
      <c r="F24" s="19"/>
      <c r="G24" s="134"/>
      <c r="H24" s="19"/>
      <c r="I24" s="124"/>
      <c r="J24" s="49"/>
      <c r="K24" s="49"/>
      <c r="L24" s="49"/>
    </row>
    <row r="25" spans="1:12" s="16" customFormat="1" ht="15">
      <c r="A25" s="54">
        <v>17</v>
      </c>
      <c r="B25" s="19"/>
      <c r="C25" s="19"/>
      <c r="D25" s="19"/>
      <c r="E25" s="19"/>
      <c r="F25" s="19"/>
      <c r="G25" s="134"/>
      <c r="H25" s="19"/>
      <c r="I25" s="124"/>
      <c r="J25" s="49"/>
      <c r="K25" s="49"/>
      <c r="L25" s="49"/>
    </row>
    <row r="26" spans="1:12" s="16" customFormat="1" ht="15">
      <c r="A26" s="54">
        <v>18</v>
      </c>
      <c r="B26" s="19"/>
      <c r="C26" s="19"/>
      <c r="D26" s="19"/>
      <c r="E26" s="19"/>
      <c r="F26" s="19"/>
      <c r="G26" s="134"/>
      <c r="H26" s="19"/>
      <c r="I26" s="124"/>
      <c r="J26" s="49"/>
      <c r="K26" s="49"/>
      <c r="L26" s="49"/>
    </row>
    <row r="27" spans="1:12" s="16" customFormat="1" ht="15">
      <c r="A27" s="54" t="s">
        <v>282</v>
      </c>
      <c r="B27" s="19"/>
      <c r="C27" s="19"/>
      <c r="D27" s="19"/>
      <c r="E27" s="19"/>
      <c r="F27" s="19"/>
      <c r="G27" s="134"/>
      <c r="H27" s="19"/>
      <c r="I27" s="124"/>
      <c r="J27" s="49"/>
      <c r="K27" s="49"/>
      <c r="L27" s="49"/>
    </row>
    <row r="28" spans="1:12" s="16" customFormat="1">
      <c r="J28" s="49"/>
      <c r="K28" s="49"/>
      <c r="L28" s="49"/>
    </row>
    <row r="29" spans="1:12" s="16" customFormat="1"/>
    <row r="30" spans="1:12" s="16" customFormat="1">
      <c r="A30" s="18"/>
    </row>
    <row r="31" spans="1:12" s="1" customFormat="1" ht="15">
      <c r="B31" s="57" t="s">
        <v>105</v>
      </c>
      <c r="E31" s="4"/>
    </row>
    <row r="32" spans="1:12" s="1" customFormat="1" ht="15">
      <c r="C32" s="56"/>
      <c r="E32" s="56"/>
      <c r="F32" s="59"/>
      <c r="G32"/>
      <c r="H32"/>
      <c r="I32"/>
    </row>
    <row r="33" spans="1:9" s="1" customFormat="1" ht="15">
      <c r="A33"/>
      <c r="C33" s="55" t="s">
        <v>268</v>
      </c>
      <c r="E33" s="11" t="s">
        <v>273</v>
      </c>
      <c r="F33" s="58"/>
      <c r="G33"/>
      <c r="H33"/>
      <c r="I33"/>
    </row>
    <row r="34" spans="1:9" s="1" customFormat="1" ht="15">
      <c r="A34"/>
      <c r="C34" s="51" t="s">
        <v>138</v>
      </c>
      <c r="E34" s="1" t="s">
        <v>269</v>
      </c>
      <c r="F34"/>
      <c r="G34"/>
      <c r="H34"/>
      <c r="I34"/>
    </row>
    <row r="35" spans="1:9" customFormat="1" ht="15">
      <c r="B35" s="1"/>
      <c r="C35" s="18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4.7109375" style="18" customWidth="1"/>
    <col min="2" max="2" width="23.28515625" style="18" customWidth="1"/>
    <col min="3" max="4" width="17.7109375" style="18" customWidth="1"/>
    <col min="5" max="6" width="14.140625" style="16" customWidth="1"/>
    <col min="7" max="7" width="20.42578125" style="16" customWidth="1"/>
    <col min="8" max="8" width="23.7109375" style="16" customWidth="1"/>
    <col min="9" max="9" width="21.42578125" style="16" customWidth="1"/>
    <col min="10" max="10" width="1" style="50" customWidth="1"/>
    <col min="11" max="16384" width="9.140625" style="18"/>
  </cols>
  <sheetData>
    <row r="1" spans="1:12" s="16" customFormat="1" ht="15">
      <c r="A1" s="117" t="s">
        <v>311</v>
      </c>
      <c r="B1" s="118"/>
      <c r="C1" s="118"/>
      <c r="D1" s="118"/>
      <c r="E1" s="118"/>
      <c r="F1" s="118"/>
      <c r="G1" s="118"/>
      <c r="H1" s="124"/>
      <c r="I1" s="67" t="s">
        <v>197</v>
      </c>
      <c r="J1" s="131"/>
    </row>
    <row r="2" spans="1:12" s="16" customFormat="1" ht="15">
      <c r="A2" s="93" t="s">
        <v>140</v>
      </c>
      <c r="B2" s="118"/>
      <c r="C2" s="118"/>
      <c r="D2" s="118"/>
      <c r="E2" s="118"/>
      <c r="F2" s="118"/>
      <c r="G2" s="118"/>
      <c r="H2" s="124"/>
      <c r="I2" s="653" t="s">
        <v>4174</v>
      </c>
      <c r="J2" s="654"/>
    </row>
    <row r="3" spans="1:12" s="16" customFormat="1" ht="15">
      <c r="A3" s="118"/>
      <c r="B3" s="118"/>
      <c r="C3" s="118"/>
      <c r="D3" s="118"/>
      <c r="E3" s="118"/>
      <c r="F3" s="118"/>
      <c r="G3" s="118"/>
      <c r="H3" s="121"/>
      <c r="I3" s="121"/>
      <c r="J3" s="131"/>
    </row>
    <row r="4" spans="1:12" s="1" customFormat="1" ht="15">
      <c r="A4" s="65" t="str">
        <f>'ფორმა N2'!A4</f>
        <v>ანგარიშვალდებული პირის დასახელება:</v>
      </c>
      <c r="B4" s="65"/>
      <c r="C4" s="65"/>
      <c r="D4" s="66"/>
      <c r="E4" s="127"/>
      <c r="F4" s="118"/>
      <c r="G4" s="118"/>
      <c r="H4" s="118"/>
      <c r="I4" s="127"/>
      <c r="J4" s="92"/>
      <c r="L4" s="16"/>
    </row>
    <row r="5" spans="1:12" s="1" customFormat="1" ht="15">
      <c r="A5" s="99" t="str">
        <f>'ფორმა N1'!D4</f>
        <v xml:space="preserve"> </v>
      </c>
      <c r="B5" s="100"/>
      <c r="C5" s="100" t="s">
        <v>468</v>
      </c>
      <c r="D5" s="100"/>
      <c r="E5" s="128"/>
      <c r="F5" s="129"/>
      <c r="G5" s="129"/>
      <c r="H5" s="129"/>
      <c r="I5" s="128"/>
      <c r="J5" s="92"/>
    </row>
    <row r="6" spans="1:12" s="16" customFormat="1" ht="13.5">
      <c r="A6" s="122"/>
      <c r="B6" s="123"/>
      <c r="C6" s="123"/>
      <c r="D6" s="123"/>
      <c r="E6" s="118"/>
      <c r="F6" s="118"/>
      <c r="G6" s="118"/>
      <c r="H6" s="118"/>
      <c r="I6" s="118"/>
      <c r="J6" s="126"/>
    </row>
    <row r="7" spans="1:12" ht="30">
      <c r="A7" s="130" t="s">
        <v>61</v>
      </c>
      <c r="B7" s="114" t="s">
        <v>249</v>
      </c>
      <c r="C7" s="116" t="s">
        <v>245</v>
      </c>
      <c r="D7" s="116" t="s">
        <v>246</v>
      </c>
      <c r="E7" s="116" t="s">
        <v>247</v>
      </c>
      <c r="F7" s="116" t="s">
        <v>248</v>
      </c>
      <c r="G7" s="116" t="s">
        <v>242</v>
      </c>
      <c r="H7" s="116" t="s">
        <v>243</v>
      </c>
      <c r="I7" s="116" t="s">
        <v>244</v>
      </c>
      <c r="J7" s="132"/>
    </row>
    <row r="8" spans="1:12" ht="15">
      <c r="A8" s="114">
        <v>1</v>
      </c>
      <c r="B8" s="114">
        <v>2</v>
      </c>
      <c r="C8" s="116">
        <v>3</v>
      </c>
      <c r="D8" s="114">
        <v>4</v>
      </c>
      <c r="E8" s="116">
        <v>5</v>
      </c>
      <c r="F8" s="114">
        <v>6</v>
      </c>
      <c r="G8" s="116">
        <v>7</v>
      </c>
      <c r="H8" s="114">
        <v>8</v>
      </c>
      <c r="I8" s="116">
        <v>9</v>
      </c>
      <c r="J8" s="132"/>
    </row>
    <row r="9" spans="1:12" ht="15">
      <c r="A9" s="54">
        <v>1</v>
      </c>
      <c r="B9" s="19"/>
      <c r="C9" s="19"/>
      <c r="D9" s="19"/>
      <c r="E9" s="19"/>
      <c r="F9" s="19"/>
      <c r="G9" s="19"/>
      <c r="H9" s="134"/>
      <c r="I9" s="19"/>
      <c r="J9" s="132"/>
    </row>
    <row r="10" spans="1:12" ht="15">
      <c r="A10" s="54">
        <v>2</v>
      </c>
      <c r="B10" s="19"/>
      <c r="C10" s="19"/>
      <c r="D10" s="19"/>
      <c r="E10" s="19"/>
      <c r="F10" s="19"/>
      <c r="G10" s="19"/>
      <c r="H10" s="134"/>
      <c r="I10" s="19"/>
      <c r="J10" s="132"/>
    </row>
    <row r="11" spans="1:12" ht="15">
      <c r="A11" s="54">
        <v>3</v>
      </c>
      <c r="B11" s="19"/>
      <c r="C11" s="19"/>
      <c r="D11" s="19"/>
      <c r="E11" s="19"/>
      <c r="F11" s="19"/>
      <c r="G11" s="19"/>
      <c r="H11" s="134"/>
      <c r="I11" s="19"/>
      <c r="J11" s="132"/>
    </row>
    <row r="12" spans="1:12" ht="15">
      <c r="A12" s="54">
        <v>4</v>
      </c>
      <c r="B12" s="19"/>
      <c r="C12" s="19"/>
      <c r="D12" s="19"/>
      <c r="E12" s="19"/>
      <c r="F12" s="19"/>
      <c r="G12" s="19"/>
      <c r="H12" s="134"/>
      <c r="I12" s="19"/>
      <c r="J12" s="132"/>
    </row>
    <row r="13" spans="1:12" ht="15">
      <c r="A13" s="54">
        <v>5</v>
      </c>
      <c r="B13" s="19"/>
      <c r="C13" s="19"/>
      <c r="D13" s="19"/>
      <c r="E13" s="19"/>
      <c r="F13" s="19"/>
      <c r="G13" s="19"/>
      <c r="H13" s="134"/>
      <c r="I13" s="19"/>
      <c r="J13" s="132"/>
    </row>
    <row r="14" spans="1:12" ht="15">
      <c r="A14" s="54">
        <v>6</v>
      </c>
      <c r="B14" s="19"/>
      <c r="C14" s="19"/>
      <c r="D14" s="19"/>
      <c r="E14" s="19"/>
      <c r="F14" s="19"/>
      <c r="G14" s="19"/>
      <c r="H14" s="134"/>
      <c r="I14" s="19"/>
      <c r="J14" s="132"/>
    </row>
    <row r="15" spans="1:12" s="16" customFormat="1" ht="15">
      <c r="A15" s="54">
        <v>7</v>
      </c>
      <c r="B15" s="19"/>
      <c r="C15" s="19"/>
      <c r="D15" s="19"/>
      <c r="E15" s="19"/>
      <c r="F15" s="19"/>
      <c r="G15" s="19"/>
      <c r="H15" s="134"/>
      <c r="I15" s="19"/>
      <c r="J15" s="126"/>
    </row>
    <row r="16" spans="1:12" s="16" customFormat="1" ht="15">
      <c r="A16" s="54">
        <v>8</v>
      </c>
      <c r="B16" s="19"/>
      <c r="C16" s="19"/>
      <c r="D16" s="19"/>
      <c r="E16" s="19"/>
      <c r="F16" s="19"/>
      <c r="G16" s="19"/>
      <c r="H16" s="134"/>
      <c r="I16" s="19"/>
      <c r="J16" s="126"/>
    </row>
    <row r="17" spans="1:10" s="16" customFormat="1" ht="15">
      <c r="A17" s="54">
        <v>9</v>
      </c>
      <c r="B17" s="19"/>
      <c r="C17" s="19"/>
      <c r="D17" s="19"/>
      <c r="E17" s="19"/>
      <c r="F17" s="19"/>
      <c r="G17" s="19"/>
      <c r="H17" s="134"/>
      <c r="I17" s="19"/>
      <c r="J17" s="126"/>
    </row>
    <row r="18" spans="1:10" s="16" customFormat="1" ht="15">
      <c r="A18" s="54">
        <v>10</v>
      </c>
      <c r="B18" s="19"/>
      <c r="C18" s="19"/>
      <c r="D18" s="19"/>
      <c r="E18" s="19"/>
      <c r="F18" s="19"/>
      <c r="G18" s="19"/>
      <c r="H18" s="134"/>
      <c r="I18" s="19"/>
      <c r="J18" s="126"/>
    </row>
    <row r="19" spans="1:10" s="16" customFormat="1" ht="15">
      <c r="A19" s="54">
        <v>11</v>
      </c>
      <c r="B19" s="19"/>
      <c r="C19" s="19"/>
      <c r="D19" s="19"/>
      <c r="E19" s="19"/>
      <c r="F19" s="19"/>
      <c r="G19" s="19"/>
      <c r="H19" s="134"/>
      <c r="I19" s="19"/>
      <c r="J19" s="126"/>
    </row>
    <row r="20" spans="1:10" s="16" customFormat="1" ht="15">
      <c r="A20" s="54">
        <v>12</v>
      </c>
      <c r="B20" s="19"/>
      <c r="C20" s="19"/>
      <c r="D20" s="19"/>
      <c r="E20" s="19"/>
      <c r="F20" s="19"/>
      <c r="G20" s="19"/>
      <c r="H20" s="134"/>
      <c r="I20" s="19"/>
      <c r="J20" s="126"/>
    </row>
    <row r="21" spans="1:10" s="16" customFormat="1" ht="15">
      <c r="A21" s="54">
        <v>13</v>
      </c>
      <c r="B21" s="19"/>
      <c r="C21" s="19"/>
      <c r="D21" s="19"/>
      <c r="E21" s="19"/>
      <c r="F21" s="19"/>
      <c r="G21" s="19"/>
      <c r="H21" s="134"/>
      <c r="I21" s="19"/>
      <c r="J21" s="126"/>
    </row>
    <row r="22" spans="1:10" s="16" customFormat="1" ht="15">
      <c r="A22" s="54">
        <v>14</v>
      </c>
      <c r="B22" s="19"/>
      <c r="C22" s="19"/>
      <c r="D22" s="19"/>
      <c r="E22" s="19"/>
      <c r="F22" s="19"/>
      <c r="G22" s="19"/>
      <c r="H22" s="134"/>
      <c r="I22" s="19"/>
      <c r="J22" s="126"/>
    </row>
    <row r="23" spans="1:10" s="16" customFormat="1" ht="15">
      <c r="A23" s="54">
        <v>15</v>
      </c>
      <c r="B23" s="19"/>
      <c r="C23" s="19"/>
      <c r="D23" s="19"/>
      <c r="E23" s="19"/>
      <c r="F23" s="19"/>
      <c r="G23" s="19"/>
      <c r="H23" s="134"/>
      <c r="I23" s="19"/>
      <c r="J23" s="126"/>
    </row>
    <row r="24" spans="1:10" s="16" customFormat="1" ht="15">
      <c r="A24" s="54">
        <v>16</v>
      </c>
      <c r="B24" s="19"/>
      <c r="C24" s="19"/>
      <c r="D24" s="19"/>
      <c r="E24" s="19"/>
      <c r="F24" s="19"/>
      <c r="G24" s="19"/>
      <c r="H24" s="134"/>
      <c r="I24" s="19"/>
      <c r="J24" s="126"/>
    </row>
    <row r="25" spans="1:10" s="16" customFormat="1" ht="15">
      <c r="A25" s="54">
        <v>17</v>
      </c>
      <c r="B25" s="19"/>
      <c r="C25" s="19"/>
      <c r="D25" s="19"/>
      <c r="E25" s="19"/>
      <c r="F25" s="19"/>
      <c r="G25" s="19"/>
      <c r="H25" s="134"/>
      <c r="I25" s="19"/>
      <c r="J25" s="126"/>
    </row>
    <row r="26" spans="1:10" s="16" customFormat="1" ht="15">
      <c r="A26" s="54">
        <v>18</v>
      </c>
      <c r="B26" s="19"/>
      <c r="C26" s="19"/>
      <c r="D26" s="19"/>
      <c r="E26" s="19"/>
      <c r="F26" s="19"/>
      <c r="G26" s="19"/>
      <c r="H26" s="134"/>
      <c r="I26" s="19"/>
      <c r="J26" s="126"/>
    </row>
    <row r="27" spans="1:10" s="16" customFormat="1" ht="15">
      <c r="A27" s="54" t="s">
        <v>282</v>
      </c>
      <c r="B27" s="19"/>
      <c r="C27" s="19"/>
      <c r="D27" s="19"/>
      <c r="E27" s="19"/>
      <c r="F27" s="19"/>
      <c r="G27" s="19"/>
      <c r="H27" s="134"/>
      <c r="I27" s="19"/>
      <c r="J27" s="126"/>
    </row>
    <row r="28" spans="1:10" s="16" customFormat="1">
      <c r="J28" s="49"/>
    </row>
    <row r="29" spans="1:10" s="16" customFormat="1"/>
    <row r="30" spans="1:10" s="16" customFormat="1">
      <c r="A30" s="18"/>
    </row>
    <row r="31" spans="1:10" s="1" customFormat="1" ht="15">
      <c r="B31" s="57" t="s">
        <v>105</v>
      </c>
      <c r="E31" s="4"/>
    </row>
    <row r="32" spans="1:10" s="1" customFormat="1" ht="15">
      <c r="C32" s="56"/>
      <c r="E32" s="56"/>
      <c r="F32" s="59"/>
      <c r="G32" s="59"/>
      <c r="H32"/>
      <c r="I32"/>
    </row>
    <row r="33" spans="1:10" s="1" customFormat="1" ht="15">
      <c r="A33"/>
      <c r="C33" s="55" t="s">
        <v>268</v>
      </c>
      <c r="E33" s="11" t="s">
        <v>273</v>
      </c>
      <c r="F33" s="58"/>
      <c r="G33"/>
      <c r="H33"/>
      <c r="I33"/>
    </row>
    <row r="34" spans="1:10" s="1" customFormat="1" ht="15">
      <c r="A34"/>
      <c r="C34" s="51" t="s">
        <v>138</v>
      </c>
      <c r="E34" s="1" t="s">
        <v>269</v>
      </c>
      <c r="F34"/>
      <c r="G34"/>
      <c r="H34"/>
      <c r="I34"/>
    </row>
    <row r="35" spans="1:10" customFormat="1" ht="15">
      <c r="B35" s="1"/>
      <c r="C35" s="18"/>
    </row>
    <row r="36" spans="1:10" customFormat="1"/>
    <row r="37" spans="1:10" s="16" customFormat="1">
      <c r="J37" s="49"/>
    </row>
    <row r="38" spans="1:10" s="16" customFormat="1">
      <c r="J38" s="49"/>
    </row>
    <row r="39" spans="1:10" s="16" customFormat="1">
      <c r="J39" s="49"/>
    </row>
    <row r="40" spans="1:10" s="16" customFormat="1">
      <c r="J40" s="49"/>
    </row>
    <row r="41" spans="1:10" s="16" customFormat="1">
      <c r="J41" s="49"/>
    </row>
    <row r="42" spans="1:10" s="16" customFormat="1">
      <c r="J42" s="49"/>
    </row>
    <row r="43" spans="1:10" s="16" customFormat="1">
      <c r="J43" s="49"/>
    </row>
    <row r="44" spans="1:10" s="16" customFormat="1">
      <c r="J44" s="49"/>
    </row>
    <row r="45" spans="1:10" s="16" customFormat="1">
      <c r="J45" s="49"/>
    </row>
    <row r="46" spans="1:10" s="16" customFormat="1">
      <c r="J46" s="49"/>
    </row>
    <row r="47" spans="1:10" s="16" customFormat="1">
      <c r="J47" s="49"/>
    </row>
    <row r="48" spans="1:10" s="16" customFormat="1">
      <c r="J48" s="49"/>
    </row>
    <row r="49" spans="10:10" s="16" customFormat="1">
      <c r="J49" s="49"/>
    </row>
    <row r="50" spans="10:10" s="16" customFormat="1">
      <c r="J50" s="49"/>
    </row>
    <row r="51" spans="10:10" s="16" customFormat="1">
      <c r="J51" s="49"/>
    </row>
    <row r="52" spans="10:10" s="16" customFormat="1">
      <c r="J52" s="49"/>
    </row>
    <row r="53" spans="10:10" s="16" customFormat="1">
      <c r="J53" s="49"/>
    </row>
    <row r="54" spans="10:10" s="16" customFormat="1">
      <c r="J54" s="49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1" sqref="G1:H1"/>
    </sheetView>
  </sheetViews>
  <sheetFormatPr defaultRowHeight="12.75"/>
  <cols>
    <col min="1" max="1" width="4.85546875" style="191" customWidth="1"/>
    <col min="2" max="2" width="37.42578125" style="191" customWidth="1"/>
    <col min="3" max="3" width="21.5703125" style="191" customWidth="1"/>
    <col min="4" max="4" width="20" style="191" customWidth="1"/>
    <col min="5" max="5" width="18.7109375" style="191" customWidth="1"/>
    <col min="6" max="6" width="24.140625" style="191" customWidth="1"/>
    <col min="7" max="7" width="27.140625" style="191" customWidth="1"/>
    <col min="8" max="8" width="0.7109375" style="191" customWidth="1"/>
    <col min="9" max="16384" width="9.140625" style="191"/>
  </cols>
  <sheetData>
    <row r="1" spans="1:8" s="175" customFormat="1" ht="15">
      <c r="A1" s="172" t="s">
        <v>331</v>
      </c>
      <c r="B1" s="173"/>
      <c r="C1" s="173"/>
      <c r="D1" s="173"/>
      <c r="E1" s="173"/>
      <c r="F1" s="67" t="s">
        <v>108</v>
      </c>
      <c r="G1" s="653" t="s">
        <v>4174</v>
      </c>
      <c r="H1" s="654"/>
    </row>
    <row r="2" spans="1:8" s="175" customFormat="1">
      <c r="A2" s="176" t="s">
        <v>322</v>
      </c>
      <c r="B2" s="173"/>
      <c r="C2" s="173"/>
      <c r="D2" s="173"/>
      <c r="E2" s="174"/>
      <c r="F2" s="174"/>
      <c r="G2" s="174"/>
      <c r="H2" s="176"/>
    </row>
    <row r="3" spans="1:8" s="175" customFormat="1">
      <c r="A3" s="176"/>
      <c r="B3" s="173"/>
      <c r="C3" s="173"/>
      <c r="D3" s="173"/>
      <c r="E3" s="174"/>
      <c r="F3" s="174"/>
      <c r="G3" s="174"/>
      <c r="H3" s="176"/>
    </row>
    <row r="4" spans="1:8" s="175" customFormat="1" ht="15">
      <c r="A4" s="96" t="s">
        <v>274</v>
      </c>
      <c r="B4" s="173"/>
      <c r="C4" s="173"/>
      <c r="D4" s="173"/>
      <c r="E4" s="177"/>
      <c r="F4" s="177"/>
      <c r="G4" s="174"/>
      <c r="H4" s="176"/>
    </row>
    <row r="5" spans="1:8" s="175" customFormat="1">
      <c r="A5" s="178"/>
      <c r="B5" s="178" t="s">
        <v>468</v>
      </c>
      <c r="C5" s="178"/>
      <c r="D5" s="178"/>
      <c r="E5" s="178"/>
      <c r="F5" s="178"/>
      <c r="G5" s="179"/>
      <c r="H5" s="176"/>
    </row>
    <row r="6" spans="1:8" s="192" customFormat="1">
      <c r="A6" s="180"/>
      <c r="B6" s="180"/>
      <c r="C6" s="180"/>
      <c r="D6" s="180"/>
      <c r="E6" s="180"/>
      <c r="F6" s="180"/>
      <c r="G6" s="180"/>
      <c r="H6" s="177"/>
    </row>
    <row r="7" spans="1:8" s="175" customFormat="1" ht="51">
      <c r="A7" s="208" t="s">
        <v>61</v>
      </c>
      <c r="B7" s="183" t="s">
        <v>326</v>
      </c>
      <c r="C7" s="183" t="s">
        <v>327</v>
      </c>
      <c r="D7" s="183" t="s">
        <v>328</v>
      </c>
      <c r="E7" s="183" t="s">
        <v>329</v>
      </c>
      <c r="F7" s="183" t="s">
        <v>330</v>
      </c>
      <c r="G7" s="183" t="s">
        <v>323</v>
      </c>
      <c r="H7" s="176"/>
    </row>
    <row r="8" spans="1:8" s="175" customFormat="1">
      <c r="A8" s="181">
        <v>1</v>
      </c>
      <c r="B8" s="182">
        <v>2</v>
      </c>
      <c r="C8" s="182">
        <v>3</v>
      </c>
      <c r="D8" s="182">
        <v>4</v>
      </c>
      <c r="E8" s="183">
        <v>5</v>
      </c>
      <c r="F8" s="183">
        <v>6</v>
      </c>
      <c r="G8" s="183">
        <v>7</v>
      </c>
      <c r="H8" s="176"/>
    </row>
    <row r="9" spans="1:8" s="175" customFormat="1">
      <c r="A9" s="193">
        <v>1</v>
      </c>
      <c r="B9" s="184"/>
      <c r="C9" s="184"/>
      <c r="D9" s="185"/>
      <c r="E9" s="184"/>
      <c r="F9" s="184"/>
      <c r="G9" s="184"/>
      <c r="H9" s="176"/>
    </row>
    <row r="10" spans="1:8" s="175" customFormat="1">
      <c r="A10" s="193">
        <v>2</v>
      </c>
      <c r="B10" s="184"/>
      <c r="C10" s="184"/>
      <c r="D10" s="185"/>
      <c r="E10" s="184"/>
      <c r="F10" s="184"/>
      <c r="G10" s="184"/>
      <c r="H10" s="176"/>
    </row>
    <row r="11" spans="1:8" s="175" customFormat="1">
      <c r="A11" s="193">
        <v>3</v>
      </c>
      <c r="B11" s="184"/>
      <c r="C11" s="184"/>
      <c r="D11" s="185"/>
      <c r="E11" s="184"/>
      <c r="F11" s="184"/>
      <c r="G11" s="184"/>
      <c r="H11" s="176"/>
    </row>
    <row r="12" spans="1:8" s="175" customFormat="1">
      <c r="A12" s="193">
        <v>4</v>
      </c>
      <c r="B12" s="184"/>
      <c r="C12" s="184"/>
      <c r="D12" s="185"/>
      <c r="E12" s="184"/>
      <c r="F12" s="184"/>
      <c r="G12" s="184"/>
      <c r="H12" s="176"/>
    </row>
    <row r="13" spans="1:8" s="175" customFormat="1">
      <c r="A13" s="193">
        <v>5</v>
      </c>
      <c r="B13" s="184"/>
      <c r="C13" s="184"/>
      <c r="D13" s="185"/>
      <c r="E13" s="184"/>
      <c r="F13" s="184"/>
      <c r="G13" s="184"/>
      <c r="H13" s="176"/>
    </row>
    <row r="14" spans="1:8" s="175" customFormat="1">
      <c r="A14" s="193">
        <v>6</v>
      </c>
      <c r="B14" s="184"/>
      <c r="C14" s="184"/>
      <c r="D14" s="185"/>
      <c r="E14" s="184"/>
      <c r="F14" s="184"/>
      <c r="G14" s="184"/>
      <c r="H14" s="176"/>
    </row>
    <row r="15" spans="1:8" s="175" customFormat="1">
      <c r="A15" s="193">
        <v>7</v>
      </c>
      <c r="B15" s="184"/>
      <c r="C15" s="184"/>
      <c r="D15" s="185"/>
      <c r="E15" s="184"/>
      <c r="F15" s="184"/>
      <c r="G15" s="184"/>
      <c r="H15" s="176"/>
    </row>
    <row r="16" spans="1:8" s="175" customFormat="1">
      <c r="A16" s="193">
        <v>8</v>
      </c>
      <c r="B16" s="184"/>
      <c r="C16" s="184"/>
      <c r="D16" s="185"/>
      <c r="E16" s="184"/>
      <c r="F16" s="184"/>
      <c r="G16" s="184"/>
      <c r="H16" s="176"/>
    </row>
    <row r="17" spans="1:11" s="175" customFormat="1">
      <c r="A17" s="193">
        <v>9</v>
      </c>
      <c r="B17" s="184"/>
      <c r="C17" s="184"/>
      <c r="D17" s="185"/>
      <c r="E17" s="184"/>
      <c r="F17" s="184"/>
      <c r="G17" s="184"/>
      <c r="H17" s="176"/>
    </row>
    <row r="18" spans="1:11" s="175" customFormat="1">
      <c r="A18" s="193">
        <v>10</v>
      </c>
      <c r="B18" s="184"/>
      <c r="C18" s="184"/>
      <c r="D18" s="185"/>
      <c r="E18" s="184"/>
      <c r="F18" s="184"/>
      <c r="G18" s="184"/>
      <c r="H18" s="176"/>
    </row>
    <row r="19" spans="1:11" s="175" customFormat="1">
      <c r="A19" s="193" t="s">
        <v>279</v>
      </c>
      <c r="B19" s="184"/>
      <c r="C19" s="184"/>
      <c r="D19" s="185"/>
      <c r="E19" s="184"/>
      <c r="F19" s="184"/>
      <c r="G19" s="184"/>
      <c r="H19" s="176"/>
    </row>
    <row r="22" spans="1:11" s="175" customFormat="1"/>
    <row r="23" spans="1:11" s="175" customFormat="1"/>
    <row r="24" spans="1:11" s="15" customFormat="1" ht="15">
      <c r="B24" s="186" t="s">
        <v>105</v>
      </c>
      <c r="C24" s="186"/>
    </row>
    <row r="25" spans="1:11" s="15" customFormat="1" ht="15">
      <c r="B25" s="186"/>
      <c r="C25" s="186"/>
    </row>
    <row r="26" spans="1:11" s="15" customFormat="1" ht="15">
      <c r="C26" s="188"/>
      <c r="F26" s="188"/>
      <c r="G26" s="188"/>
      <c r="H26" s="187"/>
    </row>
    <row r="27" spans="1:11" s="15" customFormat="1" ht="15">
      <c r="C27" s="189" t="s">
        <v>268</v>
      </c>
      <c r="F27" s="186" t="s">
        <v>324</v>
      </c>
      <c r="J27" s="187"/>
      <c r="K27" s="187"/>
    </row>
    <row r="28" spans="1:11" s="15" customFormat="1" ht="15">
      <c r="C28" s="189" t="s">
        <v>138</v>
      </c>
      <c r="F28" s="190" t="s">
        <v>269</v>
      </c>
      <c r="J28" s="187"/>
      <c r="K28" s="187"/>
    </row>
    <row r="29" spans="1:11" s="175" customFormat="1" ht="15">
      <c r="C29" s="189"/>
      <c r="J29" s="192"/>
      <c r="K29" s="192"/>
    </row>
  </sheetData>
  <mergeCells count="1">
    <mergeCell ref="G1:H1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1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85" zoomScaleSheetLayoutView="85" workbookViewId="0">
      <selection activeCell="D26" sqref="D26"/>
    </sheetView>
  </sheetViews>
  <sheetFormatPr defaultRowHeight="13.5"/>
  <cols>
    <col min="1" max="1" width="16.28515625" style="307" customWidth="1"/>
    <col min="2" max="2" width="80" style="307" customWidth="1"/>
    <col min="3" max="3" width="16.140625" style="307" customWidth="1"/>
    <col min="4" max="4" width="14.7109375" style="307" customWidth="1"/>
    <col min="5" max="5" width="0.7109375" style="355" customWidth="1"/>
    <col min="6" max="6" width="9.140625" style="307"/>
    <col min="7" max="7" width="15.85546875" style="307" bestFit="1" customWidth="1"/>
    <col min="8" max="16384" width="9.140625" style="307"/>
  </cols>
  <sheetData>
    <row r="1" spans="1:7">
      <c r="A1" s="299" t="s">
        <v>305</v>
      </c>
      <c r="B1" s="304"/>
      <c r="C1" s="655" t="s">
        <v>108</v>
      </c>
      <c r="D1" s="655"/>
      <c r="E1" s="364"/>
    </row>
    <row r="2" spans="1:7">
      <c r="A2" s="304" t="s">
        <v>140</v>
      </c>
      <c r="B2" s="304"/>
      <c r="C2" s="653" t="s">
        <v>4174</v>
      </c>
      <c r="D2" s="654"/>
      <c r="E2" s="364"/>
    </row>
    <row r="3" spans="1:7">
      <c r="A3" s="299"/>
      <c r="B3" s="304"/>
      <c r="C3" s="303"/>
      <c r="D3" s="303"/>
      <c r="E3" s="364"/>
    </row>
    <row r="4" spans="1:7">
      <c r="A4" s="305" t="s">
        <v>274</v>
      </c>
      <c r="B4" s="413"/>
      <c r="C4" s="574"/>
      <c r="D4" s="304"/>
      <c r="E4" s="364"/>
    </row>
    <row r="5" spans="1:7">
      <c r="A5" s="575" t="str">
        <f>'ფორმა N1'!D4</f>
        <v xml:space="preserve"> </v>
      </c>
      <c r="B5" s="358" t="s">
        <v>468</v>
      </c>
      <c r="C5" s="358"/>
      <c r="E5" s="364"/>
    </row>
    <row r="6" spans="1:7">
      <c r="A6" s="414"/>
      <c r="B6" s="414"/>
      <c r="C6" s="414"/>
      <c r="D6" s="394"/>
      <c r="E6" s="364"/>
    </row>
    <row r="7" spans="1:7">
      <c r="A7" s="304"/>
      <c r="B7" s="304"/>
      <c r="C7" s="304"/>
      <c r="D7" s="304"/>
      <c r="E7" s="364"/>
    </row>
    <row r="8" spans="1:7" s="302" customFormat="1" ht="39" customHeight="1">
      <c r="A8" s="369" t="s">
        <v>61</v>
      </c>
      <c r="B8" s="314" t="s">
        <v>250</v>
      </c>
      <c r="C8" s="314" t="s">
        <v>63</v>
      </c>
      <c r="D8" s="314" t="s">
        <v>64</v>
      </c>
      <c r="E8" s="364"/>
    </row>
    <row r="9" spans="1:7" s="317" customFormat="1" ht="16.5" customHeight="1">
      <c r="A9" s="315">
        <v>1</v>
      </c>
      <c r="B9" s="315" t="s">
        <v>62</v>
      </c>
      <c r="C9" s="342" t="e">
        <f>C10+#REF!</f>
        <v>#REF!</v>
      </c>
      <c r="D9" s="342" t="e">
        <f>D10+#REF!</f>
        <v>#REF!</v>
      </c>
      <c r="E9" s="364"/>
    </row>
    <row r="10" spans="1:7" s="317" customFormat="1" ht="16.5" customHeight="1">
      <c r="A10" s="280">
        <v>1.1000000000000001</v>
      </c>
      <c r="B10" s="280" t="s">
        <v>77</v>
      </c>
      <c r="C10" s="342">
        <f>C11+C12+C15+C24</f>
        <v>1621109.28</v>
      </c>
      <c r="D10" s="342">
        <f>D11+D12+D15+D24</f>
        <v>1621109.28</v>
      </c>
      <c r="E10" s="364"/>
    </row>
    <row r="11" spans="1:7" s="320" customFormat="1" ht="16.5" customHeight="1">
      <c r="A11" s="321" t="s">
        <v>28</v>
      </c>
      <c r="B11" s="321" t="s">
        <v>76</v>
      </c>
      <c r="C11" s="352">
        <v>39356.9</v>
      </c>
      <c r="D11" s="352">
        <v>39356.9</v>
      </c>
      <c r="E11" s="364"/>
    </row>
    <row r="12" spans="1:7" s="324" customFormat="1" ht="16.5" customHeight="1">
      <c r="A12" s="321" t="s">
        <v>29</v>
      </c>
      <c r="B12" s="321" t="s">
        <v>313</v>
      </c>
      <c r="C12" s="576">
        <v>1398220.27</v>
      </c>
      <c r="D12" s="576">
        <v>1398220.27</v>
      </c>
      <c r="E12" s="364"/>
      <c r="G12" s="628"/>
    </row>
    <row r="13" spans="1:7" s="326" customFormat="1" ht="16.5" customHeight="1">
      <c r="A13" s="285" t="s">
        <v>78</v>
      </c>
      <c r="B13" s="285" t="s">
        <v>316</v>
      </c>
      <c r="C13" s="576">
        <v>1398220.27</v>
      </c>
      <c r="D13" s="576">
        <v>1398220.27</v>
      </c>
      <c r="E13" s="364"/>
    </row>
    <row r="14" spans="1:7" s="326" customFormat="1" ht="16.5" customHeight="1">
      <c r="A14" s="285" t="s">
        <v>107</v>
      </c>
      <c r="B14" s="285" t="s">
        <v>93</v>
      </c>
      <c r="C14" s="352"/>
      <c r="D14" s="352"/>
      <c r="E14" s="364"/>
    </row>
    <row r="15" spans="1:7" s="326" customFormat="1" ht="16.5" customHeight="1">
      <c r="A15" s="321" t="s">
        <v>79</v>
      </c>
      <c r="B15" s="321" t="s">
        <v>80</v>
      </c>
      <c r="C15" s="576">
        <f>C16+C17</f>
        <v>183532.11000000002</v>
      </c>
      <c r="D15" s="576">
        <f>D16+D17</f>
        <v>183532.11000000002</v>
      </c>
      <c r="E15" s="364"/>
    </row>
    <row r="16" spans="1:7" s="326" customFormat="1" ht="16.5" customHeight="1">
      <c r="A16" s="285" t="s">
        <v>81</v>
      </c>
      <c r="B16" s="285" t="s">
        <v>4234</v>
      </c>
      <c r="C16" s="352">
        <v>135100.32</v>
      </c>
      <c r="D16" s="352">
        <v>135100.32</v>
      </c>
      <c r="E16" s="364"/>
    </row>
    <row r="17" spans="1:6" s="326" customFormat="1" ht="27">
      <c r="A17" s="285" t="s">
        <v>82</v>
      </c>
      <c r="B17" s="285" t="s">
        <v>109</v>
      </c>
      <c r="C17" s="352">
        <v>48431.79</v>
      </c>
      <c r="D17" s="352">
        <v>48431.79</v>
      </c>
      <c r="E17" s="364"/>
    </row>
    <row r="18" spans="1:6" s="326" customFormat="1" ht="16.5" customHeight="1">
      <c r="A18" s="321" t="s">
        <v>83</v>
      </c>
      <c r="B18" s="321" t="s">
        <v>428</v>
      </c>
      <c r="C18" s="576">
        <f>SUM(C19:C22)</f>
        <v>0</v>
      </c>
      <c r="D18" s="576">
        <f>SUM(D19:D22)</f>
        <v>0</v>
      </c>
      <c r="E18" s="364"/>
    </row>
    <row r="19" spans="1:6" s="326" customFormat="1" ht="16.5" customHeight="1">
      <c r="A19" s="285" t="s">
        <v>84</v>
      </c>
      <c r="B19" s="285" t="s">
        <v>85</v>
      </c>
      <c r="C19" s="352"/>
      <c r="D19" s="352"/>
      <c r="E19" s="364"/>
    </row>
    <row r="20" spans="1:6" s="326" customFormat="1" ht="27">
      <c r="A20" s="285" t="s">
        <v>88</v>
      </c>
      <c r="B20" s="285" t="s">
        <v>86</v>
      </c>
      <c r="C20" s="352"/>
      <c r="D20" s="352"/>
      <c r="E20" s="364"/>
    </row>
    <row r="21" spans="1:6" s="326" customFormat="1" ht="16.5" customHeight="1">
      <c r="A21" s="285" t="s">
        <v>89</v>
      </c>
      <c r="B21" s="285" t="s">
        <v>87</v>
      </c>
      <c r="C21" s="352"/>
      <c r="D21" s="352"/>
      <c r="E21" s="364"/>
    </row>
    <row r="22" spans="1:6" s="326" customFormat="1" ht="16.5" customHeight="1">
      <c r="A22" s="285" t="s">
        <v>90</v>
      </c>
      <c r="B22" s="285" t="s">
        <v>460</v>
      </c>
      <c r="C22" s="352"/>
      <c r="D22" s="352"/>
      <c r="E22" s="364"/>
    </row>
    <row r="23" spans="1:6" s="326" customFormat="1" ht="16.5" customHeight="1">
      <c r="A23" s="321" t="s">
        <v>91</v>
      </c>
      <c r="B23" s="321" t="s">
        <v>461</v>
      </c>
      <c r="C23" s="577"/>
      <c r="D23" s="352"/>
      <c r="E23" s="364"/>
    </row>
    <row r="24" spans="1:6" s="326" customFormat="1" ht="14.25" thickBot="1">
      <c r="A24" s="321" t="s">
        <v>251</v>
      </c>
      <c r="B24" s="321" t="s">
        <v>465</v>
      </c>
      <c r="C24" s="352"/>
      <c r="D24" s="352"/>
      <c r="E24" s="364"/>
    </row>
    <row r="25" spans="1:6" ht="16.5" customHeight="1" thickBot="1">
      <c r="A25" s="668">
        <v>1.2</v>
      </c>
      <c r="B25" s="669" t="s">
        <v>92</v>
      </c>
      <c r="C25" s="670">
        <v>0</v>
      </c>
      <c r="D25" s="342">
        <f>D26+D30</f>
        <v>1021.49</v>
      </c>
      <c r="E25" s="364"/>
    </row>
    <row r="26" spans="1:6" ht="16.5" customHeight="1" thickBot="1">
      <c r="A26" s="671" t="s">
        <v>30</v>
      </c>
      <c r="B26" s="672" t="s">
        <v>316</v>
      </c>
      <c r="C26" s="673">
        <v>0</v>
      </c>
      <c r="D26" s="576">
        <f>SUM(D27:D29)</f>
        <v>1021.49</v>
      </c>
      <c r="E26" s="364"/>
    </row>
    <row r="27" spans="1:6" ht="14.25" thickBot="1">
      <c r="A27" s="671" t="s">
        <v>94</v>
      </c>
      <c r="B27" s="672" t="s">
        <v>314</v>
      </c>
      <c r="C27" s="674"/>
      <c r="D27" s="352">
        <v>1021.49</v>
      </c>
      <c r="E27" s="364"/>
    </row>
    <row r="28" spans="1:6" ht="14.25" thickBot="1">
      <c r="A28" s="671" t="s">
        <v>97</v>
      </c>
      <c r="B28" s="672" t="s">
        <v>317</v>
      </c>
      <c r="C28" s="674"/>
      <c r="D28" s="352"/>
      <c r="E28" s="364"/>
    </row>
    <row r="29" spans="1:6" ht="14.25" thickBot="1">
      <c r="A29" s="671" t="s">
        <v>4240</v>
      </c>
      <c r="B29" s="672" t="s">
        <v>315</v>
      </c>
      <c r="C29" s="674"/>
      <c r="D29" s="352"/>
      <c r="E29" s="364"/>
    </row>
    <row r="30" spans="1:6" ht="14.25" thickBot="1">
      <c r="A30" s="671" t="s">
        <v>31</v>
      </c>
      <c r="B30" s="672" t="s">
        <v>466</v>
      </c>
      <c r="C30" s="674"/>
      <c r="D30" s="352"/>
      <c r="E30" s="364"/>
    </row>
    <row r="31" spans="1:6">
      <c r="D31" s="578"/>
      <c r="E31" s="579"/>
      <c r="F31" s="578"/>
    </row>
    <row r="32" spans="1:6">
      <c r="A32" s="580"/>
      <c r="D32" s="578"/>
      <c r="E32" s="579"/>
      <c r="F32" s="578"/>
    </row>
    <row r="33" spans="1:9">
      <c r="D33" s="578"/>
      <c r="E33" s="579"/>
      <c r="F33" s="578"/>
    </row>
    <row r="34" spans="1:9">
      <c r="D34" s="578"/>
      <c r="E34" s="579"/>
      <c r="F34" s="578"/>
    </row>
    <row r="35" spans="1:9">
      <c r="A35" s="356" t="s">
        <v>105</v>
      </c>
      <c r="D35" s="578"/>
      <c r="E35" s="579"/>
      <c r="F35" s="578"/>
    </row>
    <row r="36" spans="1:9">
      <c r="D36" s="578"/>
      <c r="E36" s="581"/>
      <c r="F36" s="581"/>
      <c r="G36" s="357"/>
      <c r="H36" s="357"/>
      <c r="I36" s="357"/>
    </row>
    <row r="37" spans="1:9">
      <c r="D37" s="366"/>
      <c r="E37" s="581"/>
      <c r="F37" s="581"/>
      <c r="G37" s="357"/>
      <c r="H37" s="357"/>
      <c r="I37" s="357"/>
    </row>
    <row r="38" spans="1:9">
      <c r="A38" s="357"/>
      <c r="B38" s="356" t="s">
        <v>3865</v>
      </c>
      <c r="D38" s="366"/>
      <c r="E38" s="581"/>
      <c r="F38" s="581"/>
      <c r="G38" s="357"/>
      <c r="H38" s="357"/>
      <c r="I38" s="357"/>
    </row>
    <row r="39" spans="1:9">
      <c r="A39" s="357"/>
      <c r="B39" s="307" t="s">
        <v>270</v>
      </c>
      <c r="D39" s="366"/>
      <c r="E39" s="581"/>
      <c r="F39" s="581"/>
      <c r="G39" s="357"/>
      <c r="H39" s="357"/>
      <c r="I39" s="357"/>
    </row>
    <row r="40" spans="1:9" s="357" customFormat="1">
      <c r="B40" s="359" t="s">
        <v>138</v>
      </c>
      <c r="D40" s="581"/>
      <c r="E40" s="581"/>
      <c r="F40" s="581"/>
    </row>
    <row r="41" spans="1:9">
      <c r="D41" s="578"/>
      <c r="E41" s="579"/>
      <c r="F41" s="578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7"/>
  <sheetViews>
    <sheetView view="pageBreakPreview" zoomScale="70" zoomScaleNormal="80" zoomScaleSheetLayoutView="7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17" t="s">
        <v>362</v>
      </c>
      <c r="B1" s="118"/>
      <c r="C1" s="118"/>
      <c r="D1" s="118"/>
      <c r="E1" s="118"/>
      <c r="F1" s="118"/>
      <c r="G1" s="118"/>
      <c r="H1" s="118"/>
      <c r="I1" s="118"/>
      <c r="J1" s="118"/>
      <c r="K1" s="67" t="s">
        <v>108</v>
      </c>
    </row>
    <row r="2" spans="1:12" ht="15">
      <c r="A2" s="93" t="s">
        <v>140</v>
      </c>
      <c r="B2" s="118"/>
      <c r="C2" s="118"/>
      <c r="D2" s="118"/>
      <c r="E2" s="118"/>
      <c r="F2" s="118"/>
      <c r="G2" s="118"/>
      <c r="H2" s="118"/>
      <c r="I2" s="118"/>
      <c r="J2" s="118"/>
      <c r="K2" s="653" t="s">
        <v>4174</v>
      </c>
      <c r="L2" s="654"/>
    </row>
    <row r="3" spans="1:12" ht="1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21"/>
    </row>
    <row r="4" spans="1:12" ht="15">
      <c r="A4" s="65" t="str">
        <f>'ფორმა N2'!A4</f>
        <v>ანგარიშვალდებული პირის დასახელება:</v>
      </c>
      <c r="B4" s="65"/>
      <c r="C4" s="65"/>
      <c r="D4" s="66"/>
      <c r="E4" s="127"/>
      <c r="F4" s="118"/>
      <c r="G4" s="118"/>
      <c r="H4" s="118"/>
      <c r="I4" s="118"/>
      <c r="J4" s="118"/>
      <c r="K4" s="127"/>
    </row>
    <row r="5" spans="1:12" s="164" customFormat="1" ht="15">
      <c r="A5" s="199" t="str">
        <f>'ფორმა N1'!D4</f>
        <v xml:space="preserve"> </v>
      </c>
      <c r="B5" s="69" t="s">
        <v>468</v>
      </c>
      <c r="C5" s="69"/>
      <c r="D5" s="69"/>
      <c r="E5" s="200"/>
      <c r="F5" s="201"/>
      <c r="G5" s="201"/>
      <c r="H5" s="201"/>
      <c r="I5" s="201"/>
      <c r="J5" s="201"/>
      <c r="K5" s="200"/>
    </row>
    <row r="6" spans="1:12" ht="13.5">
      <c r="A6" s="122"/>
      <c r="B6" s="123"/>
      <c r="C6" s="123"/>
      <c r="D6" s="123"/>
      <c r="E6" s="118"/>
      <c r="F6" s="118"/>
      <c r="G6" s="118"/>
      <c r="H6" s="118"/>
      <c r="I6" s="118"/>
      <c r="J6" s="118"/>
      <c r="K6" s="118"/>
    </row>
    <row r="7" spans="1:12" ht="60">
      <c r="A7" s="130" t="s">
        <v>61</v>
      </c>
      <c r="B7" s="116" t="s">
        <v>389</v>
      </c>
      <c r="C7" s="116" t="s">
        <v>390</v>
      </c>
      <c r="D7" s="116" t="s">
        <v>392</v>
      </c>
      <c r="E7" s="116" t="s">
        <v>391</v>
      </c>
      <c r="F7" s="116" t="s">
        <v>401</v>
      </c>
      <c r="G7" s="116" t="s">
        <v>402</v>
      </c>
      <c r="H7" s="116" t="s">
        <v>396</v>
      </c>
      <c r="I7" s="116" t="s">
        <v>397</v>
      </c>
      <c r="J7" s="116" t="s">
        <v>409</v>
      </c>
      <c r="K7" s="116" t="s">
        <v>398</v>
      </c>
    </row>
    <row r="8" spans="1:12" ht="15">
      <c r="A8" s="114">
        <v>1</v>
      </c>
      <c r="B8" s="114">
        <v>2</v>
      </c>
      <c r="C8" s="116">
        <v>3</v>
      </c>
      <c r="D8" s="114">
        <v>4</v>
      </c>
      <c r="E8" s="116">
        <v>5</v>
      </c>
      <c r="F8" s="114">
        <v>6</v>
      </c>
      <c r="G8" s="116">
        <v>7</v>
      </c>
      <c r="H8" s="114">
        <v>8</v>
      </c>
      <c r="I8" s="116">
        <v>9</v>
      </c>
      <c r="J8" s="114">
        <v>10</v>
      </c>
      <c r="K8" s="116">
        <v>11</v>
      </c>
    </row>
    <row r="9" spans="1:12" ht="30">
      <c r="A9" s="54">
        <v>1</v>
      </c>
      <c r="B9" s="19" t="s">
        <v>3260</v>
      </c>
      <c r="C9" s="19" t="s">
        <v>3261</v>
      </c>
      <c r="D9" s="19" t="s">
        <v>3262</v>
      </c>
      <c r="E9" s="286">
        <f>(125+342.8)/6</f>
        <v>77.966666666666669</v>
      </c>
      <c r="F9" s="286">
        <f>4765.69/6</f>
        <v>794.28166666666664</v>
      </c>
      <c r="G9" s="287"/>
      <c r="H9" s="197"/>
      <c r="I9" s="197"/>
      <c r="J9" s="287">
        <v>205177057</v>
      </c>
      <c r="K9" s="19" t="s">
        <v>3263</v>
      </c>
    </row>
    <row r="10" spans="1:12" ht="30">
      <c r="A10" s="54">
        <v>2</v>
      </c>
      <c r="B10" s="19" t="s">
        <v>3264</v>
      </c>
      <c r="C10" s="19" t="s">
        <v>3261</v>
      </c>
      <c r="D10" s="19" t="s">
        <v>3262</v>
      </c>
      <c r="E10" s="286"/>
      <c r="F10" s="286">
        <f>2471.82/6</f>
        <v>411.97</v>
      </c>
      <c r="G10" s="287"/>
      <c r="H10" s="197"/>
      <c r="I10" s="197"/>
      <c r="J10" s="287">
        <v>205177057</v>
      </c>
      <c r="K10" s="19" t="s">
        <v>3263</v>
      </c>
    </row>
    <row r="11" spans="1:12" ht="30">
      <c r="A11" s="54">
        <v>3</v>
      </c>
      <c r="B11" s="19" t="s">
        <v>3265</v>
      </c>
      <c r="C11" s="19" t="s">
        <v>3261</v>
      </c>
      <c r="D11" s="19" t="s">
        <v>3266</v>
      </c>
      <c r="E11" s="286">
        <f>229.58/6</f>
        <v>38.263333333333335</v>
      </c>
      <c r="F11" s="286">
        <f>1978.52/6</f>
        <v>329.75333333333333</v>
      </c>
      <c r="G11" s="287"/>
      <c r="H11" s="197"/>
      <c r="I11" s="197"/>
      <c r="J11" s="287">
        <v>205177057</v>
      </c>
      <c r="K11" s="19" t="s">
        <v>3263</v>
      </c>
    </row>
    <row r="12" spans="1:12" ht="45">
      <c r="A12" s="54">
        <v>4</v>
      </c>
      <c r="B12" s="19" t="s">
        <v>3267</v>
      </c>
      <c r="C12" s="19" t="s">
        <v>3261</v>
      </c>
      <c r="D12" s="19" t="s">
        <v>3262</v>
      </c>
      <c r="E12" s="286">
        <f>200/6</f>
        <v>33.333333333333336</v>
      </c>
      <c r="F12" s="286">
        <f>4089.98/6</f>
        <v>681.6633333333333</v>
      </c>
      <c r="G12" s="287"/>
      <c r="H12" s="197"/>
      <c r="I12" s="197"/>
      <c r="J12" s="287">
        <v>205177057</v>
      </c>
      <c r="K12" s="19" t="s">
        <v>3263</v>
      </c>
    </row>
    <row r="13" spans="1:12" ht="30">
      <c r="A13" s="54">
        <v>5</v>
      </c>
      <c r="B13" s="19" t="s">
        <v>3268</v>
      </c>
      <c r="C13" s="19" t="s">
        <v>3261</v>
      </c>
      <c r="D13" s="19" t="s">
        <v>3266</v>
      </c>
      <c r="E13" s="286">
        <f>140/6</f>
        <v>23.333333333333332</v>
      </c>
      <c r="F13" s="286">
        <f>1807.58/6</f>
        <v>301.26333333333332</v>
      </c>
      <c r="G13" s="287"/>
      <c r="H13" s="197"/>
      <c r="I13" s="197"/>
      <c r="J13" s="287">
        <v>205177057</v>
      </c>
      <c r="K13" s="19" t="s">
        <v>3263</v>
      </c>
    </row>
    <row r="14" spans="1:12" ht="30">
      <c r="A14" s="54">
        <v>6</v>
      </c>
      <c r="B14" s="19" t="s">
        <v>3269</v>
      </c>
      <c r="C14" s="19" t="s">
        <v>3261</v>
      </c>
      <c r="D14" s="19" t="s">
        <v>3266</v>
      </c>
      <c r="E14" s="286">
        <f>177.5/6</f>
        <v>29.583333333333332</v>
      </c>
      <c r="F14" s="286">
        <f>1796.03/6</f>
        <v>299.33833333333331</v>
      </c>
      <c r="G14" s="287"/>
      <c r="H14" s="197"/>
      <c r="I14" s="197"/>
      <c r="J14" s="287">
        <v>205177057</v>
      </c>
      <c r="K14" s="19" t="s">
        <v>3263</v>
      </c>
    </row>
    <row r="15" spans="1:12" ht="30">
      <c r="A15" s="54">
        <v>7</v>
      </c>
      <c r="B15" s="19" t="s">
        <v>3270</v>
      </c>
      <c r="C15" s="19" t="s">
        <v>3261</v>
      </c>
      <c r="D15" s="19" t="s">
        <v>3262</v>
      </c>
      <c r="E15" s="286">
        <f>84/6</f>
        <v>14</v>
      </c>
      <c r="F15" s="286">
        <f>5997.57/6</f>
        <v>999.59499999999991</v>
      </c>
      <c r="G15" s="287"/>
      <c r="H15" s="197"/>
      <c r="I15" s="197"/>
      <c r="J15" s="287">
        <v>205177057</v>
      </c>
      <c r="K15" s="19" t="s">
        <v>3263</v>
      </c>
    </row>
    <row r="16" spans="1:12" ht="30">
      <c r="A16" s="54">
        <v>8</v>
      </c>
      <c r="B16" s="19" t="s">
        <v>3271</v>
      </c>
      <c r="C16" s="19" t="s">
        <v>3261</v>
      </c>
      <c r="D16" s="19" t="s">
        <v>3272</v>
      </c>
      <c r="E16" s="286">
        <f>1946.343/6</f>
        <v>324.39050000000003</v>
      </c>
      <c r="F16" s="286">
        <f>(38926.86*1.6625)/6</f>
        <v>10785.984125000001</v>
      </c>
      <c r="G16" s="287"/>
      <c r="H16" s="197"/>
      <c r="I16" s="197"/>
      <c r="J16" s="288">
        <v>205283637</v>
      </c>
      <c r="K16" s="19" t="s">
        <v>3273</v>
      </c>
    </row>
    <row r="17" spans="1:11" ht="30">
      <c r="A17" s="54">
        <v>9</v>
      </c>
      <c r="B17" s="19" t="s">
        <v>3274</v>
      </c>
      <c r="C17" s="19" t="s">
        <v>3261</v>
      </c>
      <c r="D17" s="19" t="s">
        <v>3275</v>
      </c>
      <c r="E17" s="286">
        <f>(106.21+99.97)/6</f>
        <v>34.363333333333337</v>
      </c>
      <c r="F17" s="286">
        <f>(1875*1.6625)/6</f>
        <v>519.53125</v>
      </c>
      <c r="G17" s="287" t="s">
        <v>3276</v>
      </c>
      <c r="H17" s="197" t="s">
        <v>3277</v>
      </c>
      <c r="I17" s="197" t="s">
        <v>3278</v>
      </c>
      <c r="J17" s="288"/>
      <c r="K17" s="19"/>
    </row>
    <row r="18" spans="1:11" ht="45">
      <c r="A18" s="54">
        <v>10</v>
      </c>
      <c r="B18" s="19" t="s">
        <v>3279</v>
      </c>
      <c r="C18" s="19" t="s">
        <v>3261</v>
      </c>
      <c r="D18" s="19" t="s">
        <v>3275</v>
      </c>
      <c r="E18" s="286">
        <f>260/6</f>
        <v>43.333333333333336</v>
      </c>
      <c r="F18" s="286">
        <f>(3750*1.6625)/6</f>
        <v>1039.0625</v>
      </c>
      <c r="G18" s="287" t="s">
        <v>3280</v>
      </c>
      <c r="H18" s="197" t="s">
        <v>3213</v>
      </c>
      <c r="I18" s="197" t="s">
        <v>3281</v>
      </c>
      <c r="J18" s="288"/>
      <c r="K18" s="19"/>
    </row>
    <row r="19" spans="1:11" ht="30">
      <c r="A19" s="54">
        <v>11</v>
      </c>
      <c r="B19" s="19" t="s">
        <v>3282</v>
      </c>
      <c r="C19" s="19" t="s">
        <v>3261</v>
      </c>
      <c r="D19" s="19" t="s">
        <v>3283</v>
      </c>
      <c r="E19" s="286">
        <f>114.39/6</f>
        <v>19.065000000000001</v>
      </c>
      <c r="F19" s="286">
        <f>(1250*1.6625)/6</f>
        <v>346.35416666666669</v>
      </c>
      <c r="G19" s="287" t="s">
        <v>3284</v>
      </c>
      <c r="H19" s="197" t="s">
        <v>3285</v>
      </c>
      <c r="I19" s="197" t="s">
        <v>3286</v>
      </c>
      <c r="J19" s="288"/>
      <c r="K19" s="19"/>
    </row>
    <row r="20" spans="1:11" ht="45">
      <c r="A20" s="54">
        <v>12</v>
      </c>
      <c r="B20" s="19" t="s">
        <v>3287</v>
      </c>
      <c r="C20" s="19" t="s">
        <v>3261</v>
      </c>
      <c r="D20" s="19" t="s">
        <v>3275</v>
      </c>
      <c r="E20" s="286">
        <f>250/6</f>
        <v>41.666666666666664</v>
      </c>
      <c r="F20" s="286">
        <f>(3000*1.6625)/6</f>
        <v>831.25</v>
      </c>
      <c r="G20" s="287"/>
      <c r="H20" s="197"/>
      <c r="I20" s="197"/>
      <c r="J20" s="289" t="s">
        <v>3288</v>
      </c>
      <c r="K20" s="290" t="s">
        <v>3289</v>
      </c>
    </row>
    <row r="21" spans="1:11" ht="30">
      <c r="A21" s="54">
        <v>13</v>
      </c>
      <c r="B21" s="19" t="s">
        <v>3290</v>
      </c>
      <c r="C21" s="19" t="s">
        <v>3261</v>
      </c>
      <c r="D21" s="19" t="s">
        <v>3266</v>
      </c>
      <c r="E21" s="286">
        <f>69.32/6</f>
        <v>11.553333333333333</v>
      </c>
      <c r="F21" s="286">
        <f>875/6</f>
        <v>145.83333333333334</v>
      </c>
      <c r="G21" s="291" t="s">
        <v>3291</v>
      </c>
      <c r="H21" s="292" t="s">
        <v>3292</v>
      </c>
      <c r="I21" s="292" t="s">
        <v>3293</v>
      </c>
      <c r="J21" s="288"/>
      <c r="K21" s="19"/>
    </row>
    <row r="22" spans="1:11" ht="30">
      <c r="A22" s="54">
        <v>14</v>
      </c>
      <c r="B22" s="19" t="s">
        <v>3294</v>
      </c>
      <c r="C22" s="19" t="s">
        <v>3261</v>
      </c>
      <c r="D22" s="19" t="s">
        <v>3266</v>
      </c>
      <c r="E22" s="286">
        <f>(67.45+84.15+74)/6</f>
        <v>37.6</v>
      </c>
      <c r="F22" s="286">
        <f>(2130*1.6625)/6</f>
        <v>590.1875</v>
      </c>
      <c r="G22" s="291" t="s">
        <v>3295</v>
      </c>
      <c r="H22" s="292" t="s">
        <v>3296</v>
      </c>
      <c r="I22" s="292" t="s">
        <v>3297</v>
      </c>
      <c r="J22" s="288"/>
      <c r="K22" s="19"/>
    </row>
    <row r="23" spans="1:11" ht="30">
      <c r="A23" s="54">
        <v>15</v>
      </c>
      <c r="B23" s="19" t="s">
        <v>3298</v>
      </c>
      <c r="C23" s="19" t="s">
        <v>3261</v>
      </c>
      <c r="D23" s="19" t="s">
        <v>3299</v>
      </c>
      <c r="E23" s="286">
        <f>122.14/6</f>
        <v>20.356666666666666</v>
      </c>
      <c r="F23" s="286">
        <f>(2920*1.6625)/6</f>
        <v>809.08333333333337</v>
      </c>
      <c r="G23" s="291" t="s">
        <v>3300</v>
      </c>
      <c r="H23" s="292" t="s">
        <v>3218</v>
      </c>
      <c r="I23" s="292" t="s">
        <v>3301</v>
      </c>
      <c r="J23" s="288"/>
      <c r="K23" s="19"/>
    </row>
    <row r="24" spans="1:11" ht="30">
      <c r="A24" s="54">
        <v>16</v>
      </c>
      <c r="B24" s="19" t="s">
        <v>3302</v>
      </c>
      <c r="C24" s="19" t="s">
        <v>3261</v>
      </c>
      <c r="D24" s="19" t="s">
        <v>3266</v>
      </c>
      <c r="E24" s="286">
        <f>222/6</f>
        <v>37</v>
      </c>
      <c r="F24" s="286">
        <f>437.5/6</f>
        <v>72.916666666666671</v>
      </c>
      <c r="G24" s="287" t="s">
        <v>3303</v>
      </c>
      <c r="H24" s="197" t="s">
        <v>3304</v>
      </c>
      <c r="I24" s="197" t="s">
        <v>3305</v>
      </c>
      <c r="J24" s="288"/>
      <c r="K24" s="19"/>
    </row>
    <row r="25" spans="1:11" ht="30">
      <c r="A25" s="54">
        <v>17</v>
      </c>
      <c r="B25" s="19" t="s">
        <v>3306</v>
      </c>
      <c r="C25" s="19" t="s">
        <v>3261</v>
      </c>
      <c r="D25" s="19" t="s">
        <v>3307</v>
      </c>
      <c r="E25" s="286">
        <f>175/6</f>
        <v>29.166666666666668</v>
      </c>
      <c r="F25" s="286">
        <f>1300/6</f>
        <v>216.66666666666666</v>
      </c>
      <c r="G25" s="287"/>
      <c r="H25" s="197"/>
      <c r="I25" s="197"/>
      <c r="J25" s="287" t="s">
        <v>3308</v>
      </c>
      <c r="K25" s="19" t="s">
        <v>3309</v>
      </c>
    </row>
    <row r="26" spans="1:11" ht="30">
      <c r="A26" s="54">
        <v>18</v>
      </c>
      <c r="B26" s="19" t="s">
        <v>3310</v>
      </c>
      <c r="C26" s="19" t="s">
        <v>3261</v>
      </c>
      <c r="D26" s="19" t="s">
        <v>3307</v>
      </c>
      <c r="E26" s="286">
        <f>250/6</f>
        <v>41.666666666666664</v>
      </c>
      <c r="F26" s="286">
        <f>1000/6</f>
        <v>166.66666666666666</v>
      </c>
      <c r="G26" s="287" t="s">
        <v>3311</v>
      </c>
      <c r="H26" s="197" t="s">
        <v>3312</v>
      </c>
      <c r="I26" s="197" t="s">
        <v>3313</v>
      </c>
      <c r="J26" s="288"/>
      <c r="K26" s="19"/>
    </row>
    <row r="27" spans="1:11" ht="30">
      <c r="A27" s="54">
        <v>19</v>
      </c>
      <c r="B27" s="19" t="s">
        <v>3314</v>
      </c>
      <c r="C27" s="19" t="s">
        <v>3261</v>
      </c>
      <c r="D27" s="19" t="s">
        <v>3307</v>
      </c>
      <c r="E27" s="286">
        <f>135/6</f>
        <v>22.5</v>
      </c>
      <c r="F27" s="286">
        <f>1250/6</f>
        <v>208.33333333333334</v>
      </c>
      <c r="G27" s="287" t="s">
        <v>3315</v>
      </c>
      <c r="H27" s="197" t="s">
        <v>3316</v>
      </c>
      <c r="I27" s="293" t="s">
        <v>3317</v>
      </c>
      <c r="J27" s="294"/>
      <c r="K27" s="19"/>
    </row>
    <row r="28" spans="1:11" ht="30">
      <c r="A28" s="54">
        <v>20</v>
      </c>
      <c r="B28" s="19" t="s">
        <v>3318</v>
      </c>
      <c r="C28" s="19" t="s">
        <v>3261</v>
      </c>
      <c r="D28" s="19" t="s">
        <v>3266</v>
      </c>
      <c r="E28" s="286">
        <f>195.8/6</f>
        <v>32.633333333333333</v>
      </c>
      <c r="F28" s="286">
        <f>(1000*1.6625)/6</f>
        <v>277.08333333333331</v>
      </c>
      <c r="G28" s="287" t="s">
        <v>3319</v>
      </c>
      <c r="H28" s="197" t="s">
        <v>3201</v>
      </c>
      <c r="I28" s="197" t="s">
        <v>3320</v>
      </c>
      <c r="J28" s="288"/>
      <c r="K28" s="19"/>
    </row>
    <row r="29" spans="1:11" ht="30">
      <c r="A29" s="54">
        <v>21</v>
      </c>
      <c r="B29" s="19" t="s">
        <v>3321</v>
      </c>
      <c r="C29" s="19" t="s">
        <v>3261</v>
      </c>
      <c r="D29" s="19" t="s">
        <v>3307</v>
      </c>
      <c r="E29" s="286">
        <f>227.1/6</f>
        <v>37.85</v>
      </c>
      <c r="F29" s="286">
        <f>625/6</f>
        <v>104.16666666666667</v>
      </c>
      <c r="G29" s="287" t="s">
        <v>3322</v>
      </c>
      <c r="H29" s="197" t="s">
        <v>3323</v>
      </c>
      <c r="I29" s="197" t="s">
        <v>3324</v>
      </c>
      <c r="J29" s="288"/>
      <c r="K29" s="19"/>
    </row>
    <row r="30" spans="1:11" ht="30">
      <c r="A30" s="54">
        <v>22</v>
      </c>
      <c r="B30" s="19" t="s">
        <v>3325</v>
      </c>
      <c r="C30" s="19" t="s">
        <v>3261</v>
      </c>
      <c r="D30" s="19" t="s">
        <v>3266</v>
      </c>
      <c r="E30" s="286">
        <f>112/6</f>
        <v>18.666666666666668</v>
      </c>
      <c r="F30" s="286">
        <v>275</v>
      </c>
      <c r="G30" s="287"/>
      <c r="H30" s="197"/>
      <c r="I30" s="197"/>
      <c r="J30" s="288" t="s">
        <v>3326</v>
      </c>
      <c r="K30" s="19" t="s">
        <v>3327</v>
      </c>
    </row>
    <row r="31" spans="1:11" ht="30">
      <c r="A31" s="54">
        <v>23</v>
      </c>
      <c r="B31" s="19" t="s">
        <v>3328</v>
      </c>
      <c r="C31" s="19" t="s">
        <v>3261</v>
      </c>
      <c r="D31" s="19" t="s">
        <v>3266</v>
      </c>
      <c r="E31" s="286">
        <f>115/6</f>
        <v>19.166666666666668</v>
      </c>
      <c r="F31" s="286">
        <f>845/6</f>
        <v>140.83333333333334</v>
      </c>
      <c r="G31" s="287" t="s">
        <v>3329</v>
      </c>
      <c r="H31" s="197" t="s">
        <v>3330</v>
      </c>
      <c r="I31" s="197" t="s">
        <v>3331</v>
      </c>
      <c r="J31" s="288"/>
      <c r="K31" s="19"/>
    </row>
    <row r="32" spans="1:11" ht="30">
      <c r="A32" s="54">
        <v>24</v>
      </c>
      <c r="B32" s="19" t="s">
        <v>3332</v>
      </c>
      <c r="C32" s="19" t="s">
        <v>3261</v>
      </c>
      <c r="D32" s="19" t="s">
        <v>3307</v>
      </c>
      <c r="E32" s="286"/>
      <c r="F32" s="286">
        <f>1250/6</f>
        <v>208.33333333333334</v>
      </c>
      <c r="G32" s="287" t="s">
        <v>3333</v>
      </c>
      <c r="H32" s="197" t="s">
        <v>3213</v>
      </c>
      <c r="I32" s="197" t="s">
        <v>3334</v>
      </c>
      <c r="J32" s="288"/>
      <c r="K32" s="19"/>
    </row>
    <row r="33" spans="1:11" ht="30">
      <c r="A33" s="54">
        <v>25</v>
      </c>
      <c r="B33" s="19" t="s">
        <v>3335</v>
      </c>
      <c r="C33" s="19" t="s">
        <v>3261</v>
      </c>
      <c r="D33" s="19" t="s">
        <v>3275</v>
      </c>
      <c r="E33" s="286">
        <f>50.75/6</f>
        <v>8.4583333333333339</v>
      </c>
      <c r="F33" s="286">
        <f>(1500*1.6625)/6</f>
        <v>415.625</v>
      </c>
      <c r="G33" s="287" t="s">
        <v>3336</v>
      </c>
      <c r="H33" s="197" t="s">
        <v>3337</v>
      </c>
      <c r="I33" s="197" t="s">
        <v>3338</v>
      </c>
      <c r="J33" s="288"/>
      <c r="K33" s="19"/>
    </row>
    <row r="34" spans="1:11" ht="30">
      <c r="A34" s="54">
        <v>26</v>
      </c>
      <c r="B34" s="19" t="s">
        <v>3339</v>
      </c>
      <c r="C34" s="19" t="s">
        <v>3261</v>
      </c>
      <c r="D34" s="19" t="s">
        <v>3272</v>
      </c>
      <c r="E34" s="286">
        <f>160/6</f>
        <v>26.666666666666668</v>
      </c>
      <c r="F34" s="286">
        <f>2000/6</f>
        <v>333.33333333333331</v>
      </c>
      <c r="G34" s="287"/>
      <c r="H34" s="197"/>
      <c r="I34" s="197"/>
      <c r="J34" s="288" t="s">
        <v>3340</v>
      </c>
      <c r="K34" s="19" t="s">
        <v>3341</v>
      </c>
    </row>
    <row r="35" spans="1:11" ht="30">
      <c r="A35" s="54">
        <v>27</v>
      </c>
      <c r="B35" s="19" t="s">
        <v>3342</v>
      </c>
      <c r="C35" s="19" t="s">
        <v>3261</v>
      </c>
      <c r="D35" s="19" t="s">
        <v>3266</v>
      </c>
      <c r="E35" s="286">
        <f>169.7/6</f>
        <v>28.283333333333331</v>
      </c>
      <c r="F35" s="286">
        <f>625/6</f>
        <v>104.16666666666667</v>
      </c>
      <c r="G35" s="287" t="s">
        <v>3343</v>
      </c>
      <c r="H35" s="197" t="s">
        <v>3344</v>
      </c>
      <c r="I35" s="197" t="s">
        <v>3345</v>
      </c>
      <c r="J35" s="288"/>
      <c r="K35" s="19"/>
    </row>
    <row r="36" spans="1:11" ht="30">
      <c r="A36" s="54">
        <v>28</v>
      </c>
      <c r="B36" s="19" t="s">
        <v>3346</v>
      </c>
      <c r="C36" s="19" t="s">
        <v>3261</v>
      </c>
      <c r="D36" s="19" t="s">
        <v>3307</v>
      </c>
      <c r="E36" s="286">
        <f>200/6</f>
        <v>33.333333333333336</v>
      </c>
      <c r="F36" s="286">
        <f>625/6</f>
        <v>104.16666666666667</v>
      </c>
      <c r="G36" s="287" t="s">
        <v>3347</v>
      </c>
      <c r="H36" s="197" t="s">
        <v>3218</v>
      </c>
      <c r="I36" s="197" t="s">
        <v>3348</v>
      </c>
      <c r="J36" s="288"/>
      <c r="K36" s="19"/>
    </row>
    <row r="37" spans="1:11" ht="30">
      <c r="A37" s="54">
        <v>29</v>
      </c>
      <c r="B37" s="19" t="s">
        <v>3349</v>
      </c>
      <c r="C37" s="19" t="s">
        <v>3261</v>
      </c>
      <c r="D37" s="19" t="s">
        <v>3266</v>
      </c>
      <c r="E37" s="286"/>
      <c r="F37" s="286">
        <f>625/6</f>
        <v>104.16666666666667</v>
      </c>
      <c r="G37" s="291" t="s">
        <v>3350</v>
      </c>
      <c r="H37" s="292" t="s">
        <v>3201</v>
      </c>
      <c r="I37" s="292" t="s">
        <v>3351</v>
      </c>
      <c r="J37" s="288"/>
      <c r="K37" s="19"/>
    </row>
    <row r="38" spans="1:11" ht="30">
      <c r="A38" s="54">
        <v>30</v>
      </c>
      <c r="B38" s="19" t="s">
        <v>3352</v>
      </c>
      <c r="C38" s="19" t="s">
        <v>3261</v>
      </c>
      <c r="D38" s="19" t="s">
        <v>3307</v>
      </c>
      <c r="E38" s="286">
        <f>660/6</f>
        <v>110</v>
      </c>
      <c r="F38" s="286">
        <f>1625/6</f>
        <v>270.83333333333331</v>
      </c>
      <c r="G38" s="287" t="s">
        <v>3353</v>
      </c>
      <c r="H38" s="197" t="s">
        <v>3354</v>
      </c>
      <c r="I38" s="197" t="s">
        <v>3355</v>
      </c>
      <c r="J38" s="288"/>
      <c r="K38" s="19"/>
    </row>
    <row r="39" spans="1:11" ht="30">
      <c r="A39" s="54">
        <v>31</v>
      </c>
      <c r="B39" s="19" t="s">
        <v>3356</v>
      </c>
      <c r="C39" s="19" t="s">
        <v>3261</v>
      </c>
      <c r="D39" s="19" t="s">
        <v>3307</v>
      </c>
      <c r="E39" s="286">
        <f>211/6</f>
        <v>35.166666666666664</v>
      </c>
      <c r="F39" s="286">
        <f>(1000*1.6625)/6</f>
        <v>277.08333333333331</v>
      </c>
      <c r="G39" s="287" t="s">
        <v>3357</v>
      </c>
      <c r="H39" s="197" t="s">
        <v>3358</v>
      </c>
      <c r="I39" s="197" t="s">
        <v>3359</v>
      </c>
      <c r="J39" s="288"/>
      <c r="K39" s="19"/>
    </row>
    <row r="40" spans="1:11" ht="30">
      <c r="A40" s="54">
        <v>32</v>
      </c>
      <c r="B40" s="19" t="s">
        <v>3360</v>
      </c>
      <c r="C40" s="19" t="s">
        <v>3261</v>
      </c>
      <c r="D40" s="19" t="s">
        <v>3266</v>
      </c>
      <c r="E40" s="286">
        <f>90/6</f>
        <v>15</v>
      </c>
      <c r="F40" s="286">
        <f>800/6</f>
        <v>133.33333333333334</v>
      </c>
      <c r="G40" s="287" t="s">
        <v>3361</v>
      </c>
      <c r="H40" s="197" t="s">
        <v>3362</v>
      </c>
      <c r="I40" s="197" t="s">
        <v>3363</v>
      </c>
      <c r="J40" s="288"/>
      <c r="K40" s="19"/>
    </row>
    <row r="41" spans="1:11" ht="15">
      <c r="A41" s="54">
        <v>33</v>
      </c>
      <c r="B41" s="19" t="s">
        <v>3364</v>
      </c>
      <c r="C41" s="19" t="s">
        <v>3261</v>
      </c>
      <c r="D41" s="19" t="s">
        <v>3307</v>
      </c>
      <c r="E41" s="286">
        <f>81.95/6</f>
        <v>13.658333333333333</v>
      </c>
      <c r="F41" s="286">
        <f>750/6</f>
        <v>125</v>
      </c>
      <c r="G41" s="287" t="s">
        <v>3365</v>
      </c>
      <c r="H41" s="197" t="s">
        <v>3233</v>
      </c>
      <c r="I41" s="197" t="s">
        <v>3366</v>
      </c>
      <c r="J41" s="288"/>
      <c r="K41" s="19"/>
    </row>
    <row r="42" spans="1:11" ht="30">
      <c r="A42" s="54">
        <v>34</v>
      </c>
      <c r="B42" s="19" t="s">
        <v>3367</v>
      </c>
      <c r="C42" s="19" t="s">
        <v>3261</v>
      </c>
      <c r="D42" s="19" t="s">
        <v>3266</v>
      </c>
      <c r="E42" s="286">
        <f>196/6</f>
        <v>32.666666666666664</v>
      </c>
      <c r="F42" s="286">
        <f>1200/6</f>
        <v>200</v>
      </c>
      <c r="G42" s="287"/>
      <c r="H42" s="197"/>
      <c r="I42" s="197"/>
      <c r="J42" s="288" t="s">
        <v>3368</v>
      </c>
      <c r="K42" s="19" t="s">
        <v>3369</v>
      </c>
    </row>
    <row r="43" spans="1:11" ht="30">
      <c r="A43" s="54">
        <v>35</v>
      </c>
      <c r="B43" s="19" t="s">
        <v>3370</v>
      </c>
      <c r="C43" s="19" t="s">
        <v>3261</v>
      </c>
      <c r="D43" s="19" t="s">
        <v>3307</v>
      </c>
      <c r="E43" s="286">
        <f>143/6</f>
        <v>23.833333333333332</v>
      </c>
      <c r="F43" s="286">
        <f>(752*1.6625)/6</f>
        <v>208.36666666666667</v>
      </c>
      <c r="G43" s="287" t="s">
        <v>3371</v>
      </c>
      <c r="H43" s="197" t="s">
        <v>3285</v>
      </c>
      <c r="I43" s="197" t="s">
        <v>3372</v>
      </c>
      <c r="J43" s="288"/>
      <c r="K43" s="19"/>
    </row>
    <row r="44" spans="1:11" ht="30">
      <c r="A44" s="54">
        <v>36</v>
      </c>
      <c r="B44" s="19" t="s">
        <v>3373</v>
      </c>
      <c r="C44" s="19" t="s">
        <v>3261</v>
      </c>
      <c r="D44" s="19" t="s">
        <v>3307</v>
      </c>
      <c r="E44" s="286">
        <f>223/6</f>
        <v>37.166666666666664</v>
      </c>
      <c r="F44" s="286">
        <f>(1500*1.6625)/6</f>
        <v>415.625</v>
      </c>
      <c r="G44" s="287"/>
      <c r="H44" s="197"/>
      <c r="I44" s="197"/>
      <c r="J44" s="289" t="s">
        <v>3374</v>
      </c>
      <c r="K44" s="290" t="s">
        <v>3375</v>
      </c>
    </row>
    <row r="45" spans="1:11" ht="30">
      <c r="A45" s="54">
        <v>37</v>
      </c>
      <c r="B45" s="19" t="s">
        <v>3376</v>
      </c>
      <c r="C45" s="19" t="s">
        <v>3261</v>
      </c>
      <c r="D45" s="19" t="s">
        <v>3377</v>
      </c>
      <c r="E45" s="286">
        <f>90/6</f>
        <v>15</v>
      </c>
      <c r="F45" s="286">
        <f>750/6</f>
        <v>125</v>
      </c>
      <c r="G45" s="287" t="s">
        <v>3378</v>
      </c>
      <c r="H45" s="197" t="s">
        <v>3379</v>
      </c>
      <c r="I45" s="197" t="s">
        <v>3380</v>
      </c>
      <c r="J45" s="288"/>
      <c r="K45" s="19"/>
    </row>
    <row r="46" spans="1:11" ht="30">
      <c r="A46" s="54">
        <v>38</v>
      </c>
      <c r="B46" s="19" t="s">
        <v>3381</v>
      </c>
      <c r="C46" s="19" t="s">
        <v>3261</v>
      </c>
      <c r="D46" s="19" t="s">
        <v>3377</v>
      </c>
      <c r="E46" s="286"/>
      <c r="F46" s="286">
        <f>300/6</f>
        <v>50</v>
      </c>
      <c r="G46" s="291" t="s">
        <v>3382</v>
      </c>
      <c r="H46" s="292" t="s">
        <v>3383</v>
      </c>
      <c r="I46" s="292" t="s">
        <v>3384</v>
      </c>
      <c r="J46" s="288"/>
      <c r="K46" s="19"/>
    </row>
    <row r="47" spans="1:11" ht="30">
      <c r="A47" s="54">
        <v>39</v>
      </c>
      <c r="B47" s="19" t="s">
        <v>3385</v>
      </c>
      <c r="C47" s="19" t="s">
        <v>3261</v>
      </c>
      <c r="D47" s="19" t="s">
        <v>3266</v>
      </c>
      <c r="E47" s="286"/>
      <c r="F47" s="286">
        <f>400/6</f>
        <v>66.666666666666671</v>
      </c>
      <c r="G47" s="291" t="s">
        <v>3386</v>
      </c>
      <c r="H47" s="292" t="s">
        <v>3387</v>
      </c>
      <c r="I47" s="292" t="s">
        <v>3388</v>
      </c>
      <c r="J47" s="288"/>
      <c r="K47" s="19"/>
    </row>
    <row r="48" spans="1:11" ht="30">
      <c r="A48" s="54">
        <v>40</v>
      </c>
      <c r="B48" s="19" t="s">
        <v>3389</v>
      </c>
      <c r="C48" s="19" t="s">
        <v>3261</v>
      </c>
      <c r="D48" s="19" t="s">
        <v>3272</v>
      </c>
      <c r="E48" s="286">
        <f>150/6</f>
        <v>25</v>
      </c>
      <c r="F48" s="286">
        <f>2450/6</f>
        <v>408.33333333333331</v>
      </c>
      <c r="G48" s="287"/>
      <c r="H48" s="197"/>
      <c r="I48" s="197"/>
      <c r="J48" s="289" t="s">
        <v>3390</v>
      </c>
      <c r="K48" s="290" t="s">
        <v>3391</v>
      </c>
    </row>
    <row r="49" spans="1:11" ht="15">
      <c r="A49" s="54">
        <v>41</v>
      </c>
      <c r="B49" s="19" t="s">
        <v>3392</v>
      </c>
      <c r="C49" s="19" t="s">
        <v>3261</v>
      </c>
      <c r="D49" s="19" t="s">
        <v>3266</v>
      </c>
      <c r="E49" s="286">
        <f>137/6</f>
        <v>22.833333333333332</v>
      </c>
      <c r="F49" s="286">
        <f>500/6</f>
        <v>83.333333333333329</v>
      </c>
      <c r="G49" s="287" t="s">
        <v>3393</v>
      </c>
      <c r="H49" s="197" t="s">
        <v>3394</v>
      </c>
      <c r="I49" s="197" t="s">
        <v>3395</v>
      </c>
      <c r="J49" s="288"/>
      <c r="K49" s="19"/>
    </row>
    <row r="50" spans="1:11" ht="30">
      <c r="A50" s="54">
        <v>42</v>
      </c>
      <c r="B50" s="19" t="s">
        <v>3396</v>
      </c>
      <c r="C50" s="19" t="s">
        <v>3261</v>
      </c>
      <c r="D50" s="19" t="s">
        <v>3275</v>
      </c>
      <c r="E50" s="286">
        <f>75.48/6</f>
        <v>12.58</v>
      </c>
      <c r="F50" s="286">
        <f>625/6</f>
        <v>104.16666666666667</v>
      </c>
      <c r="G50" s="287" t="s">
        <v>3397</v>
      </c>
      <c r="H50" s="197" t="s">
        <v>3398</v>
      </c>
      <c r="I50" s="197" t="s">
        <v>3399</v>
      </c>
      <c r="J50" s="288"/>
      <c r="K50" s="19"/>
    </row>
    <row r="51" spans="1:11" ht="30">
      <c r="A51" s="54">
        <v>43</v>
      </c>
      <c r="B51" s="19" t="s">
        <v>3400</v>
      </c>
      <c r="C51" s="19" t="s">
        <v>3261</v>
      </c>
      <c r="D51" s="19" t="s">
        <v>3266</v>
      </c>
      <c r="E51" s="286">
        <f>162/6</f>
        <v>27</v>
      </c>
      <c r="F51" s="286">
        <f>625/6</f>
        <v>104.16666666666667</v>
      </c>
      <c r="G51" s="287" t="s">
        <v>3401</v>
      </c>
      <c r="H51" s="197" t="s">
        <v>3402</v>
      </c>
      <c r="I51" s="197" t="s">
        <v>3403</v>
      </c>
      <c r="J51" s="288"/>
      <c r="K51" s="19"/>
    </row>
    <row r="52" spans="1:11" ht="30">
      <c r="A52" s="54">
        <v>44</v>
      </c>
      <c r="B52" s="19" t="s">
        <v>3404</v>
      </c>
      <c r="C52" s="19" t="s">
        <v>3261</v>
      </c>
      <c r="D52" s="19" t="s">
        <v>3307</v>
      </c>
      <c r="E52" s="286">
        <f>(64.28+28.57)/6</f>
        <v>15.475</v>
      </c>
      <c r="F52" s="286">
        <f>1000/6</f>
        <v>166.66666666666666</v>
      </c>
      <c r="G52" s="287" t="s">
        <v>3405</v>
      </c>
      <c r="H52" s="197" t="s">
        <v>3406</v>
      </c>
      <c r="I52" s="197" t="s">
        <v>3407</v>
      </c>
      <c r="J52" s="288"/>
      <c r="K52" s="19"/>
    </row>
    <row r="53" spans="1:11" ht="30">
      <c r="A53" s="54">
        <v>45</v>
      </c>
      <c r="B53" s="19" t="s">
        <v>3408</v>
      </c>
      <c r="C53" s="19" t="s">
        <v>3261</v>
      </c>
      <c r="D53" s="19" t="s">
        <v>3266</v>
      </c>
      <c r="E53" s="286">
        <f>(54+55)/6</f>
        <v>18.166666666666668</v>
      </c>
      <c r="F53" s="286">
        <f>2500/6</f>
        <v>416.66666666666669</v>
      </c>
      <c r="G53" s="287" t="s">
        <v>3409</v>
      </c>
      <c r="H53" s="197" t="s">
        <v>3410</v>
      </c>
      <c r="I53" s="197" t="s">
        <v>3411</v>
      </c>
      <c r="J53" s="288"/>
      <c r="K53" s="19"/>
    </row>
    <row r="54" spans="1:11" ht="30">
      <c r="A54" s="54">
        <v>46</v>
      </c>
      <c r="B54" s="19" t="s">
        <v>3412</v>
      </c>
      <c r="C54" s="19" t="s">
        <v>3261</v>
      </c>
      <c r="D54" s="19" t="s">
        <v>3307</v>
      </c>
      <c r="E54" s="286">
        <f>60.8/6</f>
        <v>10.133333333333333</v>
      </c>
      <c r="F54" s="286">
        <f>500/6</f>
        <v>83.333333333333329</v>
      </c>
      <c r="G54" s="287" t="s">
        <v>3413</v>
      </c>
      <c r="H54" s="197" t="s">
        <v>3344</v>
      </c>
      <c r="I54" s="197" t="s">
        <v>3414</v>
      </c>
      <c r="J54" s="288"/>
      <c r="K54" s="19"/>
    </row>
    <row r="55" spans="1:11" ht="30">
      <c r="A55" s="54">
        <v>47</v>
      </c>
      <c r="B55" s="19" t="s">
        <v>3415</v>
      </c>
      <c r="C55" s="19" t="s">
        <v>3261</v>
      </c>
      <c r="D55" s="19" t="s">
        <v>3266</v>
      </c>
      <c r="E55" s="286">
        <f>80/6</f>
        <v>13.333333333333334</v>
      </c>
      <c r="F55" s="286">
        <f>1250/6</f>
        <v>208.33333333333334</v>
      </c>
      <c r="G55" s="287" t="s">
        <v>3416</v>
      </c>
      <c r="H55" s="197" t="s">
        <v>3417</v>
      </c>
      <c r="I55" s="197" t="s">
        <v>3418</v>
      </c>
      <c r="J55" s="288"/>
      <c r="K55" s="19"/>
    </row>
    <row r="56" spans="1:11" ht="30">
      <c r="A56" s="54">
        <v>48</v>
      </c>
      <c r="B56" s="19" t="s">
        <v>3419</v>
      </c>
      <c r="C56" s="19" t="s">
        <v>3261</v>
      </c>
      <c r="D56" s="19" t="s">
        <v>3266</v>
      </c>
      <c r="E56" s="286">
        <f>106.2/6</f>
        <v>17.7</v>
      </c>
      <c r="F56" s="286">
        <f>1250/6</f>
        <v>208.33333333333334</v>
      </c>
      <c r="G56" s="287" t="s">
        <v>3420</v>
      </c>
      <c r="H56" s="197" t="s">
        <v>3421</v>
      </c>
      <c r="I56" s="197" t="s">
        <v>3422</v>
      </c>
      <c r="J56" s="288"/>
      <c r="K56" s="19"/>
    </row>
    <row r="57" spans="1:11" ht="30">
      <c r="A57" s="54">
        <v>49</v>
      </c>
      <c r="B57" s="19" t="s">
        <v>3423</v>
      </c>
      <c r="C57" s="19" t="s">
        <v>3261</v>
      </c>
      <c r="D57" s="19" t="s">
        <v>3266</v>
      </c>
      <c r="E57" s="286">
        <f>280/6</f>
        <v>46.666666666666664</v>
      </c>
      <c r="F57" s="286">
        <f>2250/6</f>
        <v>375</v>
      </c>
      <c r="G57" s="287" t="s">
        <v>3424</v>
      </c>
      <c r="H57" s="197" t="s">
        <v>3425</v>
      </c>
      <c r="I57" s="197" t="s">
        <v>3426</v>
      </c>
      <c r="J57" s="288"/>
      <c r="K57" s="19"/>
    </row>
    <row r="58" spans="1:11" ht="30">
      <c r="A58" s="54">
        <v>50</v>
      </c>
      <c r="B58" s="19" t="s">
        <v>3427</v>
      </c>
      <c r="C58" s="19" t="s">
        <v>3261</v>
      </c>
      <c r="D58" s="19" t="s">
        <v>3266</v>
      </c>
      <c r="E58" s="286">
        <f>112/6</f>
        <v>18.666666666666668</v>
      </c>
      <c r="F58" s="286">
        <f>800/6</f>
        <v>133.33333333333334</v>
      </c>
      <c r="G58" s="287"/>
      <c r="H58" s="197"/>
      <c r="I58" s="197"/>
      <c r="J58" s="288" t="s">
        <v>3428</v>
      </c>
      <c r="K58" s="19" t="s">
        <v>3429</v>
      </c>
    </row>
    <row r="59" spans="1:11" ht="30">
      <c r="A59" s="54">
        <v>51</v>
      </c>
      <c r="B59" s="19" t="s">
        <v>3430</v>
      </c>
      <c r="C59" s="19" t="s">
        <v>3261</v>
      </c>
      <c r="D59" s="19" t="s">
        <v>3266</v>
      </c>
      <c r="E59" s="286">
        <f>90/6</f>
        <v>15</v>
      </c>
      <c r="F59" s="286">
        <f>875/6</f>
        <v>145.83333333333334</v>
      </c>
      <c r="G59" s="291" t="s">
        <v>3431</v>
      </c>
      <c r="H59" s="292" t="s">
        <v>3432</v>
      </c>
      <c r="I59" s="292" t="s">
        <v>3433</v>
      </c>
      <c r="J59" s="288"/>
      <c r="K59" s="19"/>
    </row>
    <row r="60" spans="1:11" ht="30">
      <c r="A60" s="54">
        <v>52</v>
      </c>
      <c r="B60" s="19" t="s">
        <v>3434</v>
      </c>
      <c r="C60" s="19" t="s">
        <v>3261</v>
      </c>
      <c r="D60" s="19" t="s">
        <v>3307</v>
      </c>
      <c r="E60" s="286">
        <f>214/6</f>
        <v>35.666666666666664</v>
      </c>
      <c r="F60" s="286">
        <f>(1500*1.6625)/6</f>
        <v>415.625</v>
      </c>
      <c r="G60" s="287" t="s">
        <v>3435</v>
      </c>
      <c r="H60" s="197" t="s">
        <v>3436</v>
      </c>
      <c r="I60" s="197" t="s">
        <v>3437</v>
      </c>
      <c r="J60" s="288"/>
      <c r="K60" s="19"/>
    </row>
    <row r="61" spans="1:11" ht="30">
      <c r="A61" s="54">
        <v>53</v>
      </c>
      <c r="B61" s="19" t="s">
        <v>3438</v>
      </c>
      <c r="C61" s="19" t="s">
        <v>3261</v>
      </c>
      <c r="D61" s="19" t="s">
        <v>3307</v>
      </c>
      <c r="E61" s="286">
        <f>99/6</f>
        <v>16.5</v>
      </c>
      <c r="F61" s="286">
        <f>(800*1.6625)/6</f>
        <v>221.66666666666666</v>
      </c>
      <c r="G61" s="287" t="s">
        <v>3439</v>
      </c>
      <c r="H61" s="197" t="s">
        <v>3440</v>
      </c>
      <c r="I61" s="197" t="s">
        <v>3441</v>
      </c>
      <c r="J61" s="288"/>
      <c r="K61" s="19"/>
    </row>
    <row r="62" spans="1:11" ht="30">
      <c r="A62" s="54">
        <v>54</v>
      </c>
      <c r="B62" s="19" t="s">
        <v>3442</v>
      </c>
      <c r="C62" s="19" t="s">
        <v>3261</v>
      </c>
      <c r="D62" s="19" t="s">
        <v>3307</v>
      </c>
      <c r="E62" s="286">
        <f>94.1/6</f>
        <v>15.683333333333332</v>
      </c>
      <c r="F62" s="286">
        <f>940/6</f>
        <v>156.66666666666666</v>
      </c>
      <c r="G62" s="287" t="s">
        <v>3443</v>
      </c>
      <c r="H62" s="197" t="s">
        <v>3444</v>
      </c>
      <c r="I62" s="197" t="s">
        <v>3445</v>
      </c>
      <c r="J62" s="288"/>
      <c r="K62" s="19"/>
    </row>
    <row r="63" spans="1:11" ht="30">
      <c r="A63" s="54">
        <v>55</v>
      </c>
      <c r="B63" s="19" t="s">
        <v>3446</v>
      </c>
      <c r="C63" s="19" t="s">
        <v>3261</v>
      </c>
      <c r="D63" s="19" t="s">
        <v>3275</v>
      </c>
      <c r="E63" s="286">
        <f>82.9/6</f>
        <v>13.816666666666668</v>
      </c>
      <c r="F63" s="286">
        <f>375/6</f>
        <v>62.5</v>
      </c>
      <c r="G63" s="287" t="s">
        <v>3447</v>
      </c>
      <c r="H63" s="197" t="s">
        <v>3448</v>
      </c>
      <c r="I63" s="197" t="s">
        <v>3449</v>
      </c>
      <c r="J63" s="288"/>
      <c r="K63" s="19"/>
    </row>
    <row r="64" spans="1:11" ht="30">
      <c r="A64" s="54">
        <v>56</v>
      </c>
      <c r="B64" s="19" t="s">
        <v>3450</v>
      </c>
      <c r="C64" s="19" t="s">
        <v>3261</v>
      </c>
      <c r="D64" s="19" t="s">
        <v>3307</v>
      </c>
      <c r="E64" s="286">
        <f>82/6</f>
        <v>13.666666666666666</v>
      </c>
      <c r="F64" s="286">
        <f>375/6</f>
        <v>62.5</v>
      </c>
      <c r="G64" s="291" t="s">
        <v>3451</v>
      </c>
      <c r="H64" s="292" t="s">
        <v>3452</v>
      </c>
      <c r="I64" s="292" t="s">
        <v>3453</v>
      </c>
      <c r="J64" s="288"/>
      <c r="K64" s="19"/>
    </row>
    <row r="65" spans="1:11" ht="30">
      <c r="A65" s="54">
        <v>57</v>
      </c>
      <c r="B65" s="19" t="s">
        <v>3454</v>
      </c>
      <c r="C65" s="19" t="s">
        <v>3261</v>
      </c>
      <c r="D65" s="19" t="s">
        <v>3275</v>
      </c>
      <c r="E65" s="286">
        <f>278.69/6</f>
        <v>46.448333333333331</v>
      </c>
      <c r="F65" s="286">
        <f>3468/6</f>
        <v>578</v>
      </c>
      <c r="G65" s="287" t="s">
        <v>3455</v>
      </c>
      <c r="H65" s="197" t="s">
        <v>3213</v>
      </c>
      <c r="I65" s="197" t="s">
        <v>3456</v>
      </c>
      <c r="J65" s="288"/>
      <c r="K65" s="19"/>
    </row>
    <row r="66" spans="1:11" ht="30">
      <c r="A66" s="54">
        <v>58</v>
      </c>
      <c r="B66" s="19" t="s">
        <v>3457</v>
      </c>
      <c r="C66" s="19" t="s">
        <v>3261</v>
      </c>
      <c r="D66" s="19" t="s">
        <v>3283</v>
      </c>
      <c r="E66" s="286">
        <f>240/6</f>
        <v>40</v>
      </c>
      <c r="F66" s="286">
        <f>1000/6</f>
        <v>166.66666666666666</v>
      </c>
      <c r="G66" s="287" t="s">
        <v>3458</v>
      </c>
      <c r="H66" s="197" t="s">
        <v>3459</v>
      </c>
      <c r="I66" s="197" t="s">
        <v>3460</v>
      </c>
      <c r="J66" s="288"/>
      <c r="K66" s="19"/>
    </row>
    <row r="67" spans="1:11" ht="30">
      <c r="A67" s="54">
        <v>59</v>
      </c>
      <c r="B67" s="19" t="s">
        <v>3461</v>
      </c>
      <c r="C67" s="19" t="s">
        <v>3261</v>
      </c>
      <c r="D67" s="19" t="s">
        <v>3307</v>
      </c>
      <c r="E67" s="286">
        <f>135.7/6</f>
        <v>22.616666666666664</v>
      </c>
      <c r="F67" s="286">
        <f>700/6</f>
        <v>116.66666666666667</v>
      </c>
      <c r="G67" s="287" t="s">
        <v>3462</v>
      </c>
      <c r="H67" s="197" t="s">
        <v>3463</v>
      </c>
      <c r="I67" s="197" t="s">
        <v>3464</v>
      </c>
      <c r="J67" s="288"/>
      <c r="K67" s="19"/>
    </row>
    <row r="68" spans="1:11" ht="30">
      <c r="A68" s="54">
        <v>60</v>
      </c>
      <c r="B68" s="19" t="s">
        <v>3465</v>
      </c>
      <c r="C68" s="19" t="s">
        <v>3261</v>
      </c>
      <c r="D68" s="19" t="s">
        <v>3307</v>
      </c>
      <c r="E68" s="286">
        <f>90/6</f>
        <v>15</v>
      </c>
      <c r="F68" s="286">
        <f>315/6</f>
        <v>52.5</v>
      </c>
      <c r="G68" s="287" t="s">
        <v>3466</v>
      </c>
      <c r="H68" s="197" t="s">
        <v>3467</v>
      </c>
      <c r="I68" s="197" t="s">
        <v>3468</v>
      </c>
      <c r="J68" s="288"/>
      <c r="K68" s="19"/>
    </row>
    <row r="69" spans="1:11" ht="30">
      <c r="A69" s="54">
        <v>61</v>
      </c>
      <c r="B69" s="19" t="s">
        <v>3469</v>
      </c>
      <c r="C69" s="19" t="s">
        <v>3261</v>
      </c>
      <c r="D69" s="19" t="s">
        <v>3307</v>
      </c>
      <c r="E69" s="286">
        <f>219.53/6</f>
        <v>36.588333333333331</v>
      </c>
      <c r="F69" s="286">
        <f>2250/6</f>
        <v>375</v>
      </c>
      <c r="G69" s="287" t="s">
        <v>3470</v>
      </c>
      <c r="H69" s="197" t="s">
        <v>3471</v>
      </c>
      <c r="I69" s="197" t="s">
        <v>3472</v>
      </c>
      <c r="J69" s="288"/>
      <c r="K69" s="19"/>
    </row>
    <row r="70" spans="1:11" ht="30">
      <c r="A70" s="54">
        <v>62</v>
      </c>
      <c r="B70" s="19" t="s">
        <v>3473</v>
      </c>
      <c r="C70" s="19" t="s">
        <v>3261</v>
      </c>
      <c r="D70" s="19" t="s">
        <v>3266</v>
      </c>
      <c r="E70" s="286">
        <f>122/6</f>
        <v>20.333333333333332</v>
      </c>
      <c r="F70" s="286">
        <f>500/6</f>
        <v>83.333333333333329</v>
      </c>
      <c r="G70" s="287" t="s">
        <v>3474</v>
      </c>
      <c r="H70" s="197" t="s">
        <v>3402</v>
      </c>
      <c r="I70" s="197" t="s">
        <v>3475</v>
      </c>
      <c r="J70" s="288"/>
      <c r="K70" s="19"/>
    </row>
    <row r="71" spans="1:11" ht="30">
      <c r="A71" s="54">
        <v>63</v>
      </c>
      <c r="B71" s="19" t="s">
        <v>3476</v>
      </c>
      <c r="C71" s="19" t="s">
        <v>3261</v>
      </c>
      <c r="D71" s="19" t="s">
        <v>3307</v>
      </c>
      <c r="E71" s="286">
        <f>300/6</f>
        <v>50</v>
      </c>
      <c r="F71" s="286">
        <f>(1500*1.6625)/6</f>
        <v>415.625</v>
      </c>
      <c r="G71" s="287" t="s">
        <v>3477</v>
      </c>
      <c r="H71" s="197" t="s">
        <v>3387</v>
      </c>
      <c r="I71" s="197" t="s">
        <v>3478</v>
      </c>
      <c r="J71" s="288"/>
      <c r="K71" s="19"/>
    </row>
    <row r="72" spans="1:11" ht="30">
      <c r="A72" s="54">
        <v>64</v>
      </c>
      <c r="B72" s="19" t="s">
        <v>3479</v>
      </c>
      <c r="C72" s="19" t="s">
        <v>3261</v>
      </c>
      <c r="D72" s="19" t="s">
        <v>3480</v>
      </c>
      <c r="E72" s="286">
        <f>188.8/6</f>
        <v>31.466666666666669</v>
      </c>
      <c r="F72" s="286">
        <f>4700/6</f>
        <v>783.33333333333337</v>
      </c>
      <c r="G72" s="287" t="s">
        <v>3481</v>
      </c>
      <c r="H72" s="197" t="s">
        <v>3482</v>
      </c>
      <c r="I72" s="197" t="s">
        <v>3483</v>
      </c>
      <c r="J72" s="288"/>
      <c r="K72" s="19"/>
    </row>
    <row r="73" spans="1:11" ht="30">
      <c r="A73" s="54">
        <v>65</v>
      </c>
      <c r="B73" s="19" t="s">
        <v>3484</v>
      </c>
      <c r="C73" s="19" t="s">
        <v>3261</v>
      </c>
      <c r="D73" s="19" t="s">
        <v>3266</v>
      </c>
      <c r="E73" s="286">
        <f>100/6</f>
        <v>16.666666666666668</v>
      </c>
      <c r="F73" s="286">
        <f>625/6</f>
        <v>104.16666666666667</v>
      </c>
      <c r="G73" s="287" t="s">
        <v>3485</v>
      </c>
      <c r="H73" s="197" t="s">
        <v>3486</v>
      </c>
      <c r="I73" s="197" t="s">
        <v>3487</v>
      </c>
      <c r="J73" s="288"/>
      <c r="K73" s="19"/>
    </row>
    <row r="74" spans="1:11" ht="45">
      <c r="A74" s="54">
        <v>66</v>
      </c>
      <c r="B74" s="19" t="s">
        <v>3488</v>
      </c>
      <c r="C74" s="19" t="s">
        <v>3261</v>
      </c>
      <c r="D74" s="19" t="s">
        <v>3307</v>
      </c>
      <c r="E74" s="286">
        <f>178/6</f>
        <v>29.666666666666668</v>
      </c>
      <c r="F74" s="286">
        <f>1250/6</f>
        <v>208.33333333333334</v>
      </c>
      <c r="G74" s="287" t="s">
        <v>3489</v>
      </c>
      <c r="H74" s="197" t="s">
        <v>3425</v>
      </c>
      <c r="I74" s="197" t="s">
        <v>3490</v>
      </c>
      <c r="J74" s="288"/>
      <c r="K74" s="19"/>
    </row>
    <row r="75" spans="1:11" ht="30">
      <c r="A75" s="54">
        <v>67</v>
      </c>
      <c r="B75" s="19" t="s">
        <v>3491</v>
      </c>
      <c r="C75" s="19" t="s">
        <v>3261</v>
      </c>
      <c r="D75" s="19" t="s">
        <v>3266</v>
      </c>
      <c r="E75" s="286">
        <f>372/6</f>
        <v>62</v>
      </c>
      <c r="F75" s="286">
        <f>(5750*1.6625)/6</f>
        <v>1593.2291666666667</v>
      </c>
      <c r="G75" s="287" t="s">
        <v>3492</v>
      </c>
      <c r="H75" s="197" t="s">
        <v>3213</v>
      </c>
      <c r="I75" s="197" t="s">
        <v>3493</v>
      </c>
      <c r="J75" s="288"/>
      <c r="K75" s="19"/>
    </row>
    <row r="76" spans="1:11" ht="30">
      <c r="A76" s="54">
        <v>68</v>
      </c>
      <c r="B76" s="19" t="s">
        <v>3494</v>
      </c>
      <c r="C76" s="19" t="s">
        <v>3261</v>
      </c>
      <c r="D76" s="19" t="s">
        <v>3266</v>
      </c>
      <c r="E76" s="286">
        <f>150/6</f>
        <v>25</v>
      </c>
      <c r="F76" s="286">
        <f>625/6</f>
        <v>104.16666666666667</v>
      </c>
      <c r="G76" s="287"/>
      <c r="H76" s="197"/>
      <c r="I76" s="197"/>
      <c r="J76" s="287" t="s">
        <v>3495</v>
      </c>
      <c r="K76" s="19" t="s">
        <v>3496</v>
      </c>
    </row>
    <row r="77" spans="1:11" ht="45">
      <c r="A77" s="54">
        <v>69</v>
      </c>
      <c r="B77" s="19" t="s">
        <v>3497</v>
      </c>
      <c r="C77" s="19" t="s">
        <v>3261</v>
      </c>
      <c r="D77" s="19" t="s">
        <v>3498</v>
      </c>
      <c r="E77" s="286">
        <f>192.5/6</f>
        <v>32.083333333333336</v>
      </c>
      <c r="F77" s="286">
        <f>(2000*1.6625)/6</f>
        <v>554.16666666666663</v>
      </c>
      <c r="G77" s="287" t="s">
        <v>3499</v>
      </c>
      <c r="H77" s="197" t="s">
        <v>3500</v>
      </c>
      <c r="I77" s="197" t="s">
        <v>3501</v>
      </c>
      <c r="J77" s="288"/>
      <c r="K77" s="19"/>
    </row>
    <row r="78" spans="1:11" ht="30">
      <c r="A78" s="54">
        <v>70</v>
      </c>
      <c r="B78" s="19" t="s">
        <v>3502</v>
      </c>
      <c r="C78" s="19" t="s">
        <v>3261</v>
      </c>
      <c r="D78" s="19" t="s">
        <v>3307</v>
      </c>
      <c r="E78" s="286">
        <f>60.7/6</f>
        <v>10.116666666666667</v>
      </c>
      <c r="F78" s="286">
        <f>800/6</f>
        <v>133.33333333333334</v>
      </c>
      <c r="G78" s="287" t="s">
        <v>3503</v>
      </c>
      <c r="H78" s="197" t="s">
        <v>3504</v>
      </c>
      <c r="I78" s="197" t="s">
        <v>3505</v>
      </c>
      <c r="J78" s="288"/>
      <c r="K78" s="19"/>
    </row>
    <row r="79" spans="1:11" ht="30">
      <c r="A79" s="54">
        <v>71</v>
      </c>
      <c r="B79" s="19" t="s">
        <v>3506</v>
      </c>
      <c r="C79" s="19" t="s">
        <v>3261</v>
      </c>
      <c r="D79" s="19" t="s">
        <v>3307</v>
      </c>
      <c r="E79" s="286">
        <f>356/6</f>
        <v>59.333333333333336</v>
      </c>
      <c r="F79" s="286">
        <f>(2500*1.6625)/6</f>
        <v>692.70833333333337</v>
      </c>
      <c r="G79" s="291" t="s">
        <v>3507</v>
      </c>
      <c r="H79" s="292" t="s">
        <v>3508</v>
      </c>
      <c r="I79" s="292" t="s">
        <v>3509</v>
      </c>
      <c r="J79" s="288"/>
      <c r="K79" s="19"/>
    </row>
    <row r="80" spans="1:11" ht="30">
      <c r="A80" s="54">
        <v>72</v>
      </c>
      <c r="B80" s="19" t="s">
        <v>3510</v>
      </c>
      <c r="C80" s="19" t="s">
        <v>3261</v>
      </c>
      <c r="D80" s="19" t="s">
        <v>3266</v>
      </c>
      <c r="E80" s="286">
        <f>168/6</f>
        <v>28</v>
      </c>
      <c r="F80" s="286">
        <f>800/6</f>
        <v>133.33333333333334</v>
      </c>
      <c r="G80" s="287" t="s">
        <v>3511</v>
      </c>
      <c r="H80" s="197" t="s">
        <v>3512</v>
      </c>
      <c r="I80" s="197" t="s">
        <v>3513</v>
      </c>
      <c r="J80" s="288"/>
      <c r="K80" s="19"/>
    </row>
    <row r="81" spans="1:11" ht="30">
      <c r="A81" s="54">
        <v>73</v>
      </c>
      <c r="B81" s="19" t="s">
        <v>3514</v>
      </c>
      <c r="C81" s="19" t="s">
        <v>3261</v>
      </c>
      <c r="D81" s="19" t="s">
        <v>3283</v>
      </c>
      <c r="E81" s="286">
        <f>136/6</f>
        <v>22.666666666666668</v>
      </c>
      <c r="F81" s="286">
        <f>2500/6</f>
        <v>416.66666666666669</v>
      </c>
      <c r="G81" s="287" t="s">
        <v>3515</v>
      </c>
      <c r="H81" s="197" t="s">
        <v>3516</v>
      </c>
      <c r="I81" s="197" t="s">
        <v>3517</v>
      </c>
      <c r="J81" s="288"/>
      <c r="K81" s="19"/>
    </row>
    <row r="82" spans="1:11" ht="30">
      <c r="A82" s="54">
        <v>74</v>
      </c>
      <c r="B82" s="19" t="s">
        <v>3518</v>
      </c>
      <c r="C82" s="19" t="s">
        <v>3261</v>
      </c>
      <c r="D82" s="19" t="s">
        <v>3519</v>
      </c>
      <c r="E82" s="286">
        <f>98.05/6</f>
        <v>16.341666666666665</v>
      </c>
      <c r="F82" s="286">
        <f>(1125*1.6625)/6</f>
        <v>311.71875</v>
      </c>
      <c r="G82" s="287" t="s">
        <v>3520</v>
      </c>
      <c r="H82" s="197" t="s">
        <v>3425</v>
      </c>
      <c r="I82" s="197" t="s">
        <v>3521</v>
      </c>
      <c r="J82" s="288"/>
      <c r="K82" s="19"/>
    </row>
    <row r="83" spans="1:11" ht="45">
      <c r="A83" s="54">
        <v>75</v>
      </c>
      <c r="B83" s="290" t="s">
        <v>3522</v>
      </c>
      <c r="C83" s="290" t="s">
        <v>3261</v>
      </c>
      <c r="D83" s="290" t="s">
        <v>3523</v>
      </c>
      <c r="E83" s="295">
        <f>52/6</f>
        <v>8.6666666666666661</v>
      </c>
      <c r="F83" s="295">
        <f>875/6</f>
        <v>145.83333333333334</v>
      </c>
      <c r="G83" s="294" t="s">
        <v>3524</v>
      </c>
      <c r="H83" s="296" t="s">
        <v>3237</v>
      </c>
      <c r="I83" s="296" t="s">
        <v>3490</v>
      </c>
      <c r="J83" s="289"/>
      <c r="K83" s="290"/>
    </row>
    <row r="84" spans="1:11" ht="30">
      <c r="A84" s="54">
        <v>76</v>
      </c>
      <c r="B84" s="19" t="s">
        <v>3525</v>
      </c>
      <c r="C84" s="290" t="s">
        <v>3261</v>
      </c>
      <c r="D84" s="290" t="s">
        <v>3523</v>
      </c>
      <c r="E84" s="286">
        <f>179.2/6</f>
        <v>29.866666666666664</v>
      </c>
      <c r="F84" s="19">
        <f>1250/6*1.65</f>
        <v>343.75</v>
      </c>
      <c r="G84" s="297">
        <v>42001014550</v>
      </c>
      <c r="H84" s="197" t="s">
        <v>3526</v>
      </c>
      <c r="I84" s="197" t="s">
        <v>3239</v>
      </c>
      <c r="J84" s="197"/>
      <c r="K84" s="19"/>
    </row>
    <row r="85" spans="1:11" ht="15">
      <c r="A85" s="662">
        <v>77</v>
      </c>
      <c r="B85" s="662" t="s">
        <v>3527</v>
      </c>
      <c r="C85" s="664" t="s">
        <v>3261</v>
      </c>
      <c r="D85" s="666" t="s">
        <v>3528</v>
      </c>
      <c r="E85" s="660">
        <v>78.33</v>
      </c>
      <c r="F85" s="660">
        <v>2833.33</v>
      </c>
      <c r="G85" s="19">
        <v>1025013737</v>
      </c>
      <c r="H85" s="197" t="s">
        <v>3205</v>
      </c>
      <c r="I85" s="197" t="s">
        <v>3204</v>
      </c>
      <c r="J85" s="197"/>
      <c r="K85" s="19"/>
    </row>
    <row r="86" spans="1:11" ht="15">
      <c r="A86" s="663"/>
      <c r="B86" s="663"/>
      <c r="C86" s="665"/>
      <c r="D86" s="667"/>
      <c r="E86" s="661"/>
      <c r="F86" s="661"/>
      <c r="G86" s="19">
        <v>1025014726</v>
      </c>
      <c r="H86" s="197" t="s">
        <v>3440</v>
      </c>
      <c r="I86" s="197" t="s">
        <v>3207</v>
      </c>
      <c r="J86" s="197"/>
      <c r="K86" s="19"/>
    </row>
    <row r="87" spans="1:11" ht="30">
      <c r="A87" s="54">
        <v>78</v>
      </c>
      <c r="B87" s="19" t="s">
        <v>3529</v>
      </c>
      <c r="C87" s="290" t="s">
        <v>3261</v>
      </c>
      <c r="D87" s="19" t="s">
        <v>3519</v>
      </c>
      <c r="E87" s="19">
        <v>21.17</v>
      </c>
      <c r="F87" s="19">
        <v>34.72</v>
      </c>
      <c r="G87" s="19">
        <v>19001001803</v>
      </c>
      <c r="H87" s="197" t="s">
        <v>3530</v>
      </c>
      <c r="I87" s="197" t="s">
        <v>3531</v>
      </c>
      <c r="J87" s="197"/>
      <c r="K87" s="19"/>
    </row>
    <row r="88" spans="1:11" ht="30">
      <c r="A88" s="54">
        <v>79</v>
      </c>
      <c r="B88" s="19" t="s">
        <v>3532</v>
      </c>
      <c r="C88" s="290" t="s">
        <v>3261</v>
      </c>
      <c r="D88" s="19" t="s">
        <v>3519</v>
      </c>
      <c r="E88" s="19">
        <v>13.22</v>
      </c>
      <c r="F88" s="19">
        <v>343.75</v>
      </c>
      <c r="G88" s="19">
        <v>35001049166</v>
      </c>
      <c r="H88" s="197" t="s">
        <v>3533</v>
      </c>
      <c r="I88" s="197" t="s">
        <v>3534</v>
      </c>
      <c r="J88" s="197"/>
      <c r="K88" s="19"/>
    </row>
    <row r="89" spans="1:11" ht="60">
      <c r="A89" s="54">
        <v>80</v>
      </c>
      <c r="B89" s="19" t="s">
        <v>3535</v>
      </c>
      <c r="C89" s="290" t="s">
        <v>3261</v>
      </c>
      <c r="D89" s="19" t="s">
        <v>3519</v>
      </c>
      <c r="E89" s="19">
        <v>6.6</v>
      </c>
      <c r="F89" s="19">
        <v>197.5</v>
      </c>
      <c r="G89" s="19">
        <v>31001014526</v>
      </c>
      <c r="H89" s="197" t="s">
        <v>3536</v>
      </c>
      <c r="I89" s="197" t="s">
        <v>3537</v>
      </c>
      <c r="J89" s="197"/>
      <c r="K89" s="19"/>
    </row>
    <row r="90" spans="1:11" ht="30">
      <c r="A90" s="54">
        <v>81</v>
      </c>
      <c r="B90" s="19" t="s">
        <v>3538</v>
      </c>
      <c r="C90" s="290" t="s">
        <v>3261</v>
      </c>
      <c r="D90" s="19" t="s">
        <v>3528</v>
      </c>
      <c r="E90" s="19"/>
      <c r="F90" s="19">
        <v>687.5</v>
      </c>
      <c r="G90" s="19">
        <v>1008010173</v>
      </c>
      <c r="H90" s="197" t="s">
        <v>3539</v>
      </c>
      <c r="I90" s="197" t="s">
        <v>3540</v>
      </c>
      <c r="J90" s="197"/>
      <c r="K90" s="19"/>
    </row>
    <row r="91" spans="1:11" ht="60">
      <c r="A91" s="54">
        <v>82</v>
      </c>
      <c r="B91" s="19" t="s">
        <v>3541</v>
      </c>
      <c r="C91" s="290" t="s">
        <v>3261</v>
      </c>
      <c r="D91" s="19" t="s">
        <v>3542</v>
      </c>
      <c r="E91" s="19">
        <v>6.9</v>
      </c>
      <c r="F91" s="19">
        <v>172</v>
      </c>
      <c r="G91" s="19">
        <v>1013013356</v>
      </c>
      <c r="H91" s="197" t="s">
        <v>3354</v>
      </c>
      <c r="I91" s="197" t="s">
        <v>3543</v>
      </c>
      <c r="J91" s="197"/>
      <c r="K91" s="19"/>
    </row>
    <row r="92" spans="1:11" ht="30">
      <c r="A92" s="54">
        <v>83</v>
      </c>
      <c r="B92" s="19" t="s">
        <v>3544</v>
      </c>
      <c r="C92" s="290" t="s">
        <v>3261</v>
      </c>
      <c r="D92" s="19" t="s">
        <v>3528</v>
      </c>
      <c r="E92" s="19">
        <v>3.33</v>
      </c>
      <c r="F92" s="19">
        <v>52.08</v>
      </c>
      <c r="G92" s="19">
        <v>45001015655</v>
      </c>
      <c r="H92" s="197" t="s">
        <v>3448</v>
      </c>
      <c r="I92" s="197" t="s">
        <v>3545</v>
      </c>
      <c r="J92" s="197"/>
      <c r="K92" s="19"/>
    </row>
    <row r="93" spans="1:11" ht="15">
      <c r="A93" s="54">
        <v>84</v>
      </c>
      <c r="B93" s="19" t="s">
        <v>3546</v>
      </c>
      <c r="C93" s="290" t="s">
        <v>3261</v>
      </c>
      <c r="D93" s="19" t="s">
        <v>3542</v>
      </c>
      <c r="E93" s="19"/>
      <c r="F93" s="19">
        <v>58.33</v>
      </c>
      <c r="G93" s="19">
        <v>45001025709</v>
      </c>
      <c r="H93" s="197" t="s">
        <v>3304</v>
      </c>
      <c r="I93" s="197" t="s">
        <v>3210</v>
      </c>
      <c r="J93" s="197"/>
      <c r="K93" s="19"/>
    </row>
    <row r="94" spans="1:11" ht="15">
      <c r="A94" s="54"/>
      <c r="B94" s="19"/>
      <c r="C94" s="19"/>
      <c r="D94" s="19"/>
      <c r="E94" s="19"/>
      <c r="F94" s="19"/>
      <c r="G94" s="19"/>
      <c r="H94" s="197"/>
      <c r="I94" s="197"/>
      <c r="J94" s="197"/>
      <c r="K94" s="19"/>
    </row>
    <row r="95" spans="1:11" ht="15">
      <c r="A95" s="54"/>
      <c r="B95" s="19"/>
      <c r="C95" s="19"/>
      <c r="D95" s="19"/>
      <c r="E95" s="19"/>
      <c r="F95" s="19"/>
      <c r="G95" s="19"/>
      <c r="H95" s="197"/>
      <c r="I95" s="197"/>
      <c r="J95" s="197"/>
      <c r="K95" s="19"/>
    </row>
    <row r="96" spans="1:11" ht="15">
      <c r="A96" s="54"/>
      <c r="B96" s="19"/>
      <c r="C96" s="19"/>
      <c r="D96" s="19"/>
      <c r="E96" s="19"/>
      <c r="F96" s="19"/>
      <c r="G96" s="19"/>
      <c r="H96" s="197"/>
      <c r="I96" s="197"/>
      <c r="J96" s="197"/>
      <c r="K96" s="19"/>
    </row>
    <row r="97" spans="1:11" ht="15">
      <c r="A97" s="54"/>
      <c r="B97" s="19"/>
      <c r="C97" s="19"/>
      <c r="D97" s="19"/>
      <c r="E97" s="19"/>
      <c r="F97" s="19"/>
      <c r="G97" s="19"/>
      <c r="H97" s="197"/>
      <c r="I97" s="197"/>
      <c r="J97" s="197"/>
      <c r="K97" s="19"/>
    </row>
    <row r="98" spans="1:11" ht="15">
      <c r="A98" s="54" t="s">
        <v>282</v>
      </c>
      <c r="B98" s="19"/>
      <c r="C98" s="19"/>
      <c r="D98" s="19"/>
      <c r="E98" s="19"/>
      <c r="F98" s="19"/>
      <c r="G98" s="19"/>
      <c r="H98" s="197"/>
      <c r="I98" s="197"/>
      <c r="J98" s="197"/>
      <c r="K98" s="19"/>
    </row>
    <row r="99" spans="1:11" ht="15">
      <c r="A99" s="16"/>
      <c r="B99" s="16"/>
      <c r="C99" s="19"/>
      <c r="D99" s="19"/>
      <c r="E99" s="16"/>
      <c r="F99" s="16"/>
      <c r="G99" s="16"/>
      <c r="H99" s="16"/>
      <c r="I99" s="16"/>
      <c r="J99" s="16"/>
      <c r="K99" s="16"/>
    </row>
    <row r="100" spans="1:1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</row>
    <row r="101" spans="1:11">
      <c r="A101" s="18"/>
      <c r="B101" s="16"/>
      <c r="C101" s="16"/>
      <c r="D101" s="16"/>
      <c r="E101" s="16"/>
      <c r="F101" s="16"/>
      <c r="G101" s="16"/>
      <c r="H101" s="16"/>
      <c r="I101" s="16"/>
      <c r="J101" s="16"/>
      <c r="K101" s="16"/>
    </row>
    <row r="102" spans="1:11" ht="15">
      <c r="A102" s="1"/>
      <c r="B102" s="57" t="s">
        <v>105</v>
      </c>
      <c r="C102" s="16"/>
      <c r="D102" s="16"/>
      <c r="E102" s="4"/>
      <c r="F102" s="1"/>
      <c r="G102" s="1"/>
      <c r="H102" s="1"/>
      <c r="I102" s="1"/>
      <c r="J102" s="1"/>
      <c r="K102" s="1"/>
    </row>
    <row r="103" spans="1:11" ht="15">
      <c r="A103" s="1"/>
      <c r="B103" s="1"/>
      <c r="C103" s="1"/>
      <c r="D103" s="1"/>
      <c r="F103" s="56"/>
      <c r="G103" s="59"/>
    </row>
    <row r="104" spans="1:11" ht="15">
      <c r="B104" s="1"/>
      <c r="C104" s="279"/>
      <c r="D104" s="279"/>
      <c r="F104" s="11" t="s">
        <v>273</v>
      </c>
    </row>
    <row r="105" spans="1:11" ht="15">
      <c r="B105" s="1"/>
      <c r="C105" s="55" t="s">
        <v>268</v>
      </c>
      <c r="D105" s="1"/>
      <c r="F105" s="1" t="s">
        <v>269</v>
      </c>
    </row>
    <row r="106" spans="1:11" ht="15">
      <c r="B106" s="1"/>
      <c r="C106" s="1"/>
      <c r="D106" s="1"/>
    </row>
    <row r="107" spans="1:11">
      <c r="C107" s="51" t="s">
        <v>138</v>
      </c>
    </row>
  </sheetData>
  <mergeCells count="7">
    <mergeCell ref="K2:L2"/>
    <mergeCell ref="F85:F86"/>
    <mergeCell ref="A85:A86"/>
    <mergeCell ref="B85:B86"/>
    <mergeCell ref="C85:C86"/>
    <mergeCell ref="D85:D86"/>
    <mergeCell ref="E85:E86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2"/>
  </dataValidations>
  <pageMargins left="0.7" right="0.7" top="0.75" bottom="0.75" header="0.3" footer="0.3"/>
  <pageSetup scale="17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L2" sqref="L2:M2"/>
    </sheetView>
  </sheetViews>
  <sheetFormatPr defaultRowHeight="12.75"/>
  <cols>
    <col min="1" max="1" width="11.7109375" style="164" customWidth="1"/>
    <col min="2" max="2" width="21.140625" style="164" customWidth="1"/>
    <col min="3" max="3" width="21.5703125" style="164" customWidth="1"/>
    <col min="4" max="4" width="19.140625" style="164" customWidth="1"/>
    <col min="5" max="5" width="15.140625" style="164" customWidth="1"/>
    <col min="6" max="6" width="20.85546875" style="164" customWidth="1"/>
    <col min="7" max="7" width="23.85546875" style="164" customWidth="1"/>
    <col min="8" max="8" width="19" style="164" customWidth="1"/>
    <col min="9" max="9" width="21.140625" style="164" customWidth="1"/>
    <col min="10" max="10" width="17" style="164" customWidth="1"/>
    <col min="11" max="11" width="21.5703125" style="164" customWidth="1"/>
    <col min="12" max="12" width="24.42578125" style="164" customWidth="1"/>
    <col min="13" max="16384" width="9.140625" style="164"/>
  </cols>
  <sheetData>
    <row r="1" spans="1:13" customFormat="1" ht="15">
      <c r="A1" s="117" t="s">
        <v>408</v>
      </c>
      <c r="B1" s="117"/>
      <c r="C1" s="118"/>
      <c r="D1" s="118"/>
      <c r="E1" s="118"/>
      <c r="F1" s="118"/>
      <c r="G1" s="118"/>
      <c r="H1" s="118"/>
      <c r="I1" s="118"/>
      <c r="J1" s="118"/>
      <c r="K1" s="124"/>
      <c r="L1" s="67" t="s">
        <v>108</v>
      </c>
    </row>
    <row r="2" spans="1:13" customFormat="1" ht="15">
      <c r="A2" s="93" t="s">
        <v>140</v>
      </c>
      <c r="B2" s="93"/>
      <c r="C2" s="118"/>
      <c r="D2" s="118"/>
      <c r="E2" s="118"/>
      <c r="F2" s="118"/>
      <c r="G2" s="118"/>
      <c r="H2" s="118"/>
      <c r="I2" s="118"/>
      <c r="J2" s="118"/>
      <c r="K2" s="124"/>
      <c r="L2" s="653" t="s">
        <v>4174</v>
      </c>
      <c r="M2" s="654"/>
    </row>
    <row r="3" spans="1:13" customFormat="1" ht="1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21"/>
      <c r="L3" s="121"/>
      <c r="M3" s="164"/>
    </row>
    <row r="4" spans="1:13" customFormat="1" ht="15">
      <c r="A4" s="65" t="str">
        <f>'ფორმა N2'!A4</f>
        <v>ანგარიშვალდებული პირის დასახელება:</v>
      </c>
      <c r="B4" s="65"/>
      <c r="C4" s="65"/>
      <c r="D4" s="65"/>
      <c r="E4" s="66"/>
      <c r="F4" s="127"/>
      <c r="G4" s="118"/>
      <c r="H4" s="118"/>
      <c r="I4" s="118"/>
      <c r="J4" s="118"/>
      <c r="K4" s="118"/>
      <c r="L4" s="118"/>
    </row>
    <row r="5" spans="1:13" ht="15">
      <c r="A5" s="199" t="str">
        <f>'ფორმა N1'!D4</f>
        <v xml:space="preserve"> </v>
      </c>
      <c r="B5" s="199" t="s">
        <v>468</v>
      </c>
      <c r="C5" s="69"/>
      <c r="D5" s="69"/>
      <c r="E5" s="69"/>
      <c r="F5" s="200"/>
      <c r="G5" s="201"/>
      <c r="H5" s="201"/>
      <c r="I5" s="201"/>
      <c r="J5" s="201"/>
      <c r="K5" s="201"/>
      <c r="L5" s="200"/>
    </row>
    <row r="6" spans="1:13" customFormat="1" ht="13.5">
      <c r="A6" s="122"/>
      <c r="B6" s="122"/>
      <c r="C6" s="123"/>
      <c r="D6" s="123"/>
      <c r="E6" s="123"/>
      <c r="F6" s="118"/>
      <c r="G6" s="118"/>
      <c r="H6" s="118"/>
      <c r="I6" s="118"/>
      <c r="J6" s="118"/>
      <c r="K6" s="118"/>
      <c r="L6" s="118"/>
    </row>
    <row r="7" spans="1:13" customFormat="1" ht="60">
      <c r="A7" s="130" t="s">
        <v>61</v>
      </c>
      <c r="B7" s="114" t="s">
        <v>249</v>
      </c>
      <c r="C7" s="116" t="s">
        <v>245</v>
      </c>
      <c r="D7" s="116" t="s">
        <v>246</v>
      </c>
      <c r="E7" s="116" t="s">
        <v>361</v>
      </c>
      <c r="F7" s="116" t="s">
        <v>248</v>
      </c>
      <c r="G7" s="116" t="s">
        <v>400</v>
      </c>
      <c r="H7" s="116" t="s">
        <v>402</v>
      </c>
      <c r="I7" s="116" t="s">
        <v>396</v>
      </c>
      <c r="J7" s="116" t="s">
        <v>397</v>
      </c>
      <c r="K7" s="116" t="s">
        <v>409</v>
      </c>
      <c r="L7" s="116" t="s">
        <v>398</v>
      </c>
    </row>
    <row r="8" spans="1:13" customFormat="1" ht="15">
      <c r="A8" s="114">
        <v>1</v>
      </c>
      <c r="B8" s="114">
        <v>2</v>
      </c>
      <c r="C8" s="116">
        <v>3</v>
      </c>
      <c r="D8" s="114">
        <v>4</v>
      </c>
      <c r="E8" s="116">
        <v>5</v>
      </c>
      <c r="F8" s="114">
        <v>6</v>
      </c>
      <c r="G8" s="116">
        <v>7</v>
      </c>
      <c r="H8" s="114">
        <v>8</v>
      </c>
      <c r="I8" s="114">
        <v>9</v>
      </c>
      <c r="J8" s="114">
        <v>10</v>
      </c>
      <c r="K8" s="116">
        <v>11</v>
      </c>
      <c r="L8" s="116">
        <v>12</v>
      </c>
    </row>
    <row r="9" spans="1:13" customFormat="1" ht="15">
      <c r="A9" s="54">
        <v>1</v>
      </c>
      <c r="B9" s="54"/>
      <c r="C9" s="19"/>
      <c r="D9" s="19"/>
      <c r="E9" s="19"/>
      <c r="F9" s="19"/>
      <c r="G9" s="19"/>
      <c r="H9" s="19"/>
      <c r="I9" s="197"/>
      <c r="J9" s="197"/>
      <c r="K9" s="197"/>
      <c r="L9" s="19"/>
    </row>
    <row r="10" spans="1:13" customFormat="1" ht="15">
      <c r="A10" s="54">
        <v>2</v>
      </c>
      <c r="B10" s="54"/>
      <c r="C10" s="19"/>
      <c r="D10" s="19"/>
      <c r="E10" s="19"/>
      <c r="F10" s="19"/>
      <c r="G10" s="19"/>
      <c r="H10" s="19"/>
      <c r="I10" s="197"/>
      <c r="J10" s="197"/>
      <c r="K10" s="197"/>
      <c r="L10" s="19"/>
    </row>
    <row r="11" spans="1:13" customFormat="1" ht="15">
      <c r="A11" s="54">
        <v>3</v>
      </c>
      <c r="B11" s="54"/>
      <c r="C11" s="19"/>
      <c r="D11" s="19"/>
      <c r="E11" s="19"/>
      <c r="F11" s="19"/>
      <c r="G11" s="19"/>
      <c r="H11" s="19"/>
      <c r="I11" s="197"/>
      <c r="J11" s="197"/>
      <c r="K11" s="197"/>
      <c r="L11" s="19"/>
    </row>
    <row r="12" spans="1:13" customFormat="1" ht="15">
      <c r="A12" s="54">
        <v>4</v>
      </c>
      <c r="B12" s="54"/>
      <c r="C12" s="19"/>
      <c r="D12" s="19"/>
      <c r="E12" s="19"/>
      <c r="F12" s="19"/>
      <c r="G12" s="19"/>
      <c r="H12" s="19"/>
      <c r="I12" s="197"/>
      <c r="J12" s="197"/>
      <c r="K12" s="197"/>
      <c r="L12" s="19"/>
    </row>
    <row r="13" spans="1:13" customFormat="1" ht="15">
      <c r="A13" s="54">
        <v>5</v>
      </c>
      <c r="B13" s="54"/>
      <c r="C13" s="19"/>
      <c r="D13" s="19"/>
      <c r="E13" s="19"/>
      <c r="F13" s="19"/>
      <c r="G13" s="19"/>
      <c r="H13" s="19"/>
      <c r="I13" s="197"/>
      <c r="J13" s="197"/>
      <c r="K13" s="197"/>
      <c r="L13" s="19"/>
    </row>
    <row r="14" spans="1:13" customFormat="1" ht="15">
      <c r="A14" s="54">
        <v>6</v>
      </c>
      <c r="B14" s="54"/>
      <c r="C14" s="19"/>
      <c r="D14" s="19"/>
      <c r="E14" s="19"/>
      <c r="F14" s="19"/>
      <c r="G14" s="19"/>
      <c r="H14" s="19"/>
      <c r="I14" s="197"/>
      <c r="J14" s="197"/>
      <c r="K14" s="197"/>
      <c r="L14" s="19"/>
    </row>
    <row r="15" spans="1:13" customFormat="1" ht="15">
      <c r="A15" s="54">
        <v>7</v>
      </c>
      <c r="B15" s="54"/>
      <c r="C15" s="19"/>
      <c r="D15" s="19"/>
      <c r="E15" s="19"/>
      <c r="F15" s="19"/>
      <c r="G15" s="19"/>
      <c r="H15" s="19"/>
      <c r="I15" s="197"/>
      <c r="J15" s="197"/>
      <c r="K15" s="197"/>
      <c r="L15" s="19"/>
    </row>
    <row r="16" spans="1:13" customFormat="1" ht="15">
      <c r="A16" s="54">
        <v>8</v>
      </c>
      <c r="B16" s="54"/>
      <c r="C16" s="19"/>
      <c r="D16" s="19"/>
      <c r="E16" s="19"/>
      <c r="F16" s="19"/>
      <c r="G16" s="19"/>
      <c r="H16" s="19"/>
      <c r="I16" s="197"/>
      <c r="J16" s="197"/>
      <c r="K16" s="197"/>
      <c r="L16" s="19"/>
    </row>
    <row r="17" spans="1:12" customFormat="1" ht="15">
      <c r="A17" s="54">
        <v>9</v>
      </c>
      <c r="B17" s="54"/>
      <c r="C17" s="19"/>
      <c r="D17" s="19"/>
      <c r="E17" s="19"/>
      <c r="F17" s="19"/>
      <c r="G17" s="19"/>
      <c r="H17" s="19"/>
      <c r="I17" s="197"/>
      <c r="J17" s="197"/>
      <c r="K17" s="197"/>
      <c r="L17" s="19"/>
    </row>
    <row r="18" spans="1:12" customFormat="1" ht="15">
      <c r="A18" s="54">
        <v>10</v>
      </c>
      <c r="B18" s="54"/>
      <c r="C18" s="19"/>
      <c r="D18" s="19"/>
      <c r="E18" s="19"/>
      <c r="F18" s="19"/>
      <c r="G18" s="19"/>
      <c r="H18" s="164"/>
      <c r="I18" s="197"/>
      <c r="J18" s="197"/>
      <c r="K18" s="197"/>
      <c r="L18" s="19"/>
    </row>
    <row r="19" spans="1:12" customFormat="1" ht="15">
      <c r="A19" s="54">
        <v>11</v>
      </c>
      <c r="B19" s="54"/>
      <c r="C19" s="19"/>
      <c r="D19" s="19"/>
      <c r="E19" s="19"/>
      <c r="F19" s="19"/>
      <c r="G19" s="19"/>
      <c r="H19" s="19"/>
      <c r="I19" s="197"/>
      <c r="J19" s="197"/>
      <c r="K19" s="197"/>
      <c r="L19" s="19"/>
    </row>
    <row r="20" spans="1:12" customFormat="1" ht="15">
      <c r="A20" s="54">
        <v>12</v>
      </c>
      <c r="B20" s="54"/>
      <c r="C20" s="19"/>
      <c r="D20" s="19"/>
      <c r="E20" s="19"/>
      <c r="F20" s="19"/>
      <c r="G20" s="19"/>
      <c r="H20" s="19"/>
      <c r="I20" s="197"/>
      <c r="J20" s="197"/>
      <c r="K20" s="197"/>
      <c r="L20" s="19"/>
    </row>
    <row r="21" spans="1:12" customFormat="1" ht="15">
      <c r="A21" s="54">
        <v>13</v>
      </c>
      <c r="B21" s="54"/>
      <c r="C21" s="19"/>
      <c r="D21" s="19"/>
      <c r="E21" s="19"/>
      <c r="F21" s="19"/>
      <c r="G21" s="19"/>
      <c r="H21" s="19"/>
      <c r="I21" s="197"/>
      <c r="J21" s="197"/>
      <c r="K21" s="197"/>
      <c r="L21" s="19"/>
    </row>
    <row r="22" spans="1:12" customFormat="1" ht="15">
      <c r="A22" s="54">
        <v>14</v>
      </c>
      <c r="B22" s="54"/>
      <c r="C22" s="19"/>
      <c r="D22" s="19"/>
      <c r="E22" s="19"/>
      <c r="F22" s="19"/>
      <c r="G22" s="19"/>
      <c r="H22" s="19"/>
      <c r="I22" s="197"/>
      <c r="J22" s="197"/>
      <c r="K22" s="197"/>
      <c r="L22" s="19"/>
    </row>
    <row r="23" spans="1:12" customFormat="1" ht="15">
      <c r="A23" s="54">
        <v>15</v>
      </c>
      <c r="B23" s="54"/>
      <c r="C23" s="19"/>
      <c r="D23" s="19"/>
      <c r="E23" s="19"/>
      <c r="F23" s="19"/>
      <c r="G23" s="19"/>
      <c r="H23" s="19"/>
      <c r="I23" s="197"/>
      <c r="J23" s="197"/>
      <c r="K23" s="197"/>
      <c r="L23" s="19"/>
    </row>
    <row r="24" spans="1:12" customFormat="1" ht="15">
      <c r="A24" s="54">
        <v>16</v>
      </c>
      <c r="B24" s="54"/>
      <c r="C24" s="19"/>
      <c r="D24" s="19"/>
      <c r="E24" s="19"/>
      <c r="F24" s="19"/>
      <c r="G24" s="19"/>
      <c r="H24" s="19"/>
      <c r="I24" s="197"/>
      <c r="J24" s="197"/>
      <c r="K24" s="197"/>
      <c r="L24" s="19"/>
    </row>
    <row r="25" spans="1:12" customFormat="1" ht="15">
      <c r="A25" s="54">
        <v>17</v>
      </c>
      <c r="B25" s="54"/>
      <c r="C25" s="19"/>
      <c r="D25" s="19"/>
      <c r="E25" s="19"/>
      <c r="F25" s="19"/>
      <c r="G25" s="19"/>
      <c r="H25" s="19"/>
      <c r="I25" s="197"/>
      <c r="J25" s="197"/>
      <c r="K25" s="197"/>
      <c r="L25" s="19"/>
    </row>
    <row r="26" spans="1:12" customFormat="1" ht="15">
      <c r="A26" s="54">
        <v>18</v>
      </c>
      <c r="B26" s="54"/>
      <c r="C26" s="19"/>
      <c r="D26" s="19"/>
      <c r="E26" s="19"/>
      <c r="F26" s="19"/>
      <c r="G26" s="19"/>
      <c r="H26" s="19"/>
      <c r="I26" s="197"/>
      <c r="J26" s="197"/>
      <c r="K26" s="197"/>
      <c r="L26" s="19"/>
    </row>
    <row r="27" spans="1:12" customFormat="1" ht="15">
      <c r="A27" s="54" t="s">
        <v>282</v>
      </c>
      <c r="B27" s="54"/>
      <c r="C27" s="19"/>
      <c r="D27" s="19"/>
      <c r="E27" s="19"/>
      <c r="F27" s="19"/>
      <c r="G27" s="19"/>
      <c r="H27" s="19"/>
      <c r="I27" s="197"/>
      <c r="J27" s="197"/>
      <c r="K27" s="197"/>
      <c r="L27" s="19"/>
    </row>
    <row r="28" spans="1:12">
      <c r="A28" s="202"/>
      <c r="B28" s="202"/>
      <c r="C28" s="202"/>
      <c r="D28" s="202"/>
      <c r="E28" s="202"/>
      <c r="F28" s="202"/>
      <c r="G28" s="202"/>
      <c r="H28" s="202"/>
      <c r="I28" s="202"/>
      <c r="J28" s="202"/>
      <c r="K28" s="202"/>
      <c r="L28" s="202"/>
    </row>
    <row r="29" spans="1:12">
      <c r="A29" s="202"/>
      <c r="B29" s="202"/>
      <c r="C29" s="202"/>
      <c r="D29" s="202"/>
      <c r="E29" s="202"/>
      <c r="F29" s="202"/>
      <c r="G29" s="202"/>
      <c r="H29" s="202"/>
      <c r="I29" s="202"/>
      <c r="J29" s="202"/>
      <c r="K29" s="202"/>
      <c r="L29" s="202"/>
    </row>
    <row r="30" spans="1:12">
      <c r="A30" s="203"/>
      <c r="B30" s="203"/>
      <c r="C30" s="202"/>
      <c r="D30" s="202"/>
      <c r="E30" s="202"/>
      <c r="F30" s="202"/>
      <c r="G30" s="202"/>
      <c r="H30" s="202"/>
      <c r="I30" s="202"/>
      <c r="J30" s="202"/>
      <c r="K30" s="202"/>
      <c r="L30" s="202"/>
    </row>
    <row r="31" spans="1:12" ht="15">
      <c r="A31" s="163"/>
      <c r="B31" s="163"/>
      <c r="C31" s="165" t="s">
        <v>105</v>
      </c>
      <c r="D31" s="163"/>
      <c r="E31" s="163"/>
      <c r="F31" s="166"/>
      <c r="G31" s="163"/>
      <c r="H31" s="163"/>
      <c r="I31" s="163"/>
      <c r="J31" s="163"/>
      <c r="K31" s="163"/>
      <c r="L31" s="163"/>
    </row>
    <row r="32" spans="1:12" ht="15">
      <c r="A32" s="163"/>
      <c r="B32" s="163"/>
      <c r="C32" s="163"/>
      <c r="D32" s="167"/>
      <c r="E32" s="163"/>
      <c r="G32" s="167"/>
      <c r="H32" s="207"/>
    </row>
    <row r="33" spans="3:7" ht="15">
      <c r="C33" s="163"/>
      <c r="D33" s="169" t="s">
        <v>268</v>
      </c>
      <c r="E33" s="163"/>
      <c r="G33" s="170" t="s">
        <v>273</v>
      </c>
    </row>
    <row r="34" spans="3:7" ht="15">
      <c r="C34" s="163"/>
      <c r="D34" s="171" t="s">
        <v>138</v>
      </c>
      <c r="E34" s="163"/>
      <c r="G34" s="163" t="s">
        <v>269</v>
      </c>
    </row>
    <row r="35" spans="3:7" ht="15">
      <c r="C35" s="163"/>
      <c r="D35" s="171"/>
    </row>
  </sheetData>
  <mergeCells count="1">
    <mergeCell ref="L2:M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L2"/>
  </dataValidation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11.7109375" style="164" customWidth="1"/>
    <col min="2" max="2" width="21.5703125" style="164" customWidth="1"/>
    <col min="3" max="3" width="19.140625" style="164" customWidth="1"/>
    <col min="4" max="4" width="23.7109375" style="164" customWidth="1"/>
    <col min="5" max="6" width="16.5703125" style="164" bestFit="1" customWidth="1"/>
    <col min="7" max="7" width="17" style="164" customWidth="1"/>
    <col min="8" max="8" width="19" style="164" customWidth="1"/>
    <col min="9" max="9" width="24.42578125" style="164" customWidth="1"/>
    <col min="10" max="16384" width="9.140625" style="164"/>
  </cols>
  <sheetData>
    <row r="1" spans="1:13" customFormat="1" ht="15">
      <c r="A1" s="117" t="s">
        <v>393</v>
      </c>
      <c r="B1" s="118"/>
      <c r="C1" s="118"/>
      <c r="D1" s="118"/>
      <c r="E1" s="118"/>
      <c r="F1" s="118"/>
      <c r="G1" s="118"/>
      <c r="H1" s="124"/>
      <c r="I1" s="67" t="s">
        <v>108</v>
      </c>
    </row>
    <row r="2" spans="1:13" customFormat="1" ht="15">
      <c r="A2" s="93" t="s">
        <v>140</v>
      </c>
      <c r="B2" s="118"/>
      <c r="C2" s="118"/>
      <c r="D2" s="118"/>
      <c r="E2" s="118"/>
      <c r="F2" s="118"/>
      <c r="G2" s="118"/>
      <c r="H2" s="124"/>
      <c r="I2" s="653" t="s">
        <v>4174</v>
      </c>
      <c r="J2" s="654"/>
    </row>
    <row r="3" spans="1:13" customFormat="1" ht="15">
      <c r="A3" s="118"/>
      <c r="B3" s="118"/>
      <c r="C3" s="118"/>
      <c r="D3" s="118"/>
      <c r="E3" s="118"/>
      <c r="F3" s="118"/>
      <c r="G3" s="118"/>
      <c r="H3" s="121"/>
      <c r="I3" s="121"/>
      <c r="M3" s="164"/>
    </row>
    <row r="4" spans="1:13" customFormat="1" ht="15">
      <c r="A4" s="65" t="str">
        <f>'ფორმა N2'!A4</f>
        <v>ანგარიშვალდებული პირის დასახელება:</v>
      </c>
      <c r="B4" s="65"/>
      <c r="C4" s="65"/>
      <c r="D4" s="118"/>
      <c r="E4" s="118"/>
      <c r="F4" s="118"/>
      <c r="G4" s="118"/>
      <c r="H4" s="118"/>
      <c r="I4" s="127"/>
    </row>
    <row r="5" spans="1:13" ht="15">
      <c r="A5" s="199" t="str">
        <f>'ფორმა N1'!D4</f>
        <v xml:space="preserve"> </v>
      </c>
      <c r="B5" s="69" t="s">
        <v>468</v>
      </c>
      <c r="C5" s="69"/>
      <c r="D5" s="201"/>
      <c r="E5" s="201"/>
      <c r="F5" s="201"/>
      <c r="G5" s="201"/>
      <c r="H5" s="201"/>
      <c r="I5" s="200"/>
    </row>
    <row r="6" spans="1:13" customFormat="1" ht="13.5">
      <c r="A6" s="122"/>
      <c r="B6" s="123"/>
      <c r="C6" s="123"/>
      <c r="D6" s="118"/>
      <c r="E6" s="118"/>
      <c r="F6" s="118"/>
      <c r="G6" s="118"/>
      <c r="H6" s="118"/>
      <c r="I6" s="118"/>
    </row>
    <row r="7" spans="1:13" customFormat="1" ht="60">
      <c r="A7" s="130" t="s">
        <v>61</v>
      </c>
      <c r="B7" s="116" t="s">
        <v>394</v>
      </c>
      <c r="C7" s="116" t="s">
        <v>395</v>
      </c>
      <c r="D7" s="116" t="s">
        <v>400</v>
      </c>
      <c r="E7" s="116" t="s">
        <v>402</v>
      </c>
      <c r="F7" s="116" t="s">
        <v>396</v>
      </c>
      <c r="G7" s="116" t="s">
        <v>397</v>
      </c>
      <c r="H7" s="116" t="s">
        <v>409</v>
      </c>
      <c r="I7" s="116" t="s">
        <v>398</v>
      </c>
    </row>
    <row r="8" spans="1:13" customFormat="1" ht="15">
      <c r="A8" s="114">
        <v>1</v>
      </c>
      <c r="B8" s="114">
        <v>2</v>
      </c>
      <c r="C8" s="116">
        <v>3</v>
      </c>
      <c r="D8" s="114">
        <v>6</v>
      </c>
      <c r="E8" s="116">
        <v>7</v>
      </c>
      <c r="F8" s="114">
        <v>8</v>
      </c>
      <c r="G8" s="114">
        <v>9</v>
      </c>
      <c r="H8" s="114">
        <v>10</v>
      </c>
      <c r="I8" s="116">
        <v>11</v>
      </c>
    </row>
    <row r="9" spans="1:13" customFormat="1" ht="15">
      <c r="A9" s="54">
        <v>1</v>
      </c>
      <c r="B9" s="19"/>
      <c r="C9" s="19"/>
      <c r="D9" s="19"/>
      <c r="E9" s="19"/>
      <c r="F9" s="197"/>
      <c r="G9" s="197"/>
      <c r="H9" s="197"/>
      <c r="I9" s="19"/>
    </row>
    <row r="10" spans="1:13" customFormat="1" ht="15">
      <c r="A10" s="54">
        <v>2</v>
      </c>
      <c r="B10" s="19"/>
      <c r="C10" s="19"/>
      <c r="D10" s="19"/>
      <c r="E10" s="19"/>
      <c r="F10" s="197"/>
      <c r="G10" s="197"/>
      <c r="H10" s="197"/>
      <c r="I10" s="19"/>
    </row>
    <row r="11" spans="1:13" customFormat="1" ht="15">
      <c r="A11" s="54">
        <v>3</v>
      </c>
      <c r="B11" s="19"/>
      <c r="C11" s="19"/>
      <c r="D11" s="19"/>
      <c r="E11" s="19"/>
      <c r="F11" s="197"/>
      <c r="G11" s="197"/>
      <c r="H11" s="197"/>
      <c r="I11" s="19"/>
    </row>
    <row r="12" spans="1:13" customFormat="1" ht="15">
      <c r="A12" s="54">
        <v>4</v>
      </c>
      <c r="B12" s="19"/>
      <c r="C12" s="19"/>
      <c r="D12" s="19"/>
      <c r="E12" s="19"/>
      <c r="F12" s="197"/>
      <c r="G12" s="197"/>
      <c r="H12" s="197"/>
      <c r="I12" s="19"/>
    </row>
    <row r="13" spans="1:13" customFormat="1" ht="15">
      <c r="A13" s="54">
        <v>5</v>
      </c>
      <c r="B13" s="19"/>
      <c r="C13" s="19"/>
      <c r="D13" s="19"/>
      <c r="E13" s="19"/>
      <c r="F13" s="197"/>
      <c r="G13" s="197"/>
      <c r="H13" s="197"/>
      <c r="I13" s="19"/>
    </row>
    <row r="14" spans="1:13" customFormat="1" ht="15">
      <c r="A14" s="54">
        <v>6</v>
      </c>
      <c r="B14" s="19"/>
      <c r="C14" s="19"/>
      <c r="D14" s="19"/>
      <c r="E14" s="19"/>
      <c r="F14" s="197"/>
      <c r="G14" s="197"/>
      <c r="H14" s="197"/>
      <c r="I14" s="19"/>
    </row>
    <row r="15" spans="1:13" customFormat="1" ht="15">
      <c r="A15" s="54">
        <v>7</v>
      </c>
      <c r="B15" s="19"/>
      <c r="C15" s="19"/>
      <c r="D15" s="19"/>
      <c r="E15" s="19"/>
      <c r="F15" s="197"/>
      <c r="G15" s="197"/>
      <c r="H15" s="197"/>
      <c r="I15" s="19"/>
    </row>
    <row r="16" spans="1:13" customFormat="1" ht="15">
      <c r="A16" s="54">
        <v>8</v>
      </c>
      <c r="B16" s="19"/>
      <c r="C16" s="19"/>
      <c r="D16" s="19"/>
      <c r="E16" s="19"/>
      <c r="F16" s="197"/>
      <c r="G16" s="197"/>
      <c r="H16" s="197"/>
      <c r="I16" s="19"/>
    </row>
    <row r="17" spans="1:9" customFormat="1" ht="15">
      <c r="A17" s="54">
        <v>9</v>
      </c>
      <c r="B17" s="19"/>
      <c r="C17" s="19"/>
      <c r="D17" s="19"/>
      <c r="E17" s="19"/>
      <c r="F17" s="197"/>
      <c r="G17" s="197"/>
      <c r="H17" s="197"/>
      <c r="I17" s="19"/>
    </row>
    <row r="18" spans="1:9" customFormat="1" ht="15">
      <c r="A18" s="54">
        <v>10</v>
      </c>
      <c r="B18" s="19"/>
      <c r="C18" s="19"/>
      <c r="D18" s="19"/>
      <c r="E18" s="19"/>
      <c r="F18" s="197"/>
      <c r="G18" s="197"/>
      <c r="H18" s="197"/>
      <c r="I18" s="19"/>
    </row>
    <row r="19" spans="1:9" customFormat="1" ht="15">
      <c r="A19" s="54">
        <v>11</v>
      </c>
      <c r="B19" s="19"/>
      <c r="C19" s="19"/>
      <c r="D19" s="19"/>
      <c r="E19" s="19"/>
      <c r="F19" s="197"/>
      <c r="G19" s="197"/>
      <c r="H19" s="197"/>
      <c r="I19" s="19"/>
    </row>
    <row r="20" spans="1:9" customFormat="1" ht="15">
      <c r="A20" s="54">
        <v>12</v>
      </c>
      <c r="B20" s="19"/>
      <c r="C20" s="19"/>
      <c r="D20" s="19"/>
      <c r="E20" s="19"/>
      <c r="F20" s="197"/>
      <c r="G20" s="197"/>
      <c r="H20" s="197"/>
      <c r="I20" s="19"/>
    </row>
    <row r="21" spans="1:9" customFormat="1" ht="15">
      <c r="A21" s="54">
        <v>13</v>
      </c>
      <c r="B21" s="19"/>
      <c r="C21" s="19"/>
      <c r="D21" s="19"/>
      <c r="E21" s="19"/>
      <c r="F21" s="197"/>
      <c r="G21" s="197"/>
      <c r="H21" s="197"/>
      <c r="I21" s="19"/>
    </row>
    <row r="22" spans="1:9" customFormat="1" ht="15">
      <c r="A22" s="54">
        <v>14</v>
      </c>
      <c r="B22" s="19"/>
      <c r="C22" s="19"/>
      <c r="D22" s="19"/>
      <c r="E22" s="19"/>
      <c r="F22" s="197"/>
      <c r="G22" s="197"/>
      <c r="H22" s="197"/>
      <c r="I22" s="19"/>
    </row>
    <row r="23" spans="1:9" customFormat="1" ht="15">
      <c r="A23" s="54">
        <v>15</v>
      </c>
      <c r="B23" s="19"/>
      <c r="C23" s="19"/>
      <c r="D23" s="19"/>
      <c r="E23" s="19"/>
      <c r="F23" s="197"/>
      <c r="G23" s="197"/>
      <c r="H23" s="197"/>
      <c r="I23" s="19"/>
    </row>
    <row r="24" spans="1:9" customFormat="1" ht="15">
      <c r="A24" s="54">
        <v>16</v>
      </c>
      <c r="B24" s="19"/>
      <c r="C24" s="19"/>
      <c r="D24" s="19"/>
      <c r="E24" s="19"/>
      <c r="F24" s="197"/>
      <c r="G24" s="197"/>
      <c r="H24" s="197"/>
      <c r="I24" s="19"/>
    </row>
    <row r="25" spans="1:9" customFormat="1" ht="15">
      <c r="A25" s="54">
        <v>17</v>
      </c>
      <c r="B25" s="19"/>
      <c r="C25" s="19"/>
      <c r="D25" s="19"/>
      <c r="E25" s="19"/>
      <c r="F25" s="197"/>
      <c r="G25" s="197"/>
      <c r="H25" s="197"/>
      <c r="I25" s="19"/>
    </row>
    <row r="26" spans="1:9" customFormat="1" ht="15">
      <c r="A26" s="54">
        <v>18</v>
      </c>
      <c r="B26" s="19"/>
      <c r="C26" s="19"/>
      <c r="D26" s="19"/>
      <c r="E26" s="19"/>
      <c r="F26" s="197"/>
      <c r="G26" s="197"/>
      <c r="H26" s="197"/>
      <c r="I26" s="19"/>
    </row>
    <row r="27" spans="1:9" customFormat="1" ht="15">
      <c r="A27" s="54" t="s">
        <v>282</v>
      </c>
      <c r="B27" s="19"/>
      <c r="C27" s="19"/>
      <c r="D27" s="19"/>
      <c r="E27" s="19"/>
      <c r="F27" s="197"/>
      <c r="G27" s="197"/>
      <c r="H27" s="197"/>
      <c r="I27" s="19"/>
    </row>
    <row r="28" spans="1:9">
      <c r="A28" s="202"/>
      <c r="B28" s="202"/>
      <c r="C28" s="202"/>
      <c r="D28" s="202"/>
      <c r="E28" s="202"/>
      <c r="F28" s="202"/>
      <c r="G28" s="202"/>
      <c r="H28" s="202"/>
      <c r="I28" s="202"/>
    </row>
    <row r="29" spans="1:9">
      <c r="A29" s="202"/>
      <c r="B29" s="202"/>
      <c r="C29" s="202"/>
      <c r="D29" s="202"/>
      <c r="E29" s="202"/>
      <c r="F29" s="202"/>
      <c r="G29" s="202"/>
      <c r="H29" s="202"/>
      <c r="I29" s="202"/>
    </row>
    <row r="30" spans="1:9">
      <c r="A30" s="203"/>
      <c r="B30" s="202"/>
      <c r="C30" s="202"/>
      <c r="D30" s="202"/>
      <c r="E30" s="202"/>
      <c r="F30" s="202"/>
      <c r="G30" s="202"/>
      <c r="H30" s="202"/>
      <c r="I30" s="202"/>
    </row>
    <row r="31" spans="1:9" ht="15">
      <c r="A31" s="163"/>
      <c r="B31" s="165" t="s">
        <v>105</v>
      </c>
      <c r="C31" s="163"/>
      <c r="D31" s="163"/>
      <c r="E31" s="166"/>
      <c r="F31" s="163"/>
      <c r="G31" s="163"/>
      <c r="H31" s="163"/>
      <c r="I31" s="163"/>
    </row>
    <row r="32" spans="1:9" ht="15">
      <c r="A32" s="163"/>
      <c r="B32" s="163"/>
      <c r="C32" s="167"/>
      <c r="D32" s="163"/>
      <c r="F32" s="167"/>
      <c r="G32" s="207"/>
    </row>
    <row r="33" spans="2:6" ht="15">
      <c r="B33" s="163"/>
      <c r="C33" s="169" t="s">
        <v>268</v>
      </c>
      <c r="D33" s="163"/>
      <c r="F33" s="170" t="s">
        <v>273</v>
      </c>
    </row>
    <row r="34" spans="2:6" ht="15">
      <c r="B34" s="163"/>
      <c r="C34" s="171" t="s">
        <v>138</v>
      </c>
      <c r="D34" s="163"/>
      <c r="F34" s="163" t="s">
        <v>269</v>
      </c>
    </row>
    <row r="35" spans="2:6" ht="15">
      <c r="B35" s="163"/>
      <c r="C35" s="171"/>
    </row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1622"/>
  <sheetViews>
    <sheetView topLeftCell="A1595" zoomScaleSheetLayoutView="90" workbookViewId="0">
      <selection activeCell="I9" sqref="I9:I1622"/>
    </sheetView>
  </sheetViews>
  <sheetFormatPr defaultRowHeight="13.5"/>
  <cols>
    <col min="1" max="1" width="10" style="509" customWidth="1"/>
    <col min="2" max="2" width="20.28515625" style="411" customWidth="1"/>
    <col min="3" max="3" width="30" style="411" customWidth="1"/>
    <col min="4" max="4" width="29" style="411" customWidth="1"/>
    <col min="5" max="5" width="24" style="411" customWidth="1"/>
    <col min="6" max="6" width="18.140625" style="411" customWidth="1"/>
    <col min="7" max="7" width="29.28515625" style="411" customWidth="1"/>
    <col min="8" max="8" width="27.140625" style="411" customWidth="1"/>
    <col min="9" max="9" width="26.42578125" style="411" customWidth="1"/>
    <col min="10" max="10" width="0.5703125" style="411" customWidth="1"/>
    <col min="11" max="16384" width="9.140625" style="411"/>
  </cols>
  <sheetData>
    <row r="1" spans="1:10">
      <c r="A1" s="501" t="s">
        <v>414</v>
      </c>
      <c r="B1" s="304"/>
      <c r="C1" s="304"/>
      <c r="D1" s="304"/>
      <c r="E1" s="304"/>
      <c r="F1" s="304"/>
      <c r="G1" s="304"/>
      <c r="H1" s="304"/>
      <c r="I1" s="216" t="s">
        <v>3975</v>
      </c>
      <c r="J1" s="410"/>
    </row>
    <row r="2" spans="1:10">
      <c r="A2" s="502" t="s">
        <v>140</v>
      </c>
      <c r="B2" s="304"/>
      <c r="C2" s="304"/>
      <c r="D2" s="304"/>
      <c r="E2" s="304"/>
      <c r="F2" s="304"/>
      <c r="G2" s="304"/>
      <c r="H2" s="304"/>
      <c r="I2" s="412">
        <v>41214</v>
      </c>
      <c r="J2" s="410"/>
    </row>
    <row r="3" spans="1:10">
      <c r="A3" s="502"/>
      <c r="B3" s="304"/>
      <c r="C3" s="304"/>
      <c r="D3" s="304"/>
      <c r="E3" s="304"/>
      <c r="F3" s="304"/>
      <c r="G3" s="304"/>
      <c r="H3" s="304"/>
      <c r="I3" s="413"/>
      <c r="J3" s="410"/>
    </row>
    <row r="4" spans="1:10">
      <c r="A4" s="503" t="str">
        <f>'[4]ფორმა N2'!A4</f>
        <v>ანგარიშვალდებული პირის დასახელება:</v>
      </c>
      <c r="B4" s="304"/>
      <c r="C4" s="304"/>
      <c r="D4" s="304"/>
      <c r="E4" s="304"/>
      <c r="F4" s="304"/>
      <c r="G4" s="304"/>
      <c r="H4" s="304"/>
      <c r="I4" s="304"/>
      <c r="J4" s="414"/>
    </row>
    <row r="5" spans="1:10">
      <c r="A5" s="504"/>
      <c r="B5" s="415"/>
      <c r="C5" s="415" t="s">
        <v>468</v>
      </c>
      <c r="D5" s="415"/>
      <c r="E5" s="415"/>
      <c r="F5" s="415"/>
      <c r="G5" s="415"/>
      <c r="H5" s="415"/>
      <c r="I5" s="415"/>
      <c r="J5" s="416"/>
    </row>
    <row r="6" spans="1:10">
      <c r="A6" s="503"/>
      <c r="B6" s="304"/>
      <c r="C6" s="304"/>
      <c r="D6" s="304"/>
      <c r="E6" s="304"/>
      <c r="F6" s="304"/>
      <c r="G6" s="304"/>
      <c r="H6" s="304"/>
      <c r="I6" s="304"/>
      <c r="J6" s="414"/>
    </row>
    <row r="7" spans="1:10">
      <c r="A7" s="502"/>
      <c r="B7" s="304"/>
      <c r="C7" s="304"/>
      <c r="D7" s="304"/>
      <c r="E7" s="304"/>
      <c r="F7" s="304"/>
      <c r="G7" s="304"/>
      <c r="H7" s="304"/>
      <c r="I7" s="304"/>
      <c r="J7" s="394"/>
    </row>
    <row r="8" spans="1:10" ht="63.75" customHeight="1">
      <c r="A8" s="630" t="s">
        <v>61</v>
      </c>
      <c r="B8" s="631" t="s">
        <v>385</v>
      </c>
      <c r="C8" s="632" t="s">
        <v>449</v>
      </c>
      <c r="D8" s="632" t="s">
        <v>450</v>
      </c>
      <c r="E8" s="632" t="s">
        <v>386</v>
      </c>
      <c r="F8" s="632" t="s">
        <v>405</v>
      </c>
      <c r="G8" s="632" t="s">
        <v>406</v>
      </c>
      <c r="H8" s="632" t="s">
        <v>455</v>
      </c>
      <c r="I8" s="632" t="s">
        <v>407</v>
      </c>
      <c r="J8" s="394"/>
    </row>
    <row r="9" spans="1:10">
      <c r="A9" s="633">
        <v>1</v>
      </c>
      <c r="B9" s="417">
        <v>41083</v>
      </c>
      <c r="C9" s="418" t="s">
        <v>473</v>
      </c>
      <c r="D9" s="419" t="s">
        <v>474</v>
      </c>
      <c r="E9" s="420" t="s">
        <v>475</v>
      </c>
      <c r="F9" s="420">
        <v>125</v>
      </c>
      <c r="G9" s="421"/>
      <c r="H9" s="420"/>
      <c r="I9" s="420">
        <v>125</v>
      </c>
      <c r="J9" s="394"/>
    </row>
    <row r="10" spans="1:10">
      <c r="A10" s="633">
        <v>2</v>
      </c>
      <c r="B10" s="417">
        <v>41083</v>
      </c>
      <c r="C10" s="418" t="s">
        <v>476</v>
      </c>
      <c r="D10" s="419" t="s">
        <v>477</v>
      </c>
      <c r="E10" s="420" t="s">
        <v>475</v>
      </c>
      <c r="F10" s="420">
        <v>125</v>
      </c>
      <c r="G10" s="421"/>
      <c r="H10" s="420"/>
      <c r="I10" s="420">
        <v>125</v>
      </c>
      <c r="J10" s="394"/>
    </row>
    <row r="11" spans="1:10">
      <c r="A11" s="633">
        <v>3</v>
      </c>
      <c r="B11" s="417">
        <v>41083</v>
      </c>
      <c r="C11" s="418" t="s">
        <v>478</v>
      </c>
      <c r="D11" s="419" t="s">
        <v>479</v>
      </c>
      <c r="E11" s="420" t="s">
        <v>475</v>
      </c>
      <c r="F11" s="420">
        <v>125</v>
      </c>
      <c r="G11" s="421"/>
      <c r="H11" s="420"/>
      <c r="I11" s="420">
        <v>125</v>
      </c>
      <c r="J11" s="394"/>
    </row>
    <row r="12" spans="1:10">
      <c r="A12" s="633">
        <v>4</v>
      </c>
      <c r="B12" s="417">
        <v>41083</v>
      </c>
      <c r="C12" s="418" t="s">
        <v>480</v>
      </c>
      <c r="D12" s="419" t="s">
        <v>481</v>
      </c>
      <c r="E12" s="420" t="s">
        <v>475</v>
      </c>
      <c r="F12" s="420">
        <v>125</v>
      </c>
      <c r="G12" s="421"/>
      <c r="H12" s="420"/>
      <c r="I12" s="420">
        <v>125</v>
      </c>
      <c r="J12" s="394"/>
    </row>
    <row r="13" spans="1:10">
      <c r="A13" s="633">
        <v>5</v>
      </c>
      <c r="B13" s="417">
        <v>41083</v>
      </c>
      <c r="C13" s="418" t="s">
        <v>482</v>
      </c>
      <c r="D13" s="419" t="s">
        <v>483</v>
      </c>
      <c r="E13" s="420" t="s">
        <v>475</v>
      </c>
      <c r="F13" s="420">
        <v>125</v>
      </c>
      <c r="G13" s="421"/>
      <c r="H13" s="420"/>
      <c r="I13" s="420">
        <v>125</v>
      </c>
      <c r="J13" s="394"/>
    </row>
    <row r="14" spans="1:10">
      <c r="A14" s="633">
        <v>6</v>
      </c>
      <c r="B14" s="422">
        <v>41083</v>
      </c>
      <c r="C14" s="418" t="s">
        <v>484</v>
      </c>
      <c r="D14" s="419" t="s">
        <v>485</v>
      </c>
      <c r="E14" s="420" t="s">
        <v>475</v>
      </c>
      <c r="F14" s="420">
        <v>125</v>
      </c>
      <c r="G14" s="421"/>
      <c r="H14" s="420"/>
      <c r="I14" s="420">
        <v>125</v>
      </c>
      <c r="J14" s="394"/>
    </row>
    <row r="15" spans="1:10">
      <c r="A15" s="633">
        <v>7</v>
      </c>
      <c r="B15" s="417">
        <v>41083</v>
      </c>
      <c r="C15" s="418" t="s">
        <v>486</v>
      </c>
      <c r="D15" s="419" t="s">
        <v>487</v>
      </c>
      <c r="E15" s="420" t="s">
        <v>475</v>
      </c>
      <c r="F15" s="420">
        <v>125</v>
      </c>
      <c r="G15" s="421"/>
      <c r="H15" s="420"/>
      <c r="I15" s="420">
        <v>125</v>
      </c>
      <c r="J15" s="394"/>
    </row>
    <row r="16" spans="1:10">
      <c r="A16" s="633">
        <v>8</v>
      </c>
      <c r="B16" s="422">
        <v>41083</v>
      </c>
      <c r="C16" s="418" t="s">
        <v>488</v>
      </c>
      <c r="D16" s="419" t="s">
        <v>489</v>
      </c>
      <c r="E16" s="420" t="s">
        <v>475</v>
      </c>
      <c r="F16" s="420">
        <v>125</v>
      </c>
      <c r="G16" s="421"/>
      <c r="H16" s="420"/>
      <c r="I16" s="420">
        <v>125</v>
      </c>
      <c r="J16" s="394"/>
    </row>
    <row r="17" spans="1:10">
      <c r="A17" s="633">
        <v>9</v>
      </c>
      <c r="B17" s="417">
        <v>41083</v>
      </c>
      <c r="C17" s="418" t="s">
        <v>490</v>
      </c>
      <c r="D17" s="419" t="s">
        <v>491</v>
      </c>
      <c r="E17" s="420" t="s">
        <v>475</v>
      </c>
      <c r="F17" s="420">
        <v>125</v>
      </c>
      <c r="G17" s="421"/>
      <c r="H17" s="420"/>
      <c r="I17" s="420">
        <v>125</v>
      </c>
      <c r="J17" s="394"/>
    </row>
    <row r="18" spans="1:10">
      <c r="A18" s="633">
        <v>10</v>
      </c>
      <c r="B18" s="417">
        <v>41083</v>
      </c>
      <c r="C18" s="418" t="s">
        <v>492</v>
      </c>
      <c r="D18" s="419" t="s">
        <v>493</v>
      </c>
      <c r="E18" s="420" t="s">
        <v>475</v>
      </c>
      <c r="F18" s="420">
        <v>125</v>
      </c>
      <c r="G18" s="421"/>
      <c r="H18" s="420"/>
      <c r="I18" s="420">
        <v>125</v>
      </c>
      <c r="J18" s="394"/>
    </row>
    <row r="19" spans="1:10">
      <c r="A19" s="633">
        <v>11</v>
      </c>
      <c r="B19" s="417">
        <v>41083</v>
      </c>
      <c r="C19" s="418" t="s">
        <v>494</v>
      </c>
      <c r="D19" s="419" t="s">
        <v>495</v>
      </c>
      <c r="E19" s="420" t="s">
        <v>475</v>
      </c>
      <c r="F19" s="420">
        <v>125</v>
      </c>
      <c r="G19" s="421"/>
      <c r="H19" s="420"/>
      <c r="I19" s="420">
        <v>125</v>
      </c>
      <c r="J19" s="394"/>
    </row>
    <row r="20" spans="1:10">
      <c r="A20" s="633">
        <v>12</v>
      </c>
      <c r="B20" s="417">
        <v>41083</v>
      </c>
      <c r="C20" s="418" t="s">
        <v>496</v>
      </c>
      <c r="D20" s="419" t="s">
        <v>497</v>
      </c>
      <c r="E20" s="420" t="s">
        <v>475</v>
      </c>
      <c r="F20" s="420">
        <v>125</v>
      </c>
      <c r="G20" s="421"/>
      <c r="H20" s="420"/>
      <c r="I20" s="420">
        <v>125</v>
      </c>
      <c r="J20" s="394"/>
    </row>
    <row r="21" spans="1:10">
      <c r="A21" s="633">
        <v>13</v>
      </c>
      <c r="B21" s="417">
        <v>41083</v>
      </c>
      <c r="C21" s="418" t="s">
        <v>498</v>
      </c>
      <c r="D21" s="419" t="s">
        <v>499</v>
      </c>
      <c r="E21" s="420" t="s">
        <v>475</v>
      </c>
      <c r="F21" s="420">
        <v>125</v>
      </c>
      <c r="G21" s="421"/>
      <c r="H21" s="420"/>
      <c r="I21" s="420">
        <v>125</v>
      </c>
      <c r="J21" s="394"/>
    </row>
    <row r="22" spans="1:10">
      <c r="A22" s="633">
        <v>14</v>
      </c>
      <c r="B22" s="417">
        <v>41083</v>
      </c>
      <c r="C22" s="418" t="s">
        <v>500</v>
      </c>
      <c r="D22" s="419" t="s">
        <v>501</v>
      </c>
      <c r="E22" s="420" t="s">
        <v>475</v>
      </c>
      <c r="F22" s="420">
        <v>125</v>
      </c>
      <c r="G22" s="421"/>
      <c r="H22" s="420"/>
      <c r="I22" s="420">
        <v>125</v>
      </c>
      <c r="J22" s="394"/>
    </row>
    <row r="23" spans="1:10">
      <c r="A23" s="633">
        <v>15</v>
      </c>
      <c r="B23" s="417">
        <v>41083</v>
      </c>
      <c r="C23" s="418" t="s">
        <v>502</v>
      </c>
      <c r="D23" s="419" t="s">
        <v>503</v>
      </c>
      <c r="E23" s="420" t="s">
        <v>475</v>
      </c>
      <c r="F23" s="420">
        <v>125</v>
      </c>
      <c r="G23" s="421"/>
      <c r="H23" s="420"/>
      <c r="I23" s="420">
        <v>125</v>
      </c>
      <c r="J23" s="394"/>
    </row>
    <row r="24" spans="1:10">
      <c r="A24" s="633">
        <v>16</v>
      </c>
      <c r="B24" s="417">
        <v>41083</v>
      </c>
      <c r="C24" s="418" t="s">
        <v>504</v>
      </c>
      <c r="D24" s="419" t="s">
        <v>505</v>
      </c>
      <c r="E24" s="420" t="s">
        <v>475</v>
      </c>
      <c r="F24" s="420">
        <v>125</v>
      </c>
      <c r="G24" s="421"/>
      <c r="H24" s="420"/>
      <c r="I24" s="420">
        <v>125</v>
      </c>
      <c r="J24" s="394"/>
    </row>
    <row r="25" spans="1:10">
      <c r="A25" s="633">
        <v>17</v>
      </c>
      <c r="B25" s="417">
        <v>41083</v>
      </c>
      <c r="C25" s="418" t="s">
        <v>506</v>
      </c>
      <c r="D25" s="419" t="s">
        <v>507</v>
      </c>
      <c r="E25" s="420" t="s">
        <v>475</v>
      </c>
      <c r="F25" s="420">
        <v>125</v>
      </c>
      <c r="G25" s="421"/>
      <c r="H25" s="420"/>
      <c r="I25" s="420">
        <v>125</v>
      </c>
      <c r="J25" s="394"/>
    </row>
    <row r="26" spans="1:10">
      <c r="A26" s="633">
        <v>18</v>
      </c>
      <c r="B26" s="422">
        <v>41083</v>
      </c>
      <c r="C26" s="418" t="s">
        <v>508</v>
      </c>
      <c r="D26" s="419" t="s">
        <v>509</v>
      </c>
      <c r="E26" s="420" t="s">
        <v>475</v>
      </c>
      <c r="F26" s="420">
        <v>125</v>
      </c>
      <c r="G26" s="421"/>
      <c r="H26" s="420"/>
      <c r="I26" s="420">
        <v>125</v>
      </c>
      <c r="J26" s="394"/>
    </row>
    <row r="27" spans="1:10">
      <c r="A27" s="633">
        <v>19</v>
      </c>
      <c r="B27" s="417">
        <v>41083</v>
      </c>
      <c r="C27" s="418" t="s">
        <v>510</v>
      </c>
      <c r="D27" s="419" t="s">
        <v>511</v>
      </c>
      <c r="E27" s="420" t="s">
        <v>475</v>
      </c>
      <c r="F27" s="420">
        <v>125</v>
      </c>
      <c r="G27" s="421"/>
      <c r="H27" s="420"/>
      <c r="I27" s="420">
        <v>125</v>
      </c>
      <c r="J27" s="394"/>
    </row>
    <row r="28" spans="1:10">
      <c r="A28" s="633">
        <v>20</v>
      </c>
      <c r="B28" s="417">
        <v>41083</v>
      </c>
      <c r="C28" s="418" t="s">
        <v>512</v>
      </c>
      <c r="D28" s="419" t="s">
        <v>513</v>
      </c>
      <c r="E28" s="420" t="s">
        <v>475</v>
      </c>
      <c r="F28" s="420">
        <v>125</v>
      </c>
      <c r="G28" s="421"/>
      <c r="H28" s="420"/>
      <c r="I28" s="420">
        <v>125</v>
      </c>
      <c r="J28" s="394"/>
    </row>
    <row r="29" spans="1:10">
      <c r="A29" s="633">
        <v>21</v>
      </c>
      <c r="B29" s="417">
        <v>41083</v>
      </c>
      <c r="C29" s="423" t="s">
        <v>514</v>
      </c>
      <c r="D29" s="424" t="s">
        <v>515</v>
      </c>
      <c r="E29" s="425" t="s">
        <v>475</v>
      </c>
      <c r="F29" s="420">
        <v>125</v>
      </c>
      <c r="G29" s="426"/>
      <c r="H29" s="420"/>
      <c r="I29" s="420">
        <v>125</v>
      </c>
      <c r="J29" s="394"/>
    </row>
    <row r="30" spans="1:10">
      <c r="A30" s="633">
        <v>22</v>
      </c>
      <c r="B30" s="417">
        <v>41083</v>
      </c>
      <c r="C30" s="423" t="s">
        <v>516</v>
      </c>
      <c r="D30" s="424" t="s">
        <v>517</v>
      </c>
      <c r="E30" s="425" t="s">
        <v>475</v>
      </c>
      <c r="F30" s="420">
        <v>125</v>
      </c>
      <c r="G30" s="426"/>
      <c r="H30" s="420"/>
      <c r="I30" s="420">
        <v>125</v>
      </c>
      <c r="J30" s="394"/>
    </row>
    <row r="31" spans="1:10">
      <c r="A31" s="633">
        <v>23</v>
      </c>
      <c r="B31" s="417">
        <v>41083</v>
      </c>
      <c r="C31" s="423" t="s">
        <v>518</v>
      </c>
      <c r="D31" s="424" t="s">
        <v>519</v>
      </c>
      <c r="E31" s="425" t="s">
        <v>475</v>
      </c>
      <c r="F31" s="420">
        <v>125</v>
      </c>
      <c r="G31" s="426"/>
      <c r="H31" s="420"/>
      <c r="I31" s="420">
        <v>125</v>
      </c>
      <c r="J31" s="394"/>
    </row>
    <row r="32" spans="1:10">
      <c r="A32" s="633">
        <v>24</v>
      </c>
      <c r="B32" s="417">
        <v>41083</v>
      </c>
      <c r="C32" s="423" t="s">
        <v>520</v>
      </c>
      <c r="D32" s="424" t="s">
        <v>521</v>
      </c>
      <c r="E32" s="425" t="s">
        <v>475</v>
      </c>
      <c r="F32" s="420">
        <v>125</v>
      </c>
      <c r="G32" s="426"/>
      <c r="H32" s="420"/>
      <c r="I32" s="420">
        <v>125</v>
      </c>
      <c r="J32" s="394"/>
    </row>
    <row r="33" spans="1:10">
      <c r="A33" s="633">
        <v>25</v>
      </c>
      <c r="B33" s="417">
        <v>41083</v>
      </c>
      <c r="C33" s="423" t="s">
        <v>522</v>
      </c>
      <c r="D33" s="424" t="s">
        <v>523</v>
      </c>
      <c r="E33" s="425" t="s">
        <v>475</v>
      </c>
      <c r="F33" s="420">
        <v>125</v>
      </c>
      <c r="G33" s="426"/>
      <c r="H33" s="420"/>
      <c r="I33" s="420">
        <v>125</v>
      </c>
      <c r="J33" s="394"/>
    </row>
    <row r="34" spans="1:10">
      <c r="A34" s="633">
        <v>26</v>
      </c>
      <c r="B34" s="417">
        <v>41083</v>
      </c>
      <c r="C34" s="423" t="s">
        <v>524</v>
      </c>
      <c r="D34" s="424" t="s">
        <v>525</v>
      </c>
      <c r="E34" s="425" t="s">
        <v>475</v>
      </c>
      <c r="F34" s="420">
        <v>125</v>
      </c>
      <c r="G34" s="426"/>
      <c r="H34" s="420"/>
      <c r="I34" s="420">
        <v>125</v>
      </c>
      <c r="J34" s="394"/>
    </row>
    <row r="35" spans="1:10">
      <c r="A35" s="633">
        <v>27</v>
      </c>
      <c r="B35" s="417">
        <v>41083</v>
      </c>
      <c r="C35" s="423" t="s">
        <v>526</v>
      </c>
      <c r="D35" s="424" t="s">
        <v>527</v>
      </c>
      <c r="E35" s="425" t="s">
        <v>475</v>
      </c>
      <c r="F35" s="420">
        <v>125</v>
      </c>
      <c r="G35" s="426"/>
      <c r="H35" s="420"/>
      <c r="I35" s="420">
        <v>125</v>
      </c>
      <c r="J35" s="394"/>
    </row>
    <row r="36" spans="1:10">
      <c r="A36" s="633">
        <v>28</v>
      </c>
      <c r="B36" s="417">
        <v>41083</v>
      </c>
      <c r="C36" s="423" t="s">
        <v>528</v>
      </c>
      <c r="D36" s="424" t="s">
        <v>529</v>
      </c>
      <c r="E36" s="425" t="s">
        <v>475</v>
      </c>
      <c r="F36" s="420">
        <v>125</v>
      </c>
      <c r="G36" s="426"/>
      <c r="H36" s="420"/>
      <c r="I36" s="420">
        <v>125</v>
      </c>
      <c r="J36" s="394"/>
    </row>
    <row r="37" spans="1:10">
      <c r="A37" s="633">
        <v>29</v>
      </c>
      <c r="B37" s="417">
        <v>41083</v>
      </c>
      <c r="C37" s="423" t="s">
        <v>530</v>
      </c>
      <c r="D37" s="424" t="s">
        <v>531</v>
      </c>
      <c r="E37" s="425" t="s">
        <v>475</v>
      </c>
      <c r="F37" s="420">
        <v>125</v>
      </c>
      <c r="G37" s="426"/>
      <c r="H37" s="420"/>
      <c r="I37" s="420">
        <v>125</v>
      </c>
      <c r="J37" s="394"/>
    </row>
    <row r="38" spans="1:10">
      <c r="A38" s="633">
        <v>30</v>
      </c>
      <c r="B38" s="417">
        <v>41083</v>
      </c>
      <c r="C38" s="427" t="s">
        <v>532</v>
      </c>
      <c r="D38" s="428" t="s">
        <v>533</v>
      </c>
      <c r="E38" s="429" t="s">
        <v>475</v>
      </c>
      <c r="F38" s="420">
        <v>125</v>
      </c>
      <c r="G38" s="430"/>
      <c r="H38" s="420"/>
      <c r="I38" s="420">
        <v>125</v>
      </c>
      <c r="J38" s="394"/>
    </row>
    <row r="39" spans="1:10">
      <c r="A39" s="633">
        <v>31</v>
      </c>
      <c r="B39" s="417">
        <v>41083</v>
      </c>
      <c r="C39" s="431" t="s">
        <v>534</v>
      </c>
      <c r="D39" s="432" t="s">
        <v>535</v>
      </c>
      <c r="E39" s="433" t="s">
        <v>475</v>
      </c>
      <c r="F39" s="420">
        <v>125</v>
      </c>
      <c r="G39" s="434"/>
      <c r="H39" s="420"/>
      <c r="I39" s="420">
        <v>125</v>
      </c>
      <c r="J39" s="394"/>
    </row>
    <row r="40" spans="1:10">
      <c r="A40" s="633">
        <v>32</v>
      </c>
      <c r="B40" s="417">
        <v>41083</v>
      </c>
      <c r="C40" s="431" t="s">
        <v>536</v>
      </c>
      <c r="D40" s="432" t="s">
        <v>537</v>
      </c>
      <c r="E40" s="433" t="s">
        <v>475</v>
      </c>
      <c r="F40" s="420">
        <v>125</v>
      </c>
      <c r="G40" s="434"/>
      <c r="H40" s="420"/>
      <c r="I40" s="420">
        <v>125</v>
      </c>
      <c r="J40" s="394"/>
    </row>
    <row r="41" spans="1:10">
      <c r="A41" s="633">
        <v>33</v>
      </c>
      <c r="B41" s="417">
        <v>41083</v>
      </c>
      <c r="C41" s="431" t="s">
        <v>538</v>
      </c>
      <c r="D41" s="432" t="s">
        <v>539</v>
      </c>
      <c r="E41" s="433" t="s">
        <v>475</v>
      </c>
      <c r="F41" s="420">
        <v>125</v>
      </c>
      <c r="G41" s="434"/>
      <c r="H41" s="420"/>
      <c r="I41" s="420">
        <v>125</v>
      </c>
      <c r="J41" s="394"/>
    </row>
    <row r="42" spans="1:10">
      <c r="A42" s="633">
        <v>34</v>
      </c>
      <c r="B42" s="417">
        <v>41083</v>
      </c>
      <c r="C42" s="431" t="s">
        <v>540</v>
      </c>
      <c r="D42" s="432" t="s">
        <v>541</v>
      </c>
      <c r="E42" s="433" t="s">
        <v>475</v>
      </c>
      <c r="F42" s="420">
        <v>125</v>
      </c>
      <c r="G42" s="434"/>
      <c r="H42" s="433"/>
      <c r="I42" s="420">
        <v>125</v>
      </c>
      <c r="J42" s="394"/>
    </row>
    <row r="43" spans="1:10">
      <c r="A43" s="633">
        <v>35</v>
      </c>
      <c r="B43" s="417">
        <v>41083</v>
      </c>
      <c r="C43" s="431" t="s">
        <v>542</v>
      </c>
      <c r="D43" s="432" t="s">
        <v>543</v>
      </c>
      <c r="E43" s="433" t="s">
        <v>475</v>
      </c>
      <c r="F43" s="420">
        <v>125</v>
      </c>
      <c r="G43" s="434"/>
      <c r="H43" s="433"/>
      <c r="I43" s="420">
        <v>125</v>
      </c>
      <c r="J43" s="394"/>
    </row>
    <row r="44" spans="1:10">
      <c r="A44" s="633">
        <v>36</v>
      </c>
      <c r="B44" s="417">
        <v>41083</v>
      </c>
      <c r="C44" s="431" t="s">
        <v>544</v>
      </c>
      <c r="D44" s="432" t="s">
        <v>545</v>
      </c>
      <c r="E44" s="433" t="s">
        <v>475</v>
      </c>
      <c r="F44" s="420">
        <v>125</v>
      </c>
      <c r="G44" s="434"/>
      <c r="H44" s="433"/>
      <c r="I44" s="420">
        <v>125</v>
      </c>
      <c r="J44" s="394"/>
    </row>
    <row r="45" spans="1:10">
      <c r="A45" s="633">
        <v>37</v>
      </c>
      <c r="B45" s="417">
        <v>41083</v>
      </c>
      <c r="C45" s="431" t="s">
        <v>546</v>
      </c>
      <c r="D45" s="432" t="s">
        <v>547</v>
      </c>
      <c r="E45" s="433" t="s">
        <v>475</v>
      </c>
      <c r="F45" s="420">
        <v>125</v>
      </c>
      <c r="G45" s="434"/>
      <c r="H45" s="433"/>
      <c r="I45" s="420">
        <v>125</v>
      </c>
      <c r="J45" s="394"/>
    </row>
    <row r="46" spans="1:10">
      <c r="A46" s="633">
        <v>38</v>
      </c>
      <c r="B46" s="417">
        <v>41083</v>
      </c>
      <c r="C46" s="431" t="s">
        <v>548</v>
      </c>
      <c r="D46" s="432" t="s">
        <v>549</v>
      </c>
      <c r="E46" s="433" t="s">
        <v>475</v>
      </c>
      <c r="F46" s="420">
        <v>125</v>
      </c>
      <c r="G46" s="434"/>
      <c r="H46" s="433"/>
      <c r="I46" s="420">
        <v>125</v>
      </c>
      <c r="J46" s="394"/>
    </row>
    <row r="47" spans="1:10">
      <c r="A47" s="633">
        <v>39</v>
      </c>
      <c r="B47" s="417">
        <v>41083</v>
      </c>
      <c r="C47" s="431" t="s">
        <v>550</v>
      </c>
      <c r="D47" s="432" t="s">
        <v>551</v>
      </c>
      <c r="E47" s="433" t="s">
        <v>475</v>
      </c>
      <c r="F47" s="420">
        <v>125</v>
      </c>
      <c r="G47" s="434"/>
      <c r="H47" s="433"/>
      <c r="I47" s="420">
        <v>125</v>
      </c>
      <c r="J47" s="394"/>
    </row>
    <row r="48" spans="1:10">
      <c r="A48" s="633">
        <v>40</v>
      </c>
      <c r="B48" s="417">
        <v>41083</v>
      </c>
      <c r="C48" s="431" t="s">
        <v>552</v>
      </c>
      <c r="D48" s="432" t="s">
        <v>553</v>
      </c>
      <c r="E48" s="433" t="s">
        <v>475</v>
      </c>
      <c r="F48" s="420">
        <v>125</v>
      </c>
      <c r="G48" s="434"/>
      <c r="H48" s="433"/>
      <c r="I48" s="420">
        <v>125</v>
      </c>
      <c r="J48" s="394"/>
    </row>
    <row r="49" spans="1:10">
      <c r="A49" s="633">
        <v>41</v>
      </c>
      <c r="B49" s="417">
        <v>41083</v>
      </c>
      <c r="C49" s="431" t="s">
        <v>554</v>
      </c>
      <c r="D49" s="432" t="s">
        <v>555</v>
      </c>
      <c r="E49" s="433" t="s">
        <v>475</v>
      </c>
      <c r="F49" s="420">
        <v>125</v>
      </c>
      <c r="G49" s="434"/>
      <c r="H49" s="433"/>
      <c r="I49" s="420">
        <v>125</v>
      </c>
      <c r="J49" s="394"/>
    </row>
    <row r="50" spans="1:10">
      <c r="A50" s="633">
        <v>42</v>
      </c>
      <c r="B50" s="417">
        <v>41083</v>
      </c>
      <c r="C50" s="431" t="s">
        <v>556</v>
      </c>
      <c r="D50" s="432" t="s">
        <v>557</v>
      </c>
      <c r="E50" s="433" t="s">
        <v>475</v>
      </c>
      <c r="F50" s="420">
        <v>125</v>
      </c>
      <c r="G50" s="434"/>
      <c r="H50" s="433"/>
      <c r="I50" s="420">
        <v>125</v>
      </c>
      <c r="J50" s="394"/>
    </row>
    <row r="51" spans="1:10">
      <c r="A51" s="633">
        <v>43</v>
      </c>
      <c r="B51" s="417">
        <v>41083</v>
      </c>
      <c r="C51" s="431" t="s">
        <v>558</v>
      </c>
      <c r="D51" s="432" t="s">
        <v>559</v>
      </c>
      <c r="E51" s="433" t="s">
        <v>475</v>
      </c>
      <c r="F51" s="420">
        <v>125</v>
      </c>
      <c r="G51" s="434"/>
      <c r="H51" s="433"/>
      <c r="I51" s="420">
        <v>125</v>
      </c>
      <c r="J51" s="394"/>
    </row>
    <row r="52" spans="1:10">
      <c r="A52" s="633">
        <v>44</v>
      </c>
      <c r="B52" s="417">
        <v>41083</v>
      </c>
      <c r="C52" s="431" t="s">
        <v>560</v>
      </c>
      <c r="D52" s="432" t="s">
        <v>561</v>
      </c>
      <c r="E52" s="433" t="s">
        <v>475</v>
      </c>
      <c r="F52" s="420">
        <v>125</v>
      </c>
      <c r="G52" s="434"/>
      <c r="H52" s="433"/>
      <c r="I52" s="420">
        <v>125</v>
      </c>
      <c r="J52" s="394"/>
    </row>
    <row r="53" spans="1:10">
      <c r="A53" s="633">
        <v>45</v>
      </c>
      <c r="B53" s="417">
        <v>41083</v>
      </c>
      <c r="C53" s="431" t="s">
        <v>562</v>
      </c>
      <c r="D53" s="432" t="s">
        <v>563</v>
      </c>
      <c r="E53" s="433" t="s">
        <v>475</v>
      </c>
      <c r="F53" s="420">
        <v>125</v>
      </c>
      <c r="G53" s="434"/>
      <c r="H53" s="433"/>
      <c r="I53" s="420">
        <v>125</v>
      </c>
      <c r="J53" s="394"/>
    </row>
    <row r="54" spans="1:10">
      <c r="A54" s="633">
        <v>46</v>
      </c>
      <c r="B54" s="417">
        <v>41083</v>
      </c>
      <c r="C54" s="431" t="s">
        <v>564</v>
      </c>
      <c r="D54" s="432" t="s">
        <v>565</v>
      </c>
      <c r="E54" s="433" t="s">
        <v>475</v>
      </c>
      <c r="F54" s="420">
        <v>125</v>
      </c>
      <c r="G54" s="434"/>
      <c r="H54" s="433"/>
      <c r="I54" s="420">
        <v>125</v>
      </c>
      <c r="J54" s="394"/>
    </row>
    <row r="55" spans="1:10">
      <c r="A55" s="633">
        <v>47</v>
      </c>
      <c r="B55" s="417">
        <v>41083</v>
      </c>
      <c r="C55" s="431" t="s">
        <v>566</v>
      </c>
      <c r="D55" s="432" t="s">
        <v>567</v>
      </c>
      <c r="E55" s="433" t="s">
        <v>475</v>
      </c>
      <c r="F55" s="420">
        <v>125</v>
      </c>
      <c r="G55" s="434"/>
      <c r="H55" s="433"/>
      <c r="I55" s="420">
        <v>125</v>
      </c>
      <c r="J55" s="394"/>
    </row>
    <row r="56" spans="1:10">
      <c r="A56" s="633">
        <v>48</v>
      </c>
      <c r="B56" s="417">
        <v>41083</v>
      </c>
      <c r="C56" s="431" t="s">
        <v>568</v>
      </c>
      <c r="D56" s="432" t="s">
        <v>569</v>
      </c>
      <c r="E56" s="433" t="s">
        <v>475</v>
      </c>
      <c r="F56" s="420">
        <v>125</v>
      </c>
      <c r="G56" s="434"/>
      <c r="H56" s="433"/>
      <c r="I56" s="420">
        <v>125</v>
      </c>
      <c r="J56" s="394"/>
    </row>
    <row r="57" spans="1:10">
      <c r="A57" s="633">
        <v>49</v>
      </c>
      <c r="B57" s="417">
        <v>41083</v>
      </c>
      <c r="C57" s="431" t="s">
        <v>570</v>
      </c>
      <c r="D57" s="432" t="s">
        <v>571</v>
      </c>
      <c r="E57" s="433" t="s">
        <v>475</v>
      </c>
      <c r="F57" s="420">
        <v>125</v>
      </c>
      <c r="G57" s="434"/>
      <c r="H57" s="433"/>
      <c r="I57" s="420">
        <v>125</v>
      </c>
      <c r="J57" s="394"/>
    </row>
    <row r="58" spans="1:10">
      <c r="A58" s="633">
        <v>50</v>
      </c>
      <c r="B58" s="417">
        <v>41083</v>
      </c>
      <c r="C58" s="431" t="s">
        <v>572</v>
      </c>
      <c r="D58" s="432" t="s">
        <v>573</v>
      </c>
      <c r="E58" s="433" t="s">
        <v>475</v>
      </c>
      <c r="F58" s="420">
        <v>125</v>
      </c>
      <c r="G58" s="434"/>
      <c r="H58" s="433"/>
      <c r="I58" s="420">
        <v>125</v>
      </c>
      <c r="J58" s="394"/>
    </row>
    <row r="59" spans="1:10">
      <c r="A59" s="633">
        <v>51</v>
      </c>
      <c r="B59" s="417">
        <v>41083</v>
      </c>
      <c r="C59" s="431" t="s">
        <v>574</v>
      </c>
      <c r="D59" s="432" t="s">
        <v>575</v>
      </c>
      <c r="E59" s="433" t="s">
        <v>475</v>
      </c>
      <c r="F59" s="420">
        <v>125</v>
      </c>
      <c r="G59" s="434"/>
      <c r="H59" s="433"/>
      <c r="I59" s="420">
        <v>125</v>
      </c>
      <c r="J59" s="394"/>
    </row>
    <row r="60" spans="1:10">
      <c r="A60" s="633">
        <v>52</v>
      </c>
      <c r="B60" s="417">
        <v>41083</v>
      </c>
      <c r="C60" s="431" t="s">
        <v>576</v>
      </c>
      <c r="D60" s="432" t="s">
        <v>577</v>
      </c>
      <c r="E60" s="433" t="s">
        <v>475</v>
      </c>
      <c r="F60" s="420">
        <v>125</v>
      </c>
      <c r="G60" s="434"/>
      <c r="H60" s="433"/>
      <c r="I60" s="420">
        <v>125</v>
      </c>
      <c r="J60" s="394"/>
    </row>
    <row r="61" spans="1:10">
      <c r="A61" s="633">
        <v>53</v>
      </c>
      <c r="B61" s="417">
        <v>41083</v>
      </c>
      <c r="C61" s="431" t="s">
        <v>578</v>
      </c>
      <c r="D61" s="432" t="s">
        <v>579</v>
      </c>
      <c r="E61" s="433" t="s">
        <v>475</v>
      </c>
      <c r="F61" s="420">
        <v>125</v>
      </c>
      <c r="G61" s="434"/>
      <c r="H61" s="433"/>
      <c r="I61" s="420">
        <v>125</v>
      </c>
      <c r="J61" s="394"/>
    </row>
    <row r="62" spans="1:10">
      <c r="A62" s="633">
        <v>54</v>
      </c>
      <c r="B62" s="417">
        <v>41083</v>
      </c>
      <c r="C62" s="431" t="s">
        <v>580</v>
      </c>
      <c r="D62" s="432" t="s">
        <v>581</v>
      </c>
      <c r="E62" s="433" t="s">
        <v>475</v>
      </c>
      <c r="F62" s="420">
        <v>125</v>
      </c>
      <c r="G62" s="434"/>
      <c r="H62" s="433"/>
      <c r="I62" s="420">
        <v>125</v>
      </c>
      <c r="J62" s="394"/>
    </row>
    <row r="63" spans="1:10">
      <c r="A63" s="633">
        <v>55</v>
      </c>
      <c r="B63" s="417">
        <v>41083</v>
      </c>
      <c r="C63" s="431" t="s">
        <v>582</v>
      </c>
      <c r="D63" s="432" t="s">
        <v>583</v>
      </c>
      <c r="E63" s="433" t="s">
        <v>475</v>
      </c>
      <c r="F63" s="420">
        <v>125</v>
      </c>
      <c r="G63" s="434"/>
      <c r="H63" s="433"/>
      <c r="I63" s="420">
        <v>125</v>
      </c>
      <c r="J63" s="394"/>
    </row>
    <row r="64" spans="1:10">
      <c r="A64" s="633">
        <v>56</v>
      </c>
      <c r="B64" s="417">
        <v>41083</v>
      </c>
      <c r="C64" s="431" t="s">
        <v>584</v>
      </c>
      <c r="D64" s="432" t="s">
        <v>585</v>
      </c>
      <c r="E64" s="433" t="s">
        <v>475</v>
      </c>
      <c r="F64" s="420">
        <v>125</v>
      </c>
      <c r="G64" s="434"/>
      <c r="H64" s="433"/>
      <c r="I64" s="420">
        <v>125</v>
      </c>
      <c r="J64" s="394"/>
    </row>
    <row r="65" spans="1:10">
      <c r="A65" s="633">
        <v>57</v>
      </c>
      <c r="B65" s="417">
        <v>41083</v>
      </c>
      <c r="C65" s="431" t="s">
        <v>586</v>
      </c>
      <c r="D65" s="432" t="s">
        <v>587</v>
      </c>
      <c r="E65" s="433" t="s">
        <v>475</v>
      </c>
      <c r="F65" s="420">
        <v>125</v>
      </c>
      <c r="G65" s="434"/>
      <c r="H65" s="433"/>
      <c r="I65" s="420">
        <v>125</v>
      </c>
      <c r="J65" s="394"/>
    </row>
    <row r="66" spans="1:10">
      <c r="A66" s="633">
        <v>58</v>
      </c>
      <c r="B66" s="417">
        <v>41083</v>
      </c>
      <c r="C66" s="431" t="s">
        <v>588</v>
      </c>
      <c r="D66" s="432" t="s">
        <v>589</v>
      </c>
      <c r="E66" s="433" t="s">
        <v>475</v>
      </c>
      <c r="F66" s="420">
        <v>125</v>
      </c>
      <c r="G66" s="434"/>
      <c r="H66" s="433"/>
      <c r="I66" s="420">
        <v>125</v>
      </c>
      <c r="J66" s="394"/>
    </row>
    <row r="67" spans="1:10">
      <c r="A67" s="633">
        <v>59</v>
      </c>
      <c r="B67" s="417">
        <v>41083</v>
      </c>
      <c r="C67" s="431" t="s">
        <v>590</v>
      </c>
      <c r="D67" s="432" t="s">
        <v>591</v>
      </c>
      <c r="E67" s="433" t="s">
        <v>475</v>
      </c>
      <c r="F67" s="420">
        <v>125</v>
      </c>
      <c r="G67" s="434"/>
      <c r="H67" s="433"/>
      <c r="I67" s="420">
        <v>125</v>
      </c>
      <c r="J67" s="394"/>
    </row>
    <row r="68" spans="1:10">
      <c r="A68" s="633">
        <v>60</v>
      </c>
      <c r="B68" s="417">
        <v>41083</v>
      </c>
      <c r="C68" s="431" t="s">
        <v>592</v>
      </c>
      <c r="D68" s="432" t="s">
        <v>593</v>
      </c>
      <c r="E68" s="433" t="s">
        <v>475</v>
      </c>
      <c r="F68" s="420">
        <v>125</v>
      </c>
      <c r="G68" s="434"/>
      <c r="H68" s="433"/>
      <c r="I68" s="420">
        <v>125</v>
      </c>
      <c r="J68" s="394"/>
    </row>
    <row r="69" spans="1:10">
      <c r="A69" s="633">
        <v>61</v>
      </c>
      <c r="B69" s="417">
        <v>41083</v>
      </c>
      <c r="C69" s="431" t="s">
        <v>594</v>
      </c>
      <c r="D69" s="432" t="s">
        <v>595</v>
      </c>
      <c r="E69" s="433" t="s">
        <v>475</v>
      </c>
      <c r="F69" s="420">
        <v>125</v>
      </c>
      <c r="G69" s="434"/>
      <c r="H69" s="433"/>
      <c r="I69" s="420">
        <v>125</v>
      </c>
      <c r="J69" s="394"/>
    </row>
    <row r="70" spans="1:10">
      <c r="A70" s="633">
        <v>62</v>
      </c>
      <c r="B70" s="417">
        <v>41083</v>
      </c>
      <c r="C70" s="431" t="s">
        <v>596</v>
      </c>
      <c r="D70" s="432" t="s">
        <v>597</v>
      </c>
      <c r="E70" s="433" t="s">
        <v>475</v>
      </c>
      <c r="F70" s="420">
        <v>125</v>
      </c>
      <c r="G70" s="434"/>
      <c r="H70" s="433"/>
      <c r="I70" s="420">
        <v>125</v>
      </c>
      <c r="J70" s="394"/>
    </row>
    <row r="71" spans="1:10">
      <c r="A71" s="633">
        <v>63</v>
      </c>
      <c r="B71" s="417">
        <v>41083</v>
      </c>
      <c r="C71" s="431" t="s">
        <v>598</v>
      </c>
      <c r="D71" s="432" t="s">
        <v>599</v>
      </c>
      <c r="E71" s="433" t="s">
        <v>475</v>
      </c>
      <c r="F71" s="420">
        <v>125</v>
      </c>
      <c r="G71" s="434"/>
      <c r="H71" s="433"/>
      <c r="I71" s="420">
        <v>125</v>
      </c>
      <c r="J71" s="394"/>
    </row>
    <row r="72" spans="1:10">
      <c r="A72" s="633">
        <v>64</v>
      </c>
      <c r="B72" s="417">
        <v>41083</v>
      </c>
      <c r="C72" s="431" t="s">
        <v>600</v>
      </c>
      <c r="D72" s="432" t="s">
        <v>601</v>
      </c>
      <c r="E72" s="433" t="s">
        <v>475</v>
      </c>
      <c r="F72" s="420">
        <v>125</v>
      </c>
      <c r="G72" s="434"/>
      <c r="H72" s="433"/>
      <c r="I72" s="420">
        <v>125</v>
      </c>
      <c r="J72" s="394"/>
    </row>
    <row r="73" spans="1:10">
      <c r="A73" s="633">
        <v>65</v>
      </c>
      <c r="B73" s="417">
        <v>41083</v>
      </c>
      <c r="C73" s="431" t="s">
        <v>602</v>
      </c>
      <c r="D73" s="432" t="s">
        <v>603</v>
      </c>
      <c r="E73" s="433" t="s">
        <v>475</v>
      </c>
      <c r="F73" s="420">
        <v>125</v>
      </c>
      <c r="G73" s="434"/>
      <c r="H73" s="433"/>
      <c r="I73" s="420">
        <v>125</v>
      </c>
      <c r="J73" s="394"/>
    </row>
    <row r="74" spans="1:10">
      <c r="A74" s="633">
        <v>66</v>
      </c>
      <c r="B74" s="417">
        <v>41083</v>
      </c>
      <c r="C74" s="431" t="s">
        <v>604</v>
      </c>
      <c r="D74" s="432" t="s">
        <v>605</v>
      </c>
      <c r="E74" s="433" t="s">
        <v>475</v>
      </c>
      <c r="F74" s="420">
        <v>125</v>
      </c>
      <c r="G74" s="434"/>
      <c r="H74" s="433"/>
      <c r="I74" s="420">
        <v>125</v>
      </c>
      <c r="J74" s="394"/>
    </row>
    <row r="75" spans="1:10">
      <c r="A75" s="633">
        <v>67</v>
      </c>
      <c r="B75" s="417">
        <v>41083</v>
      </c>
      <c r="C75" s="431" t="s">
        <v>606</v>
      </c>
      <c r="D75" s="432" t="s">
        <v>607</v>
      </c>
      <c r="E75" s="433" t="s">
        <v>475</v>
      </c>
      <c r="F75" s="420">
        <v>125</v>
      </c>
      <c r="G75" s="434"/>
      <c r="H75" s="433"/>
      <c r="I75" s="420">
        <v>125</v>
      </c>
      <c r="J75" s="394"/>
    </row>
    <row r="76" spans="1:10">
      <c r="A76" s="633">
        <v>68</v>
      </c>
      <c r="B76" s="417">
        <v>41083</v>
      </c>
      <c r="C76" s="431" t="s">
        <v>608</v>
      </c>
      <c r="D76" s="432" t="s">
        <v>609</v>
      </c>
      <c r="E76" s="433" t="s">
        <v>475</v>
      </c>
      <c r="F76" s="420">
        <v>125</v>
      </c>
      <c r="G76" s="434"/>
      <c r="H76" s="433"/>
      <c r="I76" s="420">
        <v>125</v>
      </c>
      <c r="J76" s="394"/>
    </row>
    <row r="77" spans="1:10">
      <c r="A77" s="633">
        <v>69</v>
      </c>
      <c r="B77" s="417">
        <v>41083</v>
      </c>
      <c r="C77" s="431" t="s">
        <v>610</v>
      </c>
      <c r="D77" s="432" t="s">
        <v>611</v>
      </c>
      <c r="E77" s="433" t="s">
        <v>475</v>
      </c>
      <c r="F77" s="420">
        <v>125</v>
      </c>
      <c r="G77" s="434"/>
      <c r="H77" s="433"/>
      <c r="I77" s="420">
        <v>125</v>
      </c>
      <c r="J77" s="394"/>
    </row>
    <row r="78" spans="1:10">
      <c r="A78" s="633">
        <v>70</v>
      </c>
      <c r="B78" s="417">
        <v>41083</v>
      </c>
      <c r="C78" s="431" t="s">
        <v>612</v>
      </c>
      <c r="D78" s="432" t="s">
        <v>613</v>
      </c>
      <c r="E78" s="433" t="s">
        <v>475</v>
      </c>
      <c r="F78" s="420">
        <v>125</v>
      </c>
      <c r="G78" s="434"/>
      <c r="H78" s="433"/>
      <c r="I78" s="420">
        <v>125</v>
      </c>
      <c r="J78" s="394"/>
    </row>
    <row r="79" spans="1:10">
      <c r="A79" s="633">
        <v>71</v>
      </c>
      <c r="B79" s="417">
        <v>41083</v>
      </c>
      <c r="C79" s="431" t="s">
        <v>614</v>
      </c>
      <c r="D79" s="432" t="s">
        <v>615</v>
      </c>
      <c r="E79" s="433" t="s">
        <v>475</v>
      </c>
      <c r="F79" s="420">
        <v>125</v>
      </c>
      <c r="G79" s="434"/>
      <c r="H79" s="433"/>
      <c r="I79" s="420">
        <v>125</v>
      </c>
      <c r="J79" s="394"/>
    </row>
    <row r="80" spans="1:10">
      <c r="A80" s="633">
        <v>72</v>
      </c>
      <c r="B80" s="417">
        <v>41083</v>
      </c>
      <c r="C80" s="431" t="s">
        <v>616</v>
      </c>
      <c r="D80" s="432" t="s">
        <v>617</v>
      </c>
      <c r="E80" s="433" t="s">
        <v>475</v>
      </c>
      <c r="F80" s="420">
        <v>125</v>
      </c>
      <c r="G80" s="434"/>
      <c r="H80" s="433"/>
      <c r="I80" s="420">
        <v>125</v>
      </c>
      <c r="J80" s="394"/>
    </row>
    <row r="81" spans="1:10">
      <c r="A81" s="633">
        <v>73</v>
      </c>
      <c r="B81" s="417">
        <v>41083</v>
      </c>
      <c r="C81" s="431" t="s">
        <v>618</v>
      </c>
      <c r="D81" s="432" t="s">
        <v>619</v>
      </c>
      <c r="E81" s="433" t="s">
        <v>475</v>
      </c>
      <c r="F81" s="420">
        <v>125</v>
      </c>
      <c r="G81" s="434"/>
      <c r="H81" s="433"/>
      <c r="I81" s="420">
        <v>125</v>
      </c>
      <c r="J81" s="394"/>
    </row>
    <row r="82" spans="1:10">
      <c r="A82" s="633">
        <v>74</v>
      </c>
      <c r="B82" s="417">
        <v>41083</v>
      </c>
      <c r="C82" s="431" t="s">
        <v>620</v>
      </c>
      <c r="D82" s="432" t="s">
        <v>621</v>
      </c>
      <c r="E82" s="433" t="s">
        <v>475</v>
      </c>
      <c r="F82" s="420">
        <v>125</v>
      </c>
      <c r="G82" s="434"/>
      <c r="H82" s="433"/>
      <c r="I82" s="420">
        <v>125</v>
      </c>
      <c r="J82" s="394"/>
    </row>
    <row r="83" spans="1:10">
      <c r="A83" s="633">
        <v>75</v>
      </c>
      <c r="B83" s="417">
        <v>41083</v>
      </c>
      <c r="C83" s="431" t="s">
        <v>622</v>
      </c>
      <c r="D83" s="432" t="s">
        <v>623</v>
      </c>
      <c r="E83" s="433" t="s">
        <v>475</v>
      </c>
      <c r="F83" s="420">
        <v>125</v>
      </c>
      <c r="G83" s="434"/>
      <c r="H83" s="433"/>
      <c r="I83" s="420">
        <v>125</v>
      </c>
      <c r="J83" s="394"/>
    </row>
    <row r="84" spans="1:10">
      <c r="A84" s="633">
        <v>76</v>
      </c>
      <c r="B84" s="417">
        <v>41083</v>
      </c>
      <c r="C84" s="431" t="s">
        <v>624</v>
      </c>
      <c r="D84" s="432" t="s">
        <v>625</v>
      </c>
      <c r="E84" s="433" t="s">
        <v>475</v>
      </c>
      <c r="F84" s="420">
        <v>125</v>
      </c>
      <c r="G84" s="434"/>
      <c r="H84" s="433"/>
      <c r="I84" s="420">
        <v>125</v>
      </c>
      <c r="J84" s="394"/>
    </row>
    <row r="85" spans="1:10">
      <c r="A85" s="633">
        <v>77</v>
      </c>
      <c r="B85" s="417">
        <v>41083</v>
      </c>
      <c r="C85" s="431" t="s">
        <v>626</v>
      </c>
      <c r="D85" s="432" t="s">
        <v>627</v>
      </c>
      <c r="E85" s="433" t="s">
        <v>475</v>
      </c>
      <c r="F85" s="420">
        <v>125</v>
      </c>
      <c r="G85" s="434"/>
      <c r="H85" s="433"/>
      <c r="I85" s="420">
        <v>125</v>
      </c>
      <c r="J85" s="394"/>
    </row>
    <row r="86" spans="1:10">
      <c r="A86" s="633">
        <v>78</v>
      </c>
      <c r="B86" s="417">
        <v>41083</v>
      </c>
      <c r="C86" s="431" t="s">
        <v>628</v>
      </c>
      <c r="D86" s="432" t="s">
        <v>629</v>
      </c>
      <c r="E86" s="433" t="s">
        <v>475</v>
      </c>
      <c r="F86" s="420">
        <v>125</v>
      </c>
      <c r="G86" s="434"/>
      <c r="H86" s="433"/>
      <c r="I86" s="420">
        <v>125</v>
      </c>
      <c r="J86" s="394"/>
    </row>
    <row r="87" spans="1:10">
      <c r="A87" s="633">
        <v>79</v>
      </c>
      <c r="B87" s="417">
        <v>41083</v>
      </c>
      <c r="C87" s="431" t="s">
        <v>630</v>
      </c>
      <c r="D87" s="432" t="s">
        <v>631</v>
      </c>
      <c r="E87" s="433" t="s">
        <v>475</v>
      </c>
      <c r="F87" s="420">
        <v>125</v>
      </c>
      <c r="G87" s="434"/>
      <c r="H87" s="433"/>
      <c r="I87" s="420">
        <v>125</v>
      </c>
      <c r="J87" s="394"/>
    </row>
    <row r="88" spans="1:10">
      <c r="A88" s="633">
        <v>80</v>
      </c>
      <c r="B88" s="417">
        <v>41083</v>
      </c>
      <c r="C88" s="431" t="s">
        <v>632</v>
      </c>
      <c r="D88" s="432" t="s">
        <v>633</v>
      </c>
      <c r="E88" s="433" t="s">
        <v>475</v>
      </c>
      <c r="F88" s="420">
        <v>125</v>
      </c>
      <c r="G88" s="434"/>
      <c r="H88" s="433"/>
      <c r="I88" s="420">
        <v>125</v>
      </c>
      <c r="J88" s="394"/>
    </row>
    <row r="89" spans="1:10">
      <c r="A89" s="633">
        <v>81</v>
      </c>
      <c r="B89" s="417">
        <v>41083</v>
      </c>
      <c r="C89" s="431" t="s">
        <v>634</v>
      </c>
      <c r="D89" s="432" t="s">
        <v>635</v>
      </c>
      <c r="E89" s="433" t="s">
        <v>475</v>
      </c>
      <c r="F89" s="420">
        <v>125</v>
      </c>
      <c r="G89" s="434"/>
      <c r="H89" s="433"/>
      <c r="I89" s="420">
        <v>125</v>
      </c>
      <c r="J89" s="394"/>
    </row>
    <row r="90" spans="1:10">
      <c r="A90" s="633">
        <v>82</v>
      </c>
      <c r="B90" s="417">
        <v>41083</v>
      </c>
      <c r="C90" s="431" t="s">
        <v>636</v>
      </c>
      <c r="D90" s="432" t="s">
        <v>637</v>
      </c>
      <c r="E90" s="433" t="s">
        <v>475</v>
      </c>
      <c r="F90" s="420">
        <v>125</v>
      </c>
      <c r="G90" s="434"/>
      <c r="H90" s="433"/>
      <c r="I90" s="420">
        <v>125</v>
      </c>
      <c r="J90" s="394"/>
    </row>
    <row r="91" spans="1:10">
      <c r="A91" s="633">
        <v>83</v>
      </c>
      <c r="B91" s="417">
        <v>41083</v>
      </c>
      <c r="C91" s="431" t="s">
        <v>638</v>
      </c>
      <c r="D91" s="432" t="s">
        <v>639</v>
      </c>
      <c r="E91" s="433" t="s">
        <v>475</v>
      </c>
      <c r="F91" s="420">
        <v>125</v>
      </c>
      <c r="G91" s="434"/>
      <c r="H91" s="433"/>
      <c r="I91" s="420">
        <v>125</v>
      </c>
      <c r="J91" s="394"/>
    </row>
    <row r="92" spans="1:10">
      <c r="A92" s="633">
        <v>84</v>
      </c>
      <c r="B92" s="417">
        <v>41083</v>
      </c>
      <c r="C92" s="431" t="s">
        <v>640</v>
      </c>
      <c r="D92" s="435" t="s">
        <v>641</v>
      </c>
      <c r="E92" s="433" t="s">
        <v>475</v>
      </c>
      <c r="F92" s="420">
        <v>125</v>
      </c>
      <c r="G92" s="434"/>
      <c r="H92" s="433"/>
      <c r="I92" s="420">
        <v>125</v>
      </c>
      <c r="J92" s="394"/>
    </row>
    <row r="93" spans="1:10">
      <c r="A93" s="633">
        <v>85</v>
      </c>
      <c r="B93" s="417">
        <v>41083</v>
      </c>
      <c r="C93" s="431" t="s">
        <v>642</v>
      </c>
      <c r="D93" s="432" t="s">
        <v>643</v>
      </c>
      <c r="E93" s="433" t="s">
        <v>475</v>
      </c>
      <c r="F93" s="420">
        <v>125</v>
      </c>
      <c r="G93" s="434"/>
      <c r="H93" s="433"/>
      <c r="I93" s="420">
        <v>125</v>
      </c>
      <c r="J93" s="394"/>
    </row>
    <row r="94" spans="1:10">
      <c r="A94" s="633">
        <v>86</v>
      </c>
      <c r="B94" s="417">
        <v>41083</v>
      </c>
      <c r="C94" s="431" t="s">
        <v>644</v>
      </c>
      <c r="D94" s="432" t="s">
        <v>645</v>
      </c>
      <c r="E94" s="433" t="s">
        <v>475</v>
      </c>
      <c r="F94" s="420">
        <v>125</v>
      </c>
      <c r="G94" s="434"/>
      <c r="H94" s="433"/>
      <c r="I94" s="420">
        <v>125</v>
      </c>
      <c r="J94" s="394"/>
    </row>
    <row r="95" spans="1:10">
      <c r="A95" s="633">
        <v>87</v>
      </c>
      <c r="B95" s="417">
        <v>41083</v>
      </c>
      <c r="C95" s="431" t="s">
        <v>646</v>
      </c>
      <c r="D95" s="432" t="s">
        <v>647</v>
      </c>
      <c r="E95" s="433" t="s">
        <v>475</v>
      </c>
      <c r="F95" s="420">
        <v>125</v>
      </c>
      <c r="G95" s="434"/>
      <c r="H95" s="433"/>
      <c r="I95" s="420">
        <v>125</v>
      </c>
      <c r="J95" s="394"/>
    </row>
    <row r="96" spans="1:10">
      <c r="A96" s="633">
        <v>88</v>
      </c>
      <c r="B96" s="417">
        <v>41083</v>
      </c>
      <c r="C96" s="431" t="s">
        <v>648</v>
      </c>
      <c r="D96" s="432" t="s">
        <v>649</v>
      </c>
      <c r="E96" s="433" t="s">
        <v>475</v>
      </c>
      <c r="F96" s="420">
        <v>125</v>
      </c>
      <c r="G96" s="434"/>
      <c r="H96" s="433"/>
      <c r="I96" s="420">
        <v>125</v>
      </c>
      <c r="J96" s="394"/>
    </row>
    <row r="97" spans="1:10">
      <c r="A97" s="633">
        <v>89</v>
      </c>
      <c r="B97" s="417">
        <v>41083</v>
      </c>
      <c r="C97" s="431" t="s">
        <v>650</v>
      </c>
      <c r="D97" s="432" t="s">
        <v>651</v>
      </c>
      <c r="E97" s="433" t="s">
        <v>475</v>
      </c>
      <c r="F97" s="420">
        <v>125</v>
      </c>
      <c r="G97" s="434"/>
      <c r="H97" s="433"/>
      <c r="I97" s="420">
        <v>125</v>
      </c>
      <c r="J97" s="394"/>
    </row>
    <row r="98" spans="1:10">
      <c r="A98" s="633">
        <v>90</v>
      </c>
      <c r="B98" s="417">
        <v>41083</v>
      </c>
      <c r="C98" s="431" t="s">
        <v>652</v>
      </c>
      <c r="D98" s="432" t="s">
        <v>653</v>
      </c>
      <c r="E98" s="433" t="s">
        <v>475</v>
      </c>
      <c r="F98" s="420">
        <v>125</v>
      </c>
      <c r="G98" s="434"/>
      <c r="H98" s="433"/>
      <c r="I98" s="420">
        <v>125</v>
      </c>
      <c r="J98" s="394"/>
    </row>
    <row r="99" spans="1:10">
      <c r="A99" s="633">
        <v>91</v>
      </c>
      <c r="B99" s="417">
        <v>41083</v>
      </c>
      <c r="C99" s="431" t="s">
        <v>654</v>
      </c>
      <c r="D99" s="432" t="s">
        <v>655</v>
      </c>
      <c r="E99" s="433" t="s">
        <v>475</v>
      </c>
      <c r="F99" s="420">
        <v>125</v>
      </c>
      <c r="G99" s="434"/>
      <c r="H99" s="433"/>
      <c r="I99" s="420">
        <v>125</v>
      </c>
      <c r="J99" s="394"/>
    </row>
    <row r="100" spans="1:10">
      <c r="A100" s="633">
        <v>92</v>
      </c>
      <c r="B100" s="417">
        <v>41083</v>
      </c>
      <c r="C100" s="431" t="s">
        <v>656</v>
      </c>
      <c r="D100" s="432" t="s">
        <v>657</v>
      </c>
      <c r="E100" s="433" t="s">
        <v>475</v>
      </c>
      <c r="F100" s="420">
        <v>125</v>
      </c>
      <c r="G100" s="434"/>
      <c r="H100" s="433"/>
      <c r="I100" s="420">
        <v>125</v>
      </c>
      <c r="J100" s="394"/>
    </row>
    <row r="101" spans="1:10">
      <c r="A101" s="633">
        <v>93</v>
      </c>
      <c r="B101" s="417">
        <v>41083</v>
      </c>
      <c r="C101" s="431" t="s">
        <v>658</v>
      </c>
      <c r="D101" s="432" t="s">
        <v>659</v>
      </c>
      <c r="E101" s="433" t="s">
        <v>475</v>
      </c>
      <c r="F101" s="420">
        <v>125</v>
      </c>
      <c r="G101" s="434"/>
      <c r="H101" s="433"/>
      <c r="I101" s="420">
        <v>125</v>
      </c>
      <c r="J101" s="394"/>
    </row>
    <row r="102" spans="1:10">
      <c r="A102" s="633">
        <v>94</v>
      </c>
      <c r="B102" s="417">
        <v>41083</v>
      </c>
      <c r="C102" s="431" t="s">
        <v>660</v>
      </c>
      <c r="D102" s="432" t="s">
        <v>661</v>
      </c>
      <c r="E102" s="433" t="s">
        <v>475</v>
      </c>
      <c r="F102" s="420">
        <v>125</v>
      </c>
      <c r="G102" s="434"/>
      <c r="H102" s="433"/>
      <c r="I102" s="420">
        <v>125</v>
      </c>
      <c r="J102" s="394"/>
    </row>
    <row r="103" spans="1:10">
      <c r="A103" s="633">
        <v>95</v>
      </c>
      <c r="B103" s="417">
        <v>41083</v>
      </c>
      <c r="C103" s="431" t="s">
        <v>662</v>
      </c>
      <c r="D103" s="432" t="s">
        <v>663</v>
      </c>
      <c r="E103" s="433" t="s">
        <v>475</v>
      </c>
      <c r="F103" s="420">
        <v>125</v>
      </c>
      <c r="G103" s="434"/>
      <c r="H103" s="433"/>
      <c r="I103" s="420">
        <v>125</v>
      </c>
      <c r="J103" s="394"/>
    </row>
    <row r="104" spans="1:10">
      <c r="A104" s="633">
        <v>96</v>
      </c>
      <c r="B104" s="417">
        <v>41083</v>
      </c>
      <c r="C104" s="436" t="s">
        <v>664</v>
      </c>
      <c r="D104" s="437" t="s">
        <v>665</v>
      </c>
      <c r="E104" s="438" t="s">
        <v>475</v>
      </c>
      <c r="F104" s="420">
        <v>125</v>
      </c>
      <c r="G104" s="439"/>
      <c r="H104" s="438"/>
      <c r="I104" s="420">
        <v>125</v>
      </c>
      <c r="J104" s="394"/>
    </row>
    <row r="105" spans="1:10">
      <c r="A105" s="633">
        <v>97</v>
      </c>
      <c r="B105" s="417">
        <v>41083</v>
      </c>
      <c r="C105" s="431" t="s">
        <v>666</v>
      </c>
      <c r="D105" s="432" t="s">
        <v>667</v>
      </c>
      <c r="E105" s="433" t="s">
        <v>475</v>
      </c>
      <c r="F105" s="420">
        <v>125</v>
      </c>
      <c r="G105" s="434"/>
      <c r="H105" s="433"/>
      <c r="I105" s="420">
        <v>125</v>
      </c>
      <c r="J105" s="394"/>
    </row>
    <row r="106" spans="1:10">
      <c r="A106" s="633">
        <v>98</v>
      </c>
      <c r="B106" s="417">
        <v>41083</v>
      </c>
      <c r="C106" s="431" t="s">
        <v>668</v>
      </c>
      <c r="D106" s="432" t="s">
        <v>669</v>
      </c>
      <c r="E106" s="433" t="s">
        <v>475</v>
      </c>
      <c r="F106" s="420">
        <v>125</v>
      </c>
      <c r="G106" s="434"/>
      <c r="H106" s="433"/>
      <c r="I106" s="420">
        <v>125</v>
      </c>
      <c r="J106" s="394"/>
    </row>
    <row r="107" spans="1:10">
      <c r="A107" s="633">
        <v>99</v>
      </c>
      <c r="B107" s="417">
        <v>41083</v>
      </c>
      <c r="C107" s="431" t="s">
        <v>670</v>
      </c>
      <c r="D107" s="432" t="s">
        <v>671</v>
      </c>
      <c r="E107" s="433" t="s">
        <v>475</v>
      </c>
      <c r="F107" s="420">
        <v>125</v>
      </c>
      <c r="G107" s="434"/>
      <c r="H107" s="433"/>
      <c r="I107" s="420">
        <v>125</v>
      </c>
      <c r="J107" s="394"/>
    </row>
    <row r="108" spans="1:10">
      <c r="A108" s="633">
        <v>100</v>
      </c>
      <c r="B108" s="417">
        <v>41083</v>
      </c>
      <c r="C108" s="431" t="s">
        <v>672</v>
      </c>
      <c r="D108" s="432" t="s">
        <v>673</v>
      </c>
      <c r="E108" s="433" t="s">
        <v>475</v>
      </c>
      <c r="F108" s="420">
        <v>125</v>
      </c>
      <c r="G108" s="434"/>
      <c r="H108" s="433"/>
      <c r="I108" s="420">
        <v>125</v>
      </c>
      <c r="J108" s="394"/>
    </row>
    <row r="109" spans="1:10">
      <c r="A109" s="633">
        <v>101</v>
      </c>
      <c r="B109" s="417">
        <v>41083</v>
      </c>
      <c r="C109" s="431" t="s">
        <v>674</v>
      </c>
      <c r="D109" s="432" t="s">
        <v>675</v>
      </c>
      <c r="E109" s="433" t="s">
        <v>475</v>
      </c>
      <c r="F109" s="420">
        <v>125</v>
      </c>
      <c r="G109" s="434"/>
      <c r="H109" s="433"/>
      <c r="I109" s="420">
        <v>125</v>
      </c>
      <c r="J109" s="394"/>
    </row>
    <row r="110" spans="1:10">
      <c r="A110" s="633">
        <v>102</v>
      </c>
      <c r="B110" s="417">
        <v>41083</v>
      </c>
      <c r="C110" s="431" t="s">
        <v>676</v>
      </c>
      <c r="D110" s="432" t="s">
        <v>677</v>
      </c>
      <c r="E110" s="433" t="s">
        <v>475</v>
      </c>
      <c r="F110" s="420">
        <v>125</v>
      </c>
      <c r="G110" s="434"/>
      <c r="H110" s="433"/>
      <c r="I110" s="420">
        <v>125</v>
      </c>
      <c r="J110" s="394"/>
    </row>
    <row r="111" spans="1:10">
      <c r="A111" s="633">
        <v>103</v>
      </c>
      <c r="B111" s="417">
        <v>41083</v>
      </c>
      <c r="C111" s="431" t="s">
        <v>678</v>
      </c>
      <c r="D111" s="432" t="s">
        <v>679</v>
      </c>
      <c r="E111" s="433" t="s">
        <v>475</v>
      </c>
      <c r="F111" s="420">
        <v>125</v>
      </c>
      <c r="G111" s="434"/>
      <c r="H111" s="433"/>
      <c r="I111" s="420">
        <v>125</v>
      </c>
      <c r="J111" s="394"/>
    </row>
    <row r="112" spans="1:10">
      <c r="A112" s="633">
        <v>104</v>
      </c>
      <c r="B112" s="417">
        <v>41084</v>
      </c>
      <c r="C112" s="431" t="s">
        <v>680</v>
      </c>
      <c r="D112" s="432" t="s">
        <v>681</v>
      </c>
      <c r="E112" s="433" t="s">
        <v>475</v>
      </c>
      <c r="F112" s="420">
        <v>125</v>
      </c>
      <c r="G112" s="434"/>
      <c r="H112" s="433"/>
      <c r="I112" s="420">
        <v>125</v>
      </c>
      <c r="J112" s="394"/>
    </row>
    <row r="113" spans="1:10">
      <c r="A113" s="633">
        <v>105</v>
      </c>
      <c r="B113" s="417">
        <v>41083</v>
      </c>
      <c r="C113" s="431" t="s">
        <v>682</v>
      </c>
      <c r="D113" s="432" t="s">
        <v>683</v>
      </c>
      <c r="E113" s="433" t="s">
        <v>475</v>
      </c>
      <c r="F113" s="420">
        <v>125</v>
      </c>
      <c r="G113" s="434"/>
      <c r="H113" s="433"/>
      <c r="I113" s="420">
        <v>125</v>
      </c>
      <c r="J113" s="394"/>
    </row>
    <row r="114" spans="1:10">
      <c r="A114" s="633">
        <v>106</v>
      </c>
      <c r="B114" s="417">
        <v>41083</v>
      </c>
      <c r="C114" s="431" t="s">
        <v>684</v>
      </c>
      <c r="D114" s="432" t="s">
        <v>685</v>
      </c>
      <c r="E114" s="433" t="s">
        <v>475</v>
      </c>
      <c r="F114" s="420">
        <v>125</v>
      </c>
      <c r="G114" s="434"/>
      <c r="H114" s="433"/>
      <c r="I114" s="420">
        <v>125</v>
      </c>
      <c r="J114" s="394"/>
    </row>
    <row r="115" spans="1:10">
      <c r="A115" s="633">
        <v>107</v>
      </c>
      <c r="B115" s="417">
        <v>41083</v>
      </c>
      <c r="C115" s="431" t="s">
        <v>686</v>
      </c>
      <c r="D115" s="432" t="s">
        <v>687</v>
      </c>
      <c r="E115" s="433" t="s">
        <v>475</v>
      </c>
      <c r="F115" s="420">
        <v>125</v>
      </c>
      <c r="G115" s="434"/>
      <c r="H115" s="433"/>
      <c r="I115" s="420">
        <v>125</v>
      </c>
      <c r="J115" s="394"/>
    </row>
    <row r="116" spans="1:10">
      <c r="A116" s="633">
        <v>108</v>
      </c>
      <c r="B116" s="417">
        <v>41083</v>
      </c>
      <c r="C116" s="431" t="s">
        <v>688</v>
      </c>
      <c r="D116" s="432" t="s">
        <v>689</v>
      </c>
      <c r="E116" s="433" t="s">
        <v>475</v>
      </c>
      <c r="F116" s="420">
        <v>125</v>
      </c>
      <c r="G116" s="439"/>
      <c r="H116" s="433"/>
      <c r="I116" s="420">
        <v>125</v>
      </c>
      <c r="J116" s="394"/>
    </row>
    <row r="117" spans="1:10">
      <c r="A117" s="633">
        <v>109</v>
      </c>
      <c r="B117" s="417">
        <v>41083</v>
      </c>
      <c r="C117" s="431" t="s">
        <v>690</v>
      </c>
      <c r="D117" s="432" t="s">
        <v>691</v>
      </c>
      <c r="E117" s="433" t="s">
        <v>475</v>
      </c>
      <c r="F117" s="420">
        <v>125</v>
      </c>
      <c r="G117" s="434"/>
      <c r="H117" s="433"/>
      <c r="I117" s="420">
        <v>125</v>
      </c>
      <c r="J117" s="394"/>
    </row>
    <row r="118" spans="1:10">
      <c r="A118" s="633">
        <v>110</v>
      </c>
      <c r="B118" s="417">
        <v>41083</v>
      </c>
      <c r="C118" s="431" t="s">
        <v>692</v>
      </c>
      <c r="D118" s="432" t="s">
        <v>693</v>
      </c>
      <c r="E118" s="433" t="s">
        <v>475</v>
      </c>
      <c r="F118" s="420">
        <v>125</v>
      </c>
      <c r="G118" s="434"/>
      <c r="H118" s="433"/>
      <c r="I118" s="420">
        <v>125</v>
      </c>
      <c r="J118" s="394"/>
    </row>
    <row r="119" spans="1:10">
      <c r="A119" s="633">
        <v>111</v>
      </c>
      <c r="B119" s="417">
        <v>41083</v>
      </c>
      <c r="C119" s="431" t="s">
        <v>694</v>
      </c>
      <c r="D119" s="432" t="s">
        <v>695</v>
      </c>
      <c r="E119" s="433" t="s">
        <v>475</v>
      </c>
      <c r="F119" s="420">
        <v>125</v>
      </c>
      <c r="G119" s="434"/>
      <c r="H119" s="433"/>
      <c r="I119" s="420">
        <v>125</v>
      </c>
      <c r="J119" s="394"/>
    </row>
    <row r="120" spans="1:10">
      <c r="A120" s="633">
        <v>112</v>
      </c>
      <c r="B120" s="417">
        <v>41083</v>
      </c>
      <c r="C120" s="431" t="s">
        <v>696</v>
      </c>
      <c r="D120" s="432" t="s">
        <v>697</v>
      </c>
      <c r="E120" s="433" t="s">
        <v>475</v>
      </c>
      <c r="F120" s="420">
        <v>125</v>
      </c>
      <c r="G120" s="434"/>
      <c r="H120" s="433"/>
      <c r="I120" s="420">
        <v>125</v>
      </c>
      <c r="J120" s="394"/>
    </row>
    <row r="121" spans="1:10">
      <c r="A121" s="633">
        <v>113</v>
      </c>
      <c r="B121" s="417">
        <v>41083</v>
      </c>
      <c r="C121" s="431" t="s">
        <v>698</v>
      </c>
      <c r="D121" s="432" t="s">
        <v>699</v>
      </c>
      <c r="E121" s="433" t="s">
        <v>475</v>
      </c>
      <c r="F121" s="420">
        <v>125</v>
      </c>
      <c r="G121" s="434"/>
      <c r="H121" s="433"/>
      <c r="I121" s="420">
        <v>125</v>
      </c>
      <c r="J121" s="394"/>
    </row>
    <row r="122" spans="1:10">
      <c r="A122" s="633">
        <v>114</v>
      </c>
      <c r="B122" s="417">
        <v>41083</v>
      </c>
      <c r="C122" s="431" t="s">
        <v>700</v>
      </c>
      <c r="D122" s="432" t="s">
        <v>701</v>
      </c>
      <c r="E122" s="433" t="s">
        <v>475</v>
      </c>
      <c r="F122" s="420">
        <v>125</v>
      </c>
      <c r="G122" s="434"/>
      <c r="H122" s="433"/>
      <c r="I122" s="420">
        <v>125</v>
      </c>
      <c r="J122" s="394"/>
    </row>
    <row r="123" spans="1:10">
      <c r="A123" s="633">
        <v>115</v>
      </c>
      <c r="B123" s="417">
        <v>41083</v>
      </c>
      <c r="C123" s="431" t="s">
        <v>702</v>
      </c>
      <c r="D123" s="432" t="s">
        <v>703</v>
      </c>
      <c r="E123" s="433" t="s">
        <v>475</v>
      </c>
      <c r="F123" s="420">
        <v>125</v>
      </c>
      <c r="G123" s="434"/>
      <c r="H123" s="433"/>
      <c r="I123" s="420">
        <v>125</v>
      </c>
      <c r="J123" s="394"/>
    </row>
    <row r="124" spans="1:10">
      <c r="A124" s="633">
        <v>116</v>
      </c>
      <c r="B124" s="417">
        <v>41083</v>
      </c>
      <c r="C124" s="431" t="s">
        <v>704</v>
      </c>
      <c r="D124" s="432" t="s">
        <v>705</v>
      </c>
      <c r="E124" s="433" t="s">
        <v>475</v>
      </c>
      <c r="F124" s="420">
        <v>125</v>
      </c>
      <c r="G124" s="434"/>
      <c r="H124" s="433"/>
      <c r="I124" s="420">
        <v>125</v>
      </c>
      <c r="J124" s="394"/>
    </row>
    <row r="125" spans="1:10">
      <c r="A125" s="633">
        <v>117</v>
      </c>
      <c r="B125" s="417">
        <v>41083</v>
      </c>
      <c r="C125" s="431" t="s">
        <v>706</v>
      </c>
      <c r="D125" s="432" t="s">
        <v>707</v>
      </c>
      <c r="E125" s="433" t="s">
        <v>475</v>
      </c>
      <c r="F125" s="420">
        <v>125</v>
      </c>
      <c r="G125" s="434"/>
      <c r="H125" s="433"/>
      <c r="I125" s="420">
        <v>125</v>
      </c>
      <c r="J125" s="394"/>
    </row>
    <row r="126" spans="1:10">
      <c r="A126" s="633">
        <v>118</v>
      </c>
      <c r="B126" s="417">
        <v>41083</v>
      </c>
      <c r="C126" s="431" t="s">
        <v>708</v>
      </c>
      <c r="D126" s="432" t="s">
        <v>709</v>
      </c>
      <c r="E126" s="433" t="s">
        <v>475</v>
      </c>
      <c r="F126" s="420">
        <v>125</v>
      </c>
      <c r="G126" s="434"/>
      <c r="H126" s="433"/>
      <c r="I126" s="420">
        <v>125</v>
      </c>
      <c r="J126" s="394"/>
    </row>
    <row r="127" spans="1:10">
      <c r="A127" s="633">
        <v>119</v>
      </c>
      <c r="B127" s="417">
        <v>41083</v>
      </c>
      <c r="C127" s="431" t="s">
        <v>710</v>
      </c>
      <c r="D127" s="432" t="s">
        <v>711</v>
      </c>
      <c r="E127" s="433" t="s">
        <v>475</v>
      </c>
      <c r="F127" s="420">
        <v>125</v>
      </c>
      <c r="G127" s="434"/>
      <c r="H127" s="433"/>
      <c r="I127" s="420">
        <v>125</v>
      </c>
      <c r="J127" s="394"/>
    </row>
    <row r="128" spans="1:10">
      <c r="A128" s="633">
        <v>120</v>
      </c>
      <c r="B128" s="417">
        <v>41083</v>
      </c>
      <c r="C128" s="431" t="s">
        <v>712</v>
      </c>
      <c r="D128" s="432" t="s">
        <v>713</v>
      </c>
      <c r="E128" s="433" t="s">
        <v>475</v>
      </c>
      <c r="F128" s="420">
        <v>125</v>
      </c>
      <c r="G128" s="439"/>
      <c r="H128" s="433"/>
      <c r="I128" s="420">
        <v>125</v>
      </c>
      <c r="J128" s="394"/>
    </row>
    <row r="129" spans="1:10">
      <c r="A129" s="633">
        <v>121</v>
      </c>
      <c r="B129" s="417">
        <v>41083</v>
      </c>
      <c r="C129" s="431" t="s">
        <v>714</v>
      </c>
      <c r="D129" s="432" t="s">
        <v>715</v>
      </c>
      <c r="E129" s="433" t="s">
        <v>475</v>
      </c>
      <c r="F129" s="420">
        <v>125</v>
      </c>
      <c r="G129" s="434"/>
      <c r="H129" s="433"/>
      <c r="I129" s="420">
        <v>125</v>
      </c>
      <c r="J129" s="394"/>
    </row>
    <row r="130" spans="1:10">
      <c r="A130" s="633">
        <v>122</v>
      </c>
      <c r="B130" s="417">
        <v>41083</v>
      </c>
      <c r="C130" s="431" t="s">
        <v>716</v>
      </c>
      <c r="D130" s="432" t="s">
        <v>717</v>
      </c>
      <c r="E130" s="433" t="s">
        <v>475</v>
      </c>
      <c r="F130" s="420">
        <v>125</v>
      </c>
      <c r="G130" s="434"/>
      <c r="H130" s="433"/>
      <c r="I130" s="420">
        <v>125</v>
      </c>
      <c r="J130" s="394"/>
    </row>
    <row r="131" spans="1:10">
      <c r="A131" s="633">
        <v>123</v>
      </c>
      <c r="B131" s="417">
        <v>41083</v>
      </c>
      <c r="C131" s="431" t="s">
        <v>718</v>
      </c>
      <c r="D131" s="432" t="s">
        <v>719</v>
      </c>
      <c r="E131" s="433" t="s">
        <v>475</v>
      </c>
      <c r="F131" s="420">
        <v>125</v>
      </c>
      <c r="G131" s="434"/>
      <c r="H131" s="433"/>
      <c r="I131" s="420">
        <v>125</v>
      </c>
      <c r="J131" s="394"/>
    </row>
    <row r="132" spans="1:10">
      <c r="A132" s="633">
        <v>124</v>
      </c>
      <c r="B132" s="417">
        <v>41083</v>
      </c>
      <c r="C132" s="431" t="s">
        <v>720</v>
      </c>
      <c r="D132" s="432" t="s">
        <v>721</v>
      </c>
      <c r="E132" s="433" t="s">
        <v>475</v>
      </c>
      <c r="F132" s="420">
        <v>125</v>
      </c>
      <c r="G132" s="434"/>
      <c r="H132" s="433"/>
      <c r="I132" s="420">
        <v>125</v>
      </c>
      <c r="J132" s="394"/>
    </row>
    <row r="133" spans="1:10">
      <c r="A133" s="633">
        <v>125</v>
      </c>
      <c r="B133" s="417">
        <v>41083</v>
      </c>
      <c r="C133" s="431" t="s">
        <v>722</v>
      </c>
      <c r="D133" s="432" t="s">
        <v>723</v>
      </c>
      <c r="E133" s="433" t="s">
        <v>475</v>
      </c>
      <c r="F133" s="420">
        <v>125</v>
      </c>
      <c r="G133" s="434"/>
      <c r="H133" s="433"/>
      <c r="I133" s="420">
        <v>125</v>
      </c>
      <c r="J133" s="394"/>
    </row>
    <row r="134" spans="1:10">
      <c r="A134" s="633">
        <v>126</v>
      </c>
      <c r="B134" s="417">
        <v>41083</v>
      </c>
      <c r="C134" s="431" t="s">
        <v>724</v>
      </c>
      <c r="D134" s="432" t="s">
        <v>725</v>
      </c>
      <c r="E134" s="433" t="s">
        <v>475</v>
      </c>
      <c r="F134" s="420">
        <v>125</v>
      </c>
      <c r="G134" s="434"/>
      <c r="H134" s="433"/>
      <c r="I134" s="420">
        <v>125</v>
      </c>
      <c r="J134" s="394"/>
    </row>
    <row r="135" spans="1:10">
      <c r="A135" s="633">
        <v>127</v>
      </c>
      <c r="B135" s="417">
        <v>41083</v>
      </c>
      <c r="C135" s="431" t="s">
        <v>726</v>
      </c>
      <c r="D135" s="432" t="s">
        <v>727</v>
      </c>
      <c r="E135" s="433" t="s">
        <v>475</v>
      </c>
      <c r="F135" s="420">
        <v>125</v>
      </c>
      <c r="G135" s="434"/>
      <c r="H135" s="433"/>
      <c r="I135" s="420">
        <v>125</v>
      </c>
      <c r="J135" s="394"/>
    </row>
    <row r="136" spans="1:10">
      <c r="A136" s="633">
        <v>128</v>
      </c>
      <c r="B136" s="417">
        <v>41083</v>
      </c>
      <c r="C136" s="431" t="s">
        <v>728</v>
      </c>
      <c r="D136" s="432" t="s">
        <v>729</v>
      </c>
      <c r="E136" s="433" t="s">
        <v>475</v>
      </c>
      <c r="F136" s="420">
        <v>125</v>
      </c>
      <c r="G136" s="434"/>
      <c r="H136" s="433"/>
      <c r="I136" s="420">
        <v>125</v>
      </c>
      <c r="J136" s="394"/>
    </row>
    <row r="137" spans="1:10">
      <c r="A137" s="633">
        <v>129</v>
      </c>
      <c r="B137" s="417">
        <v>41083</v>
      </c>
      <c r="C137" s="431" t="s">
        <v>730</v>
      </c>
      <c r="D137" s="432" t="s">
        <v>731</v>
      </c>
      <c r="E137" s="433" t="s">
        <v>475</v>
      </c>
      <c r="F137" s="420">
        <v>125</v>
      </c>
      <c r="G137" s="434"/>
      <c r="H137" s="433"/>
      <c r="I137" s="420">
        <v>125</v>
      </c>
      <c r="J137" s="394"/>
    </row>
    <row r="138" spans="1:10">
      <c r="A138" s="633">
        <v>130</v>
      </c>
      <c r="B138" s="417">
        <v>41083</v>
      </c>
      <c r="C138" s="431" t="s">
        <v>732</v>
      </c>
      <c r="D138" s="432" t="s">
        <v>733</v>
      </c>
      <c r="E138" s="433" t="s">
        <v>475</v>
      </c>
      <c r="F138" s="420">
        <v>125</v>
      </c>
      <c r="G138" s="434"/>
      <c r="H138" s="433"/>
      <c r="I138" s="420">
        <v>125</v>
      </c>
      <c r="J138" s="394"/>
    </row>
    <row r="139" spans="1:10">
      <c r="A139" s="633">
        <v>131</v>
      </c>
      <c r="B139" s="417">
        <v>41083</v>
      </c>
      <c r="C139" s="431" t="s">
        <v>734</v>
      </c>
      <c r="D139" s="432" t="s">
        <v>735</v>
      </c>
      <c r="E139" s="433" t="s">
        <v>475</v>
      </c>
      <c r="F139" s="420">
        <v>125</v>
      </c>
      <c r="G139" s="434"/>
      <c r="H139" s="433"/>
      <c r="I139" s="420">
        <v>125</v>
      </c>
      <c r="J139" s="394"/>
    </row>
    <row r="140" spans="1:10">
      <c r="A140" s="633">
        <v>132</v>
      </c>
      <c r="B140" s="417">
        <v>41083</v>
      </c>
      <c r="C140" s="431" t="s">
        <v>736</v>
      </c>
      <c r="D140" s="432" t="s">
        <v>737</v>
      </c>
      <c r="E140" s="433" t="s">
        <v>475</v>
      </c>
      <c r="F140" s="420">
        <v>125</v>
      </c>
      <c r="G140" s="439"/>
      <c r="H140" s="433"/>
      <c r="I140" s="420">
        <v>125</v>
      </c>
      <c r="J140" s="394"/>
    </row>
    <row r="141" spans="1:10">
      <c r="A141" s="633">
        <v>133</v>
      </c>
      <c r="B141" s="417">
        <v>41083</v>
      </c>
      <c r="C141" s="431" t="s">
        <v>738</v>
      </c>
      <c r="D141" s="432" t="s">
        <v>739</v>
      </c>
      <c r="E141" s="433" t="s">
        <v>475</v>
      </c>
      <c r="F141" s="420">
        <v>125</v>
      </c>
      <c r="G141" s="434"/>
      <c r="H141" s="433"/>
      <c r="I141" s="420">
        <v>125</v>
      </c>
      <c r="J141" s="394"/>
    </row>
    <row r="142" spans="1:10">
      <c r="A142" s="633">
        <v>134</v>
      </c>
      <c r="B142" s="417">
        <v>41083</v>
      </c>
      <c r="C142" s="431" t="s">
        <v>740</v>
      </c>
      <c r="D142" s="432" t="s">
        <v>741</v>
      </c>
      <c r="E142" s="433" t="s">
        <v>475</v>
      </c>
      <c r="F142" s="420">
        <v>125</v>
      </c>
      <c r="G142" s="434"/>
      <c r="H142" s="433"/>
      <c r="I142" s="420">
        <v>125</v>
      </c>
      <c r="J142" s="394"/>
    </row>
    <row r="143" spans="1:10">
      <c r="A143" s="633">
        <v>135</v>
      </c>
      <c r="B143" s="417">
        <v>41083</v>
      </c>
      <c r="C143" s="431" t="s">
        <v>742</v>
      </c>
      <c r="D143" s="432" t="s">
        <v>743</v>
      </c>
      <c r="E143" s="433" t="s">
        <v>475</v>
      </c>
      <c r="F143" s="420">
        <v>125</v>
      </c>
      <c r="G143" s="434"/>
      <c r="H143" s="433"/>
      <c r="I143" s="420">
        <v>125</v>
      </c>
      <c r="J143" s="394"/>
    </row>
    <row r="144" spans="1:10">
      <c r="A144" s="633">
        <v>136</v>
      </c>
      <c r="B144" s="417">
        <v>41083</v>
      </c>
      <c r="C144" s="431" t="s">
        <v>744</v>
      </c>
      <c r="D144" s="432" t="s">
        <v>745</v>
      </c>
      <c r="E144" s="433" t="s">
        <v>475</v>
      </c>
      <c r="F144" s="420">
        <v>125</v>
      </c>
      <c r="G144" s="434"/>
      <c r="H144" s="433"/>
      <c r="I144" s="420">
        <v>125</v>
      </c>
      <c r="J144" s="394"/>
    </row>
    <row r="145" spans="1:10">
      <c r="A145" s="633">
        <v>137</v>
      </c>
      <c r="B145" s="417">
        <v>41083</v>
      </c>
      <c r="C145" s="431" t="s">
        <v>746</v>
      </c>
      <c r="D145" s="432" t="s">
        <v>747</v>
      </c>
      <c r="E145" s="433" t="s">
        <v>475</v>
      </c>
      <c r="F145" s="420">
        <v>125</v>
      </c>
      <c r="G145" s="434"/>
      <c r="H145" s="433"/>
      <c r="I145" s="420">
        <v>125</v>
      </c>
      <c r="J145" s="394"/>
    </row>
    <row r="146" spans="1:10">
      <c r="A146" s="633">
        <v>138</v>
      </c>
      <c r="B146" s="417">
        <v>41083</v>
      </c>
      <c r="C146" s="431" t="s">
        <v>748</v>
      </c>
      <c r="D146" s="432" t="s">
        <v>749</v>
      </c>
      <c r="E146" s="433" t="s">
        <v>475</v>
      </c>
      <c r="F146" s="420">
        <v>125</v>
      </c>
      <c r="G146" s="434"/>
      <c r="H146" s="433"/>
      <c r="I146" s="420">
        <v>125</v>
      </c>
      <c r="J146" s="394"/>
    </row>
    <row r="147" spans="1:10">
      <c r="A147" s="633">
        <v>139</v>
      </c>
      <c r="B147" s="417">
        <v>41083</v>
      </c>
      <c r="C147" s="431" t="s">
        <v>750</v>
      </c>
      <c r="D147" s="432" t="s">
        <v>751</v>
      </c>
      <c r="E147" s="433" t="s">
        <v>475</v>
      </c>
      <c r="F147" s="420">
        <v>125</v>
      </c>
      <c r="G147" s="434"/>
      <c r="H147" s="433"/>
      <c r="I147" s="420">
        <v>125</v>
      </c>
      <c r="J147" s="394"/>
    </row>
    <row r="148" spans="1:10">
      <c r="A148" s="633">
        <v>140</v>
      </c>
      <c r="B148" s="417">
        <v>41083</v>
      </c>
      <c r="C148" s="431" t="s">
        <v>752</v>
      </c>
      <c r="D148" s="432" t="s">
        <v>753</v>
      </c>
      <c r="E148" s="433" t="s">
        <v>475</v>
      </c>
      <c r="F148" s="420">
        <v>125</v>
      </c>
      <c r="G148" s="434"/>
      <c r="H148" s="433"/>
      <c r="I148" s="420">
        <v>125</v>
      </c>
      <c r="J148" s="394"/>
    </row>
    <row r="149" spans="1:10">
      <c r="A149" s="633">
        <v>141</v>
      </c>
      <c r="B149" s="417">
        <v>41083</v>
      </c>
      <c r="C149" s="431" t="s">
        <v>754</v>
      </c>
      <c r="D149" s="432" t="s">
        <v>755</v>
      </c>
      <c r="E149" s="433" t="s">
        <v>475</v>
      </c>
      <c r="F149" s="420">
        <v>125</v>
      </c>
      <c r="G149" s="434"/>
      <c r="H149" s="433"/>
      <c r="I149" s="420">
        <v>125</v>
      </c>
      <c r="J149" s="394"/>
    </row>
    <row r="150" spans="1:10">
      <c r="A150" s="633">
        <v>142</v>
      </c>
      <c r="B150" s="417">
        <v>41083</v>
      </c>
      <c r="C150" s="431" t="s">
        <v>756</v>
      </c>
      <c r="D150" s="432" t="s">
        <v>757</v>
      </c>
      <c r="E150" s="433" t="s">
        <v>475</v>
      </c>
      <c r="F150" s="420">
        <v>125</v>
      </c>
      <c r="G150" s="434"/>
      <c r="H150" s="433"/>
      <c r="I150" s="420">
        <v>125</v>
      </c>
      <c r="J150" s="394"/>
    </row>
    <row r="151" spans="1:10">
      <c r="A151" s="633">
        <v>143</v>
      </c>
      <c r="B151" s="417">
        <v>41083</v>
      </c>
      <c r="C151" s="431" t="s">
        <v>758</v>
      </c>
      <c r="D151" s="432" t="s">
        <v>759</v>
      </c>
      <c r="E151" s="433" t="s">
        <v>475</v>
      </c>
      <c r="F151" s="420">
        <v>125</v>
      </c>
      <c r="G151" s="434"/>
      <c r="H151" s="433"/>
      <c r="I151" s="420">
        <v>125</v>
      </c>
      <c r="J151" s="394"/>
    </row>
    <row r="152" spans="1:10">
      <c r="A152" s="633">
        <v>144</v>
      </c>
      <c r="B152" s="417">
        <v>41083</v>
      </c>
      <c r="C152" s="431" t="s">
        <v>760</v>
      </c>
      <c r="D152" s="432" t="s">
        <v>761</v>
      </c>
      <c r="E152" s="433" t="s">
        <v>475</v>
      </c>
      <c r="F152" s="420">
        <v>125</v>
      </c>
      <c r="G152" s="439"/>
      <c r="H152" s="433"/>
      <c r="I152" s="420">
        <v>125</v>
      </c>
      <c r="J152" s="394"/>
    </row>
    <row r="153" spans="1:10">
      <c r="A153" s="633">
        <v>145</v>
      </c>
      <c r="B153" s="417">
        <v>41083</v>
      </c>
      <c r="C153" s="431" t="s">
        <v>762</v>
      </c>
      <c r="D153" s="432" t="s">
        <v>763</v>
      </c>
      <c r="E153" s="433" t="s">
        <v>475</v>
      </c>
      <c r="F153" s="420">
        <v>125</v>
      </c>
      <c r="G153" s="434"/>
      <c r="H153" s="433"/>
      <c r="I153" s="420">
        <v>125</v>
      </c>
      <c r="J153" s="394"/>
    </row>
    <row r="154" spans="1:10">
      <c r="A154" s="633">
        <v>146</v>
      </c>
      <c r="B154" s="417">
        <v>41083</v>
      </c>
      <c r="C154" s="431" t="s">
        <v>764</v>
      </c>
      <c r="D154" s="432" t="s">
        <v>765</v>
      </c>
      <c r="E154" s="433" t="s">
        <v>475</v>
      </c>
      <c r="F154" s="420">
        <v>125</v>
      </c>
      <c r="G154" s="434"/>
      <c r="H154" s="433"/>
      <c r="I154" s="420">
        <v>125</v>
      </c>
      <c r="J154" s="394"/>
    </row>
    <row r="155" spans="1:10">
      <c r="A155" s="633">
        <v>147</v>
      </c>
      <c r="B155" s="417">
        <v>41083</v>
      </c>
      <c r="C155" s="431" t="s">
        <v>766</v>
      </c>
      <c r="D155" s="432" t="s">
        <v>767</v>
      </c>
      <c r="E155" s="433" t="s">
        <v>475</v>
      </c>
      <c r="F155" s="420">
        <v>125</v>
      </c>
      <c r="G155" s="434"/>
      <c r="H155" s="433"/>
      <c r="I155" s="420">
        <v>125</v>
      </c>
      <c r="J155" s="394"/>
    </row>
    <row r="156" spans="1:10">
      <c r="A156" s="633">
        <v>148</v>
      </c>
      <c r="B156" s="417">
        <v>41083</v>
      </c>
      <c r="C156" s="431" t="s">
        <v>768</v>
      </c>
      <c r="D156" s="432" t="s">
        <v>769</v>
      </c>
      <c r="E156" s="433" t="s">
        <v>475</v>
      </c>
      <c r="F156" s="420">
        <v>125</v>
      </c>
      <c r="G156" s="434"/>
      <c r="H156" s="433"/>
      <c r="I156" s="420">
        <v>125</v>
      </c>
      <c r="J156" s="394"/>
    </row>
    <row r="157" spans="1:10">
      <c r="A157" s="633">
        <v>149</v>
      </c>
      <c r="B157" s="417">
        <v>41083</v>
      </c>
      <c r="C157" s="431" t="s">
        <v>770</v>
      </c>
      <c r="D157" s="432" t="s">
        <v>771</v>
      </c>
      <c r="E157" s="433" t="s">
        <v>475</v>
      </c>
      <c r="F157" s="420">
        <v>125</v>
      </c>
      <c r="G157" s="434"/>
      <c r="H157" s="433"/>
      <c r="I157" s="420">
        <v>125</v>
      </c>
      <c r="J157" s="394"/>
    </row>
    <row r="158" spans="1:10">
      <c r="A158" s="633">
        <v>150</v>
      </c>
      <c r="B158" s="417">
        <v>41083</v>
      </c>
      <c r="C158" s="431" t="s">
        <v>772</v>
      </c>
      <c r="D158" s="432" t="s">
        <v>773</v>
      </c>
      <c r="E158" s="433" t="s">
        <v>475</v>
      </c>
      <c r="F158" s="420">
        <v>125</v>
      </c>
      <c r="G158" s="434"/>
      <c r="H158" s="433"/>
      <c r="I158" s="420">
        <v>125</v>
      </c>
      <c r="J158" s="394"/>
    </row>
    <row r="159" spans="1:10">
      <c r="A159" s="633">
        <v>151</v>
      </c>
      <c r="B159" s="417">
        <v>41083</v>
      </c>
      <c r="C159" s="431" t="s">
        <v>774</v>
      </c>
      <c r="D159" s="432" t="s">
        <v>775</v>
      </c>
      <c r="E159" s="433" t="s">
        <v>475</v>
      </c>
      <c r="F159" s="420">
        <v>125</v>
      </c>
      <c r="G159" s="434"/>
      <c r="H159" s="433"/>
      <c r="I159" s="420">
        <v>125</v>
      </c>
      <c r="J159" s="394"/>
    </row>
    <row r="160" spans="1:10">
      <c r="A160" s="633">
        <v>152</v>
      </c>
      <c r="B160" s="417">
        <v>41083</v>
      </c>
      <c r="C160" s="431" t="s">
        <v>776</v>
      </c>
      <c r="D160" s="432" t="s">
        <v>777</v>
      </c>
      <c r="E160" s="433" t="s">
        <v>475</v>
      </c>
      <c r="F160" s="420">
        <v>125</v>
      </c>
      <c r="G160" s="434"/>
      <c r="H160" s="433"/>
      <c r="I160" s="420">
        <v>125</v>
      </c>
      <c r="J160" s="394"/>
    </row>
    <row r="161" spans="1:10">
      <c r="A161" s="633">
        <v>153</v>
      </c>
      <c r="B161" s="417">
        <v>41083</v>
      </c>
      <c r="C161" s="431" t="s">
        <v>778</v>
      </c>
      <c r="D161" s="432" t="s">
        <v>779</v>
      </c>
      <c r="E161" s="433" t="s">
        <v>475</v>
      </c>
      <c r="F161" s="420">
        <v>125</v>
      </c>
      <c r="G161" s="434"/>
      <c r="H161" s="433"/>
      <c r="I161" s="420">
        <v>125</v>
      </c>
      <c r="J161" s="394"/>
    </row>
    <row r="162" spans="1:10">
      <c r="A162" s="633">
        <v>154</v>
      </c>
      <c r="B162" s="417">
        <v>41083</v>
      </c>
      <c r="C162" s="431" t="s">
        <v>780</v>
      </c>
      <c r="D162" s="432" t="s">
        <v>781</v>
      </c>
      <c r="E162" s="433" t="s">
        <v>475</v>
      </c>
      <c r="F162" s="420">
        <v>125</v>
      </c>
      <c r="G162" s="434"/>
      <c r="H162" s="433"/>
      <c r="I162" s="420">
        <v>125</v>
      </c>
      <c r="J162" s="394"/>
    </row>
    <row r="163" spans="1:10">
      <c r="A163" s="633">
        <v>155</v>
      </c>
      <c r="B163" s="417">
        <v>41083</v>
      </c>
      <c r="C163" s="431" t="s">
        <v>782</v>
      </c>
      <c r="D163" s="432" t="s">
        <v>783</v>
      </c>
      <c r="E163" s="433" t="s">
        <v>475</v>
      </c>
      <c r="F163" s="420">
        <v>125</v>
      </c>
      <c r="G163" s="434"/>
      <c r="H163" s="433"/>
      <c r="I163" s="420">
        <v>125</v>
      </c>
      <c r="J163" s="394"/>
    </row>
    <row r="164" spans="1:10">
      <c r="A164" s="633">
        <v>156</v>
      </c>
      <c r="B164" s="417">
        <v>41083</v>
      </c>
      <c r="C164" s="431" t="s">
        <v>784</v>
      </c>
      <c r="D164" s="432" t="s">
        <v>785</v>
      </c>
      <c r="E164" s="433" t="s">
        <v>475</v>
      </c>
      <c r="F164" s="420">
        <v>125</v>
      </c>
      <c r="G164" s="439"/>
      <c r="H164" s="433"/>
      <c r="I164" s="420">
        <v>125</v>
      </c>
      <c r="J164" s="394"/>
    </row>
    <row r="165" spans="1:10">
      <c r="A165" s="633">
        <v>157</v>
      </c>
      <c r="B165" s="417">
        <v>41083</v>
      </c>
      <c r="C165" s="431" t="s">
        <v>786</v>
      </c>
      <c r="D165" s="432" t="s">
        <v>787</v>
      </c>
      <c r="E165" s="433" t="s">
        <v>475</v>
      </c>
      <c r="F165" s="420">
        <v>125</v>
      </c>
      <c r="G165" s="434"/>
      <c r="H165" s="433"/>
      <c r="I165" s="420">
        <v>125</v>
      </c>
      <c r="J165" s="394"/>
    </row>
    <row r="166" spans="1:10">
      <c r="A166" s="633">
        <v>158</v>
      </c>
      <c r="B166" s="417">
        <v>41083</v>
      </c>
      <c r="C166" s="431" t="s">
        <v>788</v>
      </c>
      <c r="D166" s="432" t="s">
        <v>789</v>
      </c>
      <c r="E166" s="433" t="s">
        <v>475</v>
      </c>
      <c r="F166" s="420">
        <v>125</v>
      </c>
      <c r="G166" s="434"/>
      <c r="H166" s="433"/>
      <c r="I166" s="420">
        <v>125</v>
      </c>
      <c r="J166" s="394"/>
    </row>
    <row r="167" spans="1:10">
      <c r="A167" s="633">
        <v>159</v>
      </c>
      <c r="B167" s="417">
        <v>41083</v>
      </c>
      <c r="C167" s="431" t="s">
        <v>790</v>
      </c>
      <c r="D167" s="432" t="s">
        <v>791</v>
      </c>
      <c r="E167" s="433" t="s">
        <v>475</v>
      </c>
      <c r="F167" s="420">
        <v>125</v>
      </c>
      <c r="G167" s="434"/>
      <c r="H167" s="433"/>
      <c r="I167" s="420">
        <v>125</v>
      </c>
      <c r="J167" s="394"/>
    </row>
    <row r="168" spans="1:10">
      <c r="A168" s="633">
        <v>160</v>
      </c>
      <c r="B168" s="417">
        <v>41083</v>
      </c>
      <c r="C168" s="431" t="s">
        <v>792</v>
      </c>
      <c r="D168" s="432" t="s">
        <v>793</v>
      </c>
      <c r="E168" s="433" t="s">
        <v>475</v>
      </c>
      <c r="F168" s="420">
        <v>125</v>
      </c>
      <c r="G168" s="434"/>
      <c r="H168" s="433"/>
      <c r="I168" s="420">
        <v>125</v>
      </c>
      <c r="J168" s="394"/>
    </row>
    <row r="169" spans="1:10">
      <c r="A169" s="633">
        <v>161</v>
      </c>
      <c r="B169" s="417">
        <v>41083</v>
      </c>
      <c r="C169" s="431" t="s">
        <v>794</v>
      </c>
      <c r="D169" s="432" t="s">
        <v>795</v>
      </c>
      <c r="E169" s="433" t="s">
        <v>475</v>
      </c>
      <c r="F169" s="420">
        <v>125</v>
      </c>
      <c r="G169" s="434"/>
      <c r="H169" s="433"/>
      <c r="I169" s="420">
        <v>125</v>
      </c>
      <c r="J169" s="394"/>
    </row>
    <row r="170" spans="1:10">
      <c r="A170" s="633">
        <v>162</v>
      </c>
      <c r="B170" s="417">
        <v>41083</v>
      </c>
      <c r="C170" s="431" t="s">
        <v>796</v>
      </c>
      <c r="D170" s="432" t="s">
        <v>797</v>
      </c>
      <c r="E170" s="433" t="s">
        <v>475</v>
      </c>
      <c r="F170" s="420">
        <v>125</v>
      </c>
      <c r="G170" s="434"/>
      <c r="H170" s="433"/>
      <c r="I170" s="420">
        <v>125</v>
      </c>
      <c r="J170" s="394"/>
    </row>
    <row r="171" spans="1:10">
      <c r="A171" s="633">
        <v>163</v>
      </c>
      <c r="B171" s="417">
        <v>41083</v>
      </c>
      <c r="C171" s="431" t="s">
        <v>798</v>
      </c>
      <c r="D171" s="432" t="s">
        <v>799</v>
      </c>
      <c r="E171" s="433" t="s">
        <v>475</v>
      </c>
      <c r="F171" s="420">
        <v>125</v>
      </c>
      <c r="G171" s="434"/>
      <c r="H171" s="433"/>
      <c r="I171" s="420">
        <v>125</v>
      </c>
      <c r="J171" s="394"/>
    </row>
    <row r="172" spans="1:10">
      <c r="A172" s="633">
        <v>164</v>
      </c>
      <c r="B172" s="417">
        <v>41083</v>
      </c>
      <c r="C172" s="431" t="s">
        <v>800</v>
      </c>
      <c r="D172" s="432" t="s">
        <v>801</v>
      </c>
      <c r="E172" s="433" t="s">
        <v>475</v>
      </c>
      <c r="F172" s="420">
        <v>125</v>
      </c>
      <c r="G172" s="434"/>
      <c r="H172" s="433"/>
      <c r="I172" s="420">
        <v>125</v>
      </c>
      <c r="J172" s="394"/>
    </row>
    <row r="173" spans="1:10">
      <c r="A173" s="633">
        <v>165</v>
      </c>
      <c r="B173" s="417">
        <v>41083</v>
      </c>
      <c r="C173" s="431" t="s">
        <v>802</v>
      </c>
      <c r="D173" s="432" t="s">
        <v>803</v>
      </c>
      <c r="E173" s="433" t="s">
        <v>475</v>
      </c>
      <c r="F173" s="420">
        <v>125</v>
      </c>
      <c r="G173" s="434"/>
      <c r="H173" s="433"/>
      <c r="I173" s="420">
        <v>125</v>
      </c>
      <c r="J173" s="394"/>
    </row>
    <row r="174" spans="1:10">
      <c r="A174" s="633">
        <v>166</v>
      </c>
      <c r="B174" s="417">
        <v>41083</v>
      </c>
      <c r="C174" s="431" t="s">
        <v>804</v>
      </c>
      <c r="D174" s="432" t="s">
        <v>805</v>
      </c>
      <c r="E174" s="433" t="s">
        <v>475</v>
      </c>
      <c r="F174" s="420">
        <v>125</v>
      </c>
      <c r="G174" s="434"/>
      <c r="H174" s="433"/>
      <c r="I174" s="420">
        <v>125</v>
      </c>
      <c r="J174" s="394"/>
    </row>
    <row r="175" spans="1:10">
      <c r="A175" s="633">
        <v>167</v>
      </c>
      <c r="B175" s="417">
        <v>41083</v>
      </c>
      <c r="C175" s="431" t="s">
        <v>806</v>
      </c>
      <c r="D175" s="432" t="s">
        <v>807</v>
      </c>
      <c r="E175" s="433" t="s">
        <v>475</v>
      </c>
      <c r="F175" s="420">
        <v>125</v>
      </c>
      <c r="G175" s="434"/>
      <c r="H175" s="433"/>
      <c r="I175" s="420">
        <v>125</v>
      </c>
      <c r="J175" s="394"/>
    </row>
    <row r="176" spans="1:10">
      <c r="A176" s="633">
        <v>168</v>
      </c>
      <c r="B176" s="417">
        <v>41083</v>
      </c>
      <c r="C176" s="431" t="s">
        <v>808</v>
      </c>
      <c r="D176" s="432" t="s">
        <v>809</v>
      </c>
      <c r="E176" s="433" t="s">
        <v>475</v>
      </c>
      <c r="F176" s="420">
        <v>125</v>
      </c>
      <c r="G176" s="439"/>
      <c r="H176" s="433"/>
      <c r="I176" s="420">
        <v>125</v>
      </c>
      <c r="J176" s="394"/>
    </row>
    <row r="177" spans="1:10">
      <c r="A177" s="633">
        <v>169</v>
      </c>
      <c r="B177" s="417">
        <v>41083</v>
      </c>
      <c r="C177" s="431" t="s">
        <v>810</v>
      </c>
      <c r="D177" s="432" t="s">
        <v>811</v>
      </c>
      <c r="E177" s="433" t="s">
        <v>475</v>
      </c>
      <c r="F177" s="420">
        <v>125</v>
      </c>
      <c r="G177" s="434"/>
      <c r="H177" s="433"/>
      <c r="I177" s="420">
        <v>125</v>
      </c>
      <c r="J177" s="394"/>
    </row>
    <row r="178" spans="1:10">
      <c r="A178" s="633">
        <v>170</v>
      </c>
      <c r="B178" s="417">
        <v>41083</v>
      </c>
      <c r="C178" s="431" t="s">
        <v>812</v>
      </c>
      <c r="D178" s="432" t="s">
        <v>813</v>
      </c>
      <c r="E178" s="433" t="s">
        <v>475</v>
      </c>
      <c r="F178" s="420">
        <v>125</v>
      </c>
      <c r="G178" s="434"/>
      <c r="H178" s="433"/>
      <c r="I178" s="420">
        <v>125</v>
      </c>
      <c r="J178" s="394"/>
    </row>
    <row r="179" spans="1:10">
      <c r="A179" s="633">
        <v>171</v>
      </c>
      <c r="B179" s="417">
        <v>41083</v>
      </c>
      <c r="C179" s="431" t="s">
        <v>814</v>
      </c>
      <c r="D179" s="432" t="s">
        <v>815</v>
      </c>
      <c r="E179" s="433" t="s">
        <v>475</v>
      </c>
      <c r="F179" s="420">
        <v>125</v>
      </c>
      <c r="G179" s="434"/>
      <c r="H179" s="433"/>
      <c r="I179" s="420">
        <v>125</v>
      </c>
      <c r="J179" s="394"/>
    </row>
    <row r="180" spans="1:10">
      <c r="A180" s="633">
        <v>172</v>
      </c>
      <c r="B180" s="417">
        <v>41083</v>
      </c>
      <c r="C180" s="431" t="s">
        <v>816</v>
      </c>
      <c r="D180" s="432" t="s">
        <v>817</v>
      </c>
      <c r="E180" s="433" t="s">
        <v>475</v>
      </c>
      <c r="F180" s="420">
        <v>125</v>
      </c>
      <c r="G180" s="434"/>
      <c r="H180" s="433"/>
      <c r="I180" s="420">
        <v>125</v>
      </c>
      <c r="J180" s="394"/>
    </row>
    <row r="181" spans="1:10">
      <c r="A181" s="633">
        <v>173</v>
      </c>
      <c r="B181" s="417">
        <v>41083</v>
      </c>
      <c r="C181" s="431" t="s">
        <v>818</v>
      </c>
      <c r="D181" s="432" t="s">
        <v>819</v>
      </c>
      <c r="E181" s="433" t="s">
        <v>475</v>
      </c>
      <c r="F181" s="420">
        <v>125</v>
      </c>
      <c r="G181" s="434"/>
      <c r="H181" s="433"/>
      <c r="I181" s="420">
        <v>125</v>
      </c>
      <c r="J181" s="394"/>
    </row>
    <row r="182" spans="1:10">
      <c r="A182" s="633">
        <v>174</v>
      </c>
      <c r="B182" s="417">
        <v>41083</v>
      </c>
      <c r="C182" s="431" t="s">
        <v>820</v>
      </c>
      <c r="D182" s="432" t="s">
        <v>821</v>
      </c>
      <c r="E182" s="433" t="s">
        <v>475</v>
      </c>
      <c r="F182" s="420">
        <v>125</v>
      </c>
      <c r="G182" s="434"/>
      <c r="H182" s="433"/>
      <c r="I182" s="420">
        <v>125</v>
      </c>
      <c r="J182" s="394"/>
    </row>
    <row r="183" spans="1:10">
      <c r="A183" s="633">
        <v>175</v>
      </c>
      <c r="B183" s="417">
        <v>41083</v>
      </c>
      <c r="C183" s="431" t="s">
        <v>822</v>
      </c>
      <c r="D183" s="432" t="s">
        <v>823</v>
      </c>
      <c r="E183" s="433" t="s">
        <v>475</v>
      </c>
      <c r="F183" s="420">
        <v>125</v>
      </c>
      <c r="G183" s="434"/>
      <c r="H183" s="433"/>
      <c r="I183" s="420">
        <v>125</v>
      </c>
      <c r="J183" s="394"/>
    </row>
    <row r="184" spans="1:10">
      <c r="A184" s="633">
        <v>176</v>
      </c>
      <c r="B184" s="417">
        <v>41083</v>
      </c>
      <c r="C184" s="431" t="s">
        <v>824</v>
      </c>
      <c r="D184" s="432" t="s">
        <v>825</v>
      </c>
      <c r="E184" s="433" t="s">
        <v>475</v>
      </c>
      <c r="F184" s="420">
        <v>125</v>
      </c>
      <c r="G184" s="434"/>
      <c r="H184" s="433"/>
      <c r="I184" s="420">
        <v>125</v>
      </c>
      <c r="J184" s="394"/>
    </row>
    <row r="185" spans="1:10">
      <c r="A185" s="633">
        <v>177</v>
      </c>
      <c r="B185" s="417">
        <v>41083</v>
      </c>
      <c r="C185" s="431" t="s">
        <v>826</v>
      </c>
      <c r="D185" s="432" t="s">
        <v>827</v>
      </c>
      <c r="E185" s="433" t="s">
        <v>475</v>
      </c>
      <c r="F185" s="420">
        <v>125</v>
      </c>
      <c r="G185" s="434"/>
      <c r="H185" s="433"/>
      <c r="I185" s="420">
        <v>125</v>
      </c>
      <c r="J185" s="394"/>
    </row>
    <row r="186" spans="1:10">
      <c r="A186" s="633">
        <v>178</v>
      </c>
      <c r="B186" s="417">
        <v>41083</v>
      </c>
      <c r="C186" s="431" t="s">
        <v>828</v>
      </c>
      <c r="D186" s="432" t="s">
        <v>829</v>
      </c>
      <c r="E186" s="433" t="s">
        <v>475</v>
      </c>
      <c r="F186" s="420">
        <v>125</v>
      </c>
      <c r="G186" s="434"/>
      <c r="H186" s="433"/>
      <c r="I186" s="420">
        <v>125</v>
      </c>
      <c r="J186" s="394"/>
    </row>
    <row r="187" spans="1:10">
      <c r="A187" s="633">
        <v>179</v>
      </c>
      <c r="B187" s="417">
        <v>41083</v>
      </c>
      <c r="C187" s="431" t="s">
        <v>830</v>
      </c>
      <c r="D187" s="432" t="s">
        <v>831</v>
      </c>
      <c r="E187" s="433" t="s">
        <v>475</v>
      </c>
      <c r="F187" s="420">
        <v>125</v>
      </c>
      <c r="G187" s="434"/>
      <c r="H187" s="433"/>
      <c r="I187" s="420">
        <v>125</v>
      </c>
      <c r="J187" s="394"/>
    </row>
    <row r="188" spans="1:10">
      <c r="A188" s="633">
        <v>180</v>
      </c>
      <c r="B188" s="417">
        <v>41083</v>
      </c>
      <c r="C188" s="431" t="s">
        <v>832</v>
      </c>
      <c r="D188" s="432" t="s">
        <v>833</v>
      </c>
      <c r="E188" s="433" t="s">
        <v>475</v>
      </c>
      <c r="F188" s="420">
        <v>125</v>
      </c>
      <c r="G188" s="439"/>
      <c r="H188" s="433"/>
      <c r="I188" s="420">
        <v>125</v>
      </c>
      <c r="J188" s="394"/>
    </row>
    <row r="189" spans="1:10">
      <c r="A189" s="633">
        <v>181</v>
      </c>
      <c r="B189" s="417">
        <v>41083</v>
      </c>
      <c r="C189" s="440" t="s">
        <v>834</v>
      </c>
      <c r="D189" s="441" t="s">
        <v>835</v>
      </c>
      <c r="E189" s="433" t="s">
        <v>475</v>
      </c>
      <c r="F189" s="420">
        <v>125</v>
      </c>
      <c r="G189" s="434"/>
      <c r="H189" s="440"/>
      <c r="I189" s="420">
        <v>125</v>
      </c>
      <c r="J189" s="394"/>
    </row>
    <row r="190" spans="1:10">
      <c r="A190" s="633">
        <v>182</v>
      </c>
      <c r="B190" s="417">
        <v>41083</v>
      </c>
      <c r="C190" s="440" t="s">
        <v>836</v>
      </c>
      <c r="D190" s="441" t="s">
        <v>837</v>
      </c>
      <c r="E190" s="433" t="s">
        <v>475</v>
      </c>
      <c r="F190" s="420">
        <v>125</v>
      </c>
      <c r="G190" s="434"/>
      <c r="H190" s="440"/>
      <c r="I190" s="420">
        <v>125</v>
      </c>
      <c r="J190" s="394"/>
    </row>
    <row r="191" spans="1:10">
      <c r="A191" s="633">
        <v>183</v>
      </c>
      <c r="B191" s="417">
        <v>41083</v>
      </c>
      <c r="C191" s="440" t="s">
        <v>838</v>
      </c>
      <c r="D191" s="441" t="s">
        <v>839</v>
      </c>
      <c r="E191" s="433" t="s">
        <v>475</v>
      </c>
      <c r="F191" s="420">
        <v>125</v>
      </c>
      <c r="G191" s="434"/>
      <c r="H191" s="440"/>
      <c r="I191" s="420">
        <v>125</v>
      </c>
      <c r="J191" s="394"/>
    </row>
    <row r="192" spans="1:10">
      <c r="A192" s="633">
        <v>184</v>
      </c>
      <c r="B192" s="417">
        <v>41083</v>
      </c>
      <c r="C192" s="440" t="s">
        <v>840</v>
      </c>
      <c r="D192" s="441" t="s">
        <v>841</v>
      </c>
      <c r="E192" s="433" t="s">
        <v>475</v>
      </c>
      <c r="F192" s="420">
        <v>125</v>
      </c>
      <c r="G192" s="434"/>
      <c r="H192" s="440"/>
      <c r="I192" s="420">
        <v>125</v>
      </c>
      <c r="J192" s="394"/>
    </row>
    <row r="193" spans="1:10">
      <c r="A193" s="633">
        <v>185</v>
      </c>
      <c r="B193" s="417">
        <v>41083</v>
      </c>
      <c r="C193" s="440" t="s">
        <v>842</v>
      </c>
      <c r="D193" s="441" t="s">
        <v>843</v>
      </c>
      <c r="E193" s="433" t="s">
        <v>475</v>
      </c>
      <c r="F193" s="420">
        <v>125</v>
      </c>
      <c r="G193" s="434"/>
      <c r="H193" s="440"/>
      <c r="I193" s="420">
        <v>125</v>
      </c>
      <c r="J193" s="394"/>
    </row>
    <row r="194" spans="1:10">
      <c r="A194" s="633">
        <v>186</v>
      </c>
      <c r="B194" s="417">
        <v>41083</v>
      </c>
      <c r="C194" s="440" t="s">
        <v>844</v>
      </c>
      <c r="D194" s="441" t="s">
        <v>845</v>
      </c>
      <c r="E194" s="433" t="s">
        <v>475</v>
      </c>
      <c r="F194" s="420">
        <v>125</v>
      </c>
      <c r="G194" s="434"/>
      <c r="H194" s="440"/>
      <c r="I194" s="420">
        <v>125</v>
      </c>
      <c r="J194" s="394"/>
    </row>
    <row r="195" spans="1:10">
      <c r="A195" s="633">
        <v>187</v>
      </c>
      <c r="B195" s="417">
        <v>41083</v>
      </c>
      <c r="C195" s="440" t="s">
        <v>846</v>
      </c>
      <c r="D195" s="441" t="s">
        <v>847</v>
      </c>
      <c r="E195" s="433" t="s">
        <v>475</v>
      </c>
      <c r="F195" s="420">
        <v>125</v>
      </c>
      <c r="G195" s="434"/>
      <c r="H195" s="440"/>
      <c r="I195" s="420">
        <v>125</v>
      </c>
      <c r="J195" s="394"/>
    </row>
    <row r="196" spans="1:10">
      <c r="A196" s="633">
        <v>188</v>
      </c>
      <c r="B196" s="417">
        <v>41083</v>
      </c>
      <c r="C196" s="440" t="s">
        <v>848</v>
      </c>
      <c r="D196" s="441" t="s">
        <v>849</v>
      </c>
      <c r="E196" s="433" t="s">
        <v>475</v>
      </c>
      <c r="F196" s="420">
        <v>125</v>
      </c>
      <c r="G196" s="434"/>
      <c r="H196" s="440"/>
      <c r="I196" s="420">
        <v>125</v>
      </c>
      <c r="J196" s="394"/>
    </row>
    <row r="197" spans="1:10">
      <c r="A197" s="633">
        <v>189</v>
      </c>
      <c r="B197" s="417">
        <v>41083</v>
      </c>
      <c r="C197" s="440" t="s">
        <v>850</v>
      </c>
      <c r="D197" s="441" t="s">
        <v>851</v>
      </c>
      <c r="E197" s="433" t="s">
        <v>475</v>
      </c>
      <c r="F197" s="420">
        <v>125</v>
      </c>
      <c r="G197" s="434"/>
      <c r="H197" s="440"/>
      <c r="I197" s="420">
        <v>125</v>
      </c>
      <c r="J197" s="394"/>
    </row>
    <row r="198" spans="1:10">
      <c r="A198" s="633">
        <v>190</v>
      </c>
      <c r="B198" s="417">
        <v>41083</v>
      </c>
      <c r="C198" s="440" t="s">
        <v>852</v>
      </c>
      <c r="D198" s="441" t="s">
        <v>853</v>
      </c>
      <c r="E198" s="433" t="s">
        <v>475</v>
      </c>
      <c r="F198" s="420">
        <v>125</v>
      </c>
      <c r="G198" s="434"/>
      <c r="H198" s="440"/>
      <c r="I198" s="420">
        <v>125</v>
      </c>
      <c r="J198" s="394"/>
    </row>
    <row r="199" spans="1:10">
      <c r="A199" s="633">
        <v>191</v>
      </c>
      <c r="B199" s="417">
        <v>41083</v>
      </c>
      <c r="C199" s="440" t="s">
        <v>854</v>
      </c>
      <c r="D199" s="441" t="s">
        <v>855</v>
      </c>
      <c r="E199" s="433" t="s">
        <v>475</v>
      </c>
      <c r="F199" s="420">
        <v>125</v>
      </c>
      <c r="G199" s="434"/>
      <c r="H199" s="440"/>
      <c r="I199" s="420">
        <v>125</v>
      </c>
      <c r="J199" s="394"/>
    </row>
    <row r="200" spans="1:10">
      <c r="A200" s="633">
        <v>192</v>
      </c>
      <c r="B200" s="417">
        <v>41083</v>
      </c>
      <c r="C200" s="440" t="s">
        <v>856</v>
      </c>
      <c r="D200" s="441" t="s">
        <v>857</v>
      </c>
      <c r="E200" s="433" t="s">
        <v>475</v>
      </c>
      <c r="F200" s="420">
        <v>125</v>
      </c>
      <c r="G200" s="439"/>
      <c r="H200" s="440"/>
      <c r="I200" s="420">
        <v>125</v>
      </c>
      <c r="J200" s="394"/>
    </row>
    <row r="201" spans="1:10">
      <c r="A201" s="633">
        <v>193</v>
      </c>
      <c r="B201" s="417">
        <v>41083</v>
      </c>
      <c r="C201" s="440" t="s">
        <v>858</v>
      </c>
      <c r="D201" s="441" t="s">
        <v>859</v>
      </c>
      <c r="E201" s="433" t="s">
        <v>475</v>
      </c>
      <c r="F201" s="420">
        <v>125</v>
      </c>
      <c r="G201" s="434"/>
      <c r="H201" s="440"/>
      <c r="I201" s="420">
        <v>125</v>
      </c>
      <c r="J201" s="394"/>
    </row>
    <row r="202" spans="1:10">
      <c r="A202" s="633">
        <v>194</v>
      </c>
      <c r="B202" s="417">
        <v>41083</v>
      </c>
      <c r="C202" s="440" t="s">
        <v>860</v>
      </c>
      <c r="D202" s="441" t="s">
        <v>861</v>
      </c>
      <c r="E202" s="433" t="s">
        <v>475</v>
      </c>
      <c r="F202" s="420">
        <v>125</v>
      </c>
      <c r="G202" s="434"/>
      <c r="H202" s="440"/>
      <c r="I202" s="420">
        <v>125</v>
      </c>
      <c r="J202" s="394"/>
    </row>
    <row r="203" spans="1:10">
      <c r="A203" s="633">
        <v>195</v>
      </c>
      <c r="B203" s="417">
        <v>41083</v>
      </c>
      <c r="C203" s="440" t="s">
        <v>862</v>
      </c>
      <c r="D203" s="441" t="s">
        <v>863</v>
      </c>
      <c r="E203" s="433" t="s">
        <v>475</v>
      </c>
      <c r="F203" s="420">
        <v>125</v>
      </c>
      <c r="G203" s="434"/>
      <c r="H203" s="440"/>
      <c r="I203" s="420">
        <v>125</v>
      </c>
      <c r="J203" s="394"/>
    </row>
    <row r="204" spans="1:10">
      <c r="A204" s="633">
        <v>196</v>
      </c>
      <c r="B204" s="417">
        <v>41083</v>
      </c>
      <c r="C204" s="440" t="s">
        <v>864</v>
      </c>
      <c r="D204" s="441" t="s">
        <v>865</v>
      </c>
      <c r="E204" s="433" t="s">
        <v>475</v>
      </c>
      <c r="F204" s="420">
        <v>125</v>
      </c>
      <c r="G204" s="434"/>
      <c r="H204" s="440"/>
      <c r="I204" s="420">
        <v>125</v>
      </c>
      <c r="J204" s="394"/>
    </row>
    <row r="205" spans="1:10">
      <c r="A205" s="633">
        <v>197</v>
      </c>
      <c r="B205" s="417">
        <v>41083</v>
      </c>
      <c r="C205" s="440" t="s">
        <v>866</v>
      </c>
      <c r="D205" s="441" t="s">
        <v>867</v>
      </c>
      <c r="E205" s="433" t="s">
        <v>475</v>
      </c>
      <c r="F205" s="420">
        <v>125</v>
      </c>
      <c r="G205" s="434"/>
      <c r="H205" s="440"/>
      <c r="I205" s="420">
        <v>125</v>
      </c>
      <c r="J205" s="394"/>
    </row>
    <row r="206" spans="1:10">
      <c r="A206" s="633">
        <v>198</v>
      </c>
      <c r="B206" s="417">
        <v>41083</v>
      </c>
      <c r="C206" s="440" t="s">
        <v>868</v>
      </c>
      <c r="D206" s="441" t="s">
        <v>869</v>
      </c>
      <c r="E206" s="433" t="s">
        <v>475</v>
      </c>
      <c r="F206" s="420">
        <v>125</v>
      </c>
      <c r="G206" s="434"/>
      <c r="H206" s="440"/>
      <c r="I206" s="420">
        <v>125</v>
      </c>
      <c r="J206" s="394"/>
    </row>
    <row r="207" spans="1:10">
      <c r="A207" s="633">
        <v>199</v>
      </c>
      <c r="B207" s="417">
        <v>41083</v>
      </c>
      <c r="C207" s="440" t="s">
        <v>870</v>
      </c>
      <c r="D207" s="441" t="s">
        <v>871</v>
      </c>
      <c r="E207" s="433" t="s">
        <v>475</v>
      </c>
      <c r="F207" s="420">
        <v>125</v>
      </c>
      <c r="G207" s="434"/>
      <c r="H207" s="440"/>
      <c r="I207" s="420">
        <v>125</v>
      </c>
      <c r="J207" s="394"/>
    </row>
    <row r="208" spans="1:10">
      <c r="A208" s="633">
        <v>200</v>
      </c>
      <c r="B208" s="417">
        <v>41083</v>
      </c>
      <c r="C208" s="440" t="s">
        <v>872</v>
      </c>
      <c r="D208" s="441" t="s">
        <v>873</v>
      </c>
      <c r="E208" s="433" t="s">
        <v>475</v>
      </c>
      <c r="F208" s="420">
        <v>125</v>
      </c>
      <c r="G208" s="434"/>
      <c r="H208" s="440"/>
      <c r="I208" s="420">
        <v>125</v>
      </c>
      <c r="J208" s="394"/>
    </row>
    <row r="209" spans="1:10">
      <c r="A209" s="633">
        <v>201</v>
      </c>
      <c r="B209" s="417">
        <v>41083</v>
      </c>
      <c r="C209" s="440" t="s">
        <v>874</v>
      </c>
      <c r="D209" s="441" t="s">
        <v>875</v>
      </c>
      <c r="E209" s="433" t="s">
        <v>475</v>
      </c>
      <c r="F209" s="420">
        <v>125</v>
      </c>
      <c r="G209" s="434"/>
      <c r="H209" s="440"/>
      <c r="I209" s="420">
        <v>125</v>
      </c>
      <c r="J209" s="394"/>
    </row>
    <row r="210" spans="1:10">
      <c r="A210" s="633">
        <v>202</v>
      </c>
      <c r="B210" s="417">
        <v>41083</v>
      </c>
      <c r="C210" s="440" t="s">
        <v>876</v>
      </c>
      <c r="D210" s="441" t="s">
        <v>877</v>
      </c>
      <c r="E210" s="433" t="s">
        <v>475</v>
      </c>
      <c r="F210" s="420">
        <v>125</v>
      </c>
      <c r="G210" s="434"/>
      <c r="H210" s="440"/>
      <c r="I210" s="420">
        <v>125</v>
      </c>
      <c r="J210" s="394"/>
    </row>
    <row r="211" spans="1:10">
      <c r="A211" s="633">
        <v>203</v>
      </c>
      <c r="B211" s="417">
        <v>41083</v>
      </c>
      <c r="C211" s="440" t="s">
        <v>878</v>
      </c>
      <c r="D211" s="441" t="s">
        <v>879</v>
      </c>
      <c r="E211" s="433" t="s">
        <v>475</v>
      </c>
      <c r="F211" s="420">
        <v>125</v>
      </c>
      <c r="G211" s="434"/>
      <c r="H211" s="440"/>
      <c r="I211" s="420">
        <v>125</v>
      </c>
      <c r="J211" s="394"/>
    </row>
    <row r="212" spans="1:10">
      <c r="A212" s="633">
        <v>204</v>
      </c>
      <c r="B212" s="417">
        <v>41083</v>
      </c>
      <c r="C212" s="440" t="s">
        <v>880</v>
      </c>
      <c r="D212" s="441" t="s">
        <v>881</v>
      </c>
      <c r="E212" s="433" t="s">
        <v>475</v>
      </c>
      <c r="F212" s="420">
        <v>125</v>
      </c>
      <c r="G212" s="439"/>
      <c r="H212" s="440"/>
      <c r="I212" s="420">
        <v>125</v>
      </c>
      <c r="J212" s="394"/>
    </row>
    <row r="213" spans="1:10">
      <c r="A213" s="633">
        <v>205</v>
      </c>
      <c r="B213" s="422">
        <v>41083</v>
      </c>
      <c r="C213" s="418" t="s">
        <v>882</v>
      </c>
      <c r="D213" s="419" t="s">
        <v>883</v>
      </c>
      <c r="E213" s="420" t="s">
        <v>475</v>
      </c>
      <c r="F213" s="420">
        <v>125</v>
      </c>
      <c r="G213" s="421"/>
      <c r="H213" s="420"/>
      <c r="I213" s="420">
        <v>125</v>
      </c>
      <c r="J213" s="394"/>
    </row>
    <row r="214" spans="1:10">
      <c r="A214" s="633">
        <v>206</v>
      </c>
      <c r="B214" s="422">
        <v>41083</v>
      </c>
      <c r="C214" s="418" t="s">
        <v>884</v>
      </c>
      <c r="D214" s="419" t="s">
        <v>885</v>
      </c>
      <c r="E214" s="420" t="s">
        <v>475</v>
      </c>
      <c r="F214" s="420">
        <v>125</v>
      </c>
      <c r="G214" s="421"/>
      <c r="H214" s="420"/>
      <c r="I214" s="420">
        <v>125</v>
      </c>
      <c r="J214" s="394"/>
    </row>
    <row r="215" spans="1:10">
      <c r="A215" s="633">
        <v>207</v>
      </c>
      <c r="B215" s="422">
        <v>41083</v>
      </c>
      <c r="C215" s="418" t="s">
        <v>886</v>
      </c>
      <c r="D215" s="419" t="s">
        <v>887</v>
      </c>
      <c r="E215" s="420" t="s">
        <v>475</v>
      </c>
      <c r="F215" s="420">
        <v>125</v>
      </c>
      <c r="G215" s="421"/>
      <c r="H215" s="420"/>
      <c r="I215" s="420">
        <v>125</v>
      </c>
      <c r="J215" s="394"/>
    </row>
    <row r="216" spans="1:10">
      <c r="A216" s="633">
        <v>208</v>
      </c>
      <c r="B216" s="422">
        <v>41083</v>
      </c>
      <c r="C216" s="418" t="s">
        <v>888</v>
      </c>
      <c r="D216" s="419" t="s">
        <v>889</v>
      </c>
      <c r="E216" s="420" t="s">
        <v>475</v>
      </c>
      <c r="F216" s="420">
        <v>125</v>
      </c>
      <c r="G216" s="421"/>
      <c r="H216" s="420"/>
      <c r="I216" s="420">
        <v>125</v>
      </c>
      <c r="J216" s="394"/>
    </row>
    <row r="217" spans="1:10">
      <c r="A217" s="633">
        <v>209</v>
      </c>
      <c r="B217" s="422">
        <v>41083</v>
      </c>
      <c r="C217" s="418" t="s">
        <v>890</v>
      </c>
      <c r="D217" s="419" t="s">
        <v>891</v>
      </c>
      <c r="E217" s="420" t="s">
        <v>475</v>
      </c>
      <c r="F217" s="420">
        <v>125</v>
      </c>
      <c r="G217" s="421"/>
      <c r="H217" s="420"/>
      <c r="I217" s="420">
        <v>125</v>
      </c>
      <c r="J217" s="394"/>
    </row>
    <row r="218" spans="1:10">
      <c r="A218" s="633">
        <v>210</v>
      </c>
      <c r="B218" s="422">
        <v>41083</v>
      </c>
      <c r="C218" s="418" t="s">
        <v>892</v>
      </c>
      <c r="D218" s="419" t="s">
        <v>893</v>
      </c>
      <c r="E218" s="420" t="s">
        <v>475</v>
      </c>
      <c r="F218" s="420">
        <v>125</v>
      </c>
      <c r="G218" s="421"/>
      <c r="H218" s="420"/>
      <c r="I218" s="420">
        <v>125</v>
      </c>
      <c r="J218" s="394"/>
    </row>
    <row r="219" spans="1:10">
      <c r="A219" s="633">
        <v>211</v>
      </c>
      <c r="B219" s="422">
        <v>41083</v>
      </c>
      <c r="C219" s="418" t="s">
        <v>894</v>
      </c>
      <c r="D219" s="419" t="s">
        <v>895</v>
      </c>
      <c r="E219" s="420" t="s">
        <v>475</v>
      </c>
      <c r="F219" s="420">
        <v>125</v>
      </c>
      <c r="G219" s="421"/>
      <c r="H219" s="420"/>
      <c r="I219" s="420">
        <v>125</v>
      </c>
      <c r="J219" s="394"/>
    </row>
    <row r="220" spans="1:10">
      <c r="A220" s="633">
        <v>212</v>
      </c>
      <c r="B220" s="422">
        <v>41083</v>
      </c>
      <c r="C220" s="418" t="s">
        <v>896</v>
      </c>
      <c r="D220" s="419" t="s">
        <v>897</v>
      </c>
      <c r="E220" s="420" t="s">
        <v>475</v>
      </c>
      <c r="F220" s="420">
        <v>125</v>
      </c>
      <c r="G220" s="421"/>
      <c r="H220" s="420"/>
      <c r="I220" s="420">
        <v>125</v>
      </c>
      <c r="J220" s="394"/>
    </row>
    <row r="221" spans="1:10">
      <c r="A221" s="633">
        <v>213</v>
      </c>
      <c r="B221" s="422">
        <v>41083</v>
      </c>
      <c r="C221" s="418" t="s">
        <v>898</v>
      </c>
      <c r="D221" s="419" t="s">
        <v>899</v>
      </c>
      <c r="E221" s="420" t="s">
        <v>475</v>
      </c>
      <c r="F221" s="420">
        <v>125</v>
      </c>
      <c r="G221" s="421"/>
      <c r="H221" s="420"/>
      <c r="I221" s="420">
        <v>125</v>
      </c>
      <c r="J221" s="394"/>
    </row>
    <row r="222" spans="1:10">
      <c r="A222" s="633">
        <v>214</v>
      </c>
      <c r="B222" s="422">
        <v>41083</v>
      </c>
      <c r="C222" s="418" t="s">
        <v>900</v>
      </c>
      <c r="D222" s="419" t="s">
        <v>901</v>
      </c>
      <c r="E222" s="420" t="s">
        <v>475</v>
      </c>
      <c r="F222" s="420">
        <v>125</v>
      </c>
      <c r="G222" s="421"/>
      <c r="H222" s="420"/>
      <c r="I222" s="420">
        <v>125</v>
      </c>
      <c r="J222" s="394"/>
    </row>
    <row r="223" spans="1:10">
      <c r="A223" s="633">
        <v>215</v>
      </c>
      <c r="B223" s="422">
        <v>41083</v>
      </c>
      <c r="C223" s="418" t="s">
        <v>902</v>
      </c>
      <c r="D223" s="419" t="s">
        <v>903</v>
      </c>
      <c r="E223" s="420" t="s">
        <v>475</v>
      </c>
      <c r="F223" s="420">
        <v>125</v>
      </c>
      <c r="G223" s="421"/>
      <c r="H223" s="420"/>
      <c r="I223" s="420">
        <v>125</v>
      </c>
      <c r="J223" s="394"/>
    </row>
    <row r="224" spans="1:10">
      <c r="A224" s="633">
        <v>216</v>
      </c>
      <c r="B224" s="422">
        <v>41083</v>
      </c>
      <c r="C224" s="418" t="s">
        <v>904</v>
      </c>
      <c r="D224" s="419" t="s">
        <v>905</v>
      </c>
      <c r="E224" s="420" t="s">
        <v>475</v>
      </c>
      <c r="F224" s="420">
        <v>125</v>
      </c>
      <c r="G224" s="421"/>
      <c r="H224" s="420"/>
      <c r="I224" s="420">
        <v>125</v>
      </c>
      <c r="J224" s="394"/>
    </row>
    <row r="225" spans="1:10">
      <c r="A225" s="633">
        <v>217</v>
      </c>
      <c r="B225" s="422">
        <v>41083</v>
      </c>
      <c r="C225" s="418" t="s">
        <v>906</v>
      </c>
      <c r="D225" s="419" t="s">
        <v>907</v>
      </c>
      <c r="E225" s="420" t="s">
        <v>475</v>
      </c>
      <c r="F225" s="420">
        <v>125</v>
      </c>
      <c r="G225" s="421"/>
      <c r="H225" s="420"/>
      <c r="I225" s="420">
        <v>125</v>
      </c>
      <c r="J225" s="394"/>
    </row>
    <row r="226" spans="1:10">
      <c r="A226" s="633">
        <v>218</v>
      </c>
      <c r="B226" s="417">
        <v>41083</v>
      </c>
      <c r="C226" s="418" t="s">
        <v>908</v>
      </c>
      <c r="D226" s="419" t="s">
        <v>909</v>
      </c>
      <c r="E226" s="420" t="s">
        <v>475</v>
      </c>
      <c r="F226" s="420">
        <v>125</v>
      </c>
      <c r="G226" s="421"/>
      <c r="H226" s="420"/>
      <c r="I226" s="420">
        <v>125</v>
      </c>
      <c r="J226" s="394"/>
    </row>
    <row r="227" spans="1:10">
      <c r="A227" s="633">
        <v>219</v>
      </c>
      <c r="B227" s="422">
        <v>41083</v>
      </c>
      <c r="C227" s="418" t="s">
        <v>910</v>
      </c>
      <c r="D227" s="419" t="s">
        <v>911</v>
      </c>
      <c r="E227" s="420" t="s">
        <v>475</v>
      </c>
      <c r="F227" s="420">
        <v>125</v>
      </c>
      <c r="G227" s="421"/>
      <c r="H227" s="420"/>
      <c r="I227" s="420">
        <v>125</v>
      </c>
      <c r="J227" s="394"/>
    </row>
    <row r="228" spans="1:10">
      <c r="A228" s="633">
        <v>220</v>
      </c>
      <c r="B228" s="422">
        <v>41083</v>
      </c>
      <c r="C228" s="418" t="s">
        <v>912</v>
      </c>
      <c r="D228" s="419" t="s">
        <v>913</v>
      </c>
      <c r="E228" s="420" t="s">
        <v>475</v>
      </c>
      <c r="F228" s="420">
        <v>125</v>
      </c>
      <c r="G228" s="421"/>
      <c r="H228" s="420"/>
      <c r="I228" s="420">
        <v>125</v>
      </c>
      <c r="J228" s="394"/>
    </row>
    <row r="229" spans="1:10">
      <c r="A229" s="633">
        <v>221</v>
      </c>
      <c r="B229" s="422">
        <v>41083</v>
      </c>
      <c r="C229" s="418" t="s">
        <v>914</v>
      </c>
      <c r="D229" s="419" t="s">
        <v>915</v>
      </c>
      <c r="E229" s="420" t="s">
        <v>475</v>
      </c>
      <c r="F229" s="420">
        <v>125</v>
      </c>
      <c r="G229" s="421"/>
      <c r="H229" s="420"/>
      <c r="I229" s="420">
        <v>125</v>
      </c>
      <c r="J229" s="394"/>
    </row>
    <row r="230" spans="1:10">
      <c r="A230" s="633">
        <v>222</v>
      </c>
      <c r="B230" s="422">
        <v>41083</v>
      </c>
      <c r="C230" s="418" t="s">
        <v>916</v>
      </c>
      <c r="D230" s="419" t="s">
        <v>917</v>
      </c>
      <c r="E230" s="420" t="s">
        <v>475</v>
      </c>
      <c r="F230" s="420">
        <v>125</v>
      </c>
      <c r="G230" s="421"/>
      <c r="H230" s="420"/>
      <c r="I230" s="420">
        <v>125</v>
      </c>
      <c r="J230" s="394"/>
    </row>
    <row r="231" spans="1:10">
      <c r="A231" s="633">
        <v>223</v>
      </c>
      <c r="B231" s="422">
        <v>41083</v>
      </c>
      <c r="C231" s="418" t="s">
        <v>918</v>
      </c>
      <c r="D231" s="419" t="s">
        <v>919</v>
      </c>
      <c r="E231" s="420" t="s">
        <v>475</v>
      </c>
      <c r="F231" s="420">
        <v>125</v>
      </c>
      <c r="G231" s="421"/>
      <c r="H231" s="420"/>
      <c r="I231" s="420">
        <v>125</v>
      </c>
      <c r="J231" s="394"/>
    </row>
    <row r="232" spans="1:10">
      <c r="A232" s="633">
        <v>224</v>
      </c>
      <c r="B232" s="422">
        <v>41083</v>
      </c>
      <c r="C232" s="418" t="s">
        <v>920</v>
      </c>
      <c r="D232" s="419" t="s">
        <v>921</v>
      </c>
      <c r="E232" s="420" t="s">
        <v>475</v>
      </c>
      <c r="F232" s="420">
        <v>125</v>
      </c>
      <c r="G232" s="421"/>
      <c r="H232" s="420"/>
      <c r="I232" s="420">
        <v>125</v>
      </c>
      <c r="J232" s="394"/>
    </row>
    <row r="233" spans="1:10">
      <c r="A233" s="633">
        <v>225</v>
      </c>
      <c r="B233" s="442">
        <v>41083</v>
      </c>
      <c r="C233" s="423" t="s">
        <v>922</v>
      </c>
      <c r="D233" s="424" t="s">
        <v>923</v>
      </c>
      <c r="E233" s="425" t="s">
        <v>475</v>
      </c>
      <c r="F233" s="420">
        <v>125</v>
      </c>
      <c r="G233" s="426"/>
      <c r="H233" s="425"/>
      <c r="I233" s="420">
        <v>125</v>
      </c>
      <c r="J233" s="394"/>
    </row>
    <row r="234" spans="1:10">
      <c r="A234" s="633">
        <v>226</v>
      </c>
      <c r="B234" s="442">
        <v>41083</v>
      </c>
      <c r="C234" s="423" t="s">
        <v>924</v>
      </c>
      <c r="D234" s="424" t="s">
        <v>925</v>
      </c>
      <c r="E234" s="425" t="s">
        <v>475</v>
      </c>
      <c r="F234" s="420">
        <v>125</v>
      </c>
      <c r="G234" s="426"/>
      <c r="H234" s="425"/>
      <c r="I234" s="420">
        <v>125</v>
      </c>
      <c r="J234" s="394"/>
    </row>
    <row r="235" spans="1:10">
      <c r="A235" s="633">
        <v>227</v>
      </c>
      <c r="B235" s="442">
        <v>41083</v>
      </c>
      <c r="C235" s="423" t="s">
        <v>926</v>
      </c>
      <c r="D235" s="424" t="s">
        <v>927</v>
      </c>
      <c r="E235" s="425" t="s">
        <v>475</v>
      </c>
      <c r="F235" s="420">
        <v>125</v>
      </c>
      <c r="G235" s="426"/>
      <c r="H235" s="425"/>
      <c r="I235" s="420">
        <v>125</v>
      </c>
      <c r="J235" s="394"/>
    </row>
    <row r="236" spans="1:10">
      <c r="A236" s="633">
        <v>228</v>
      </c>
      <c r="B236" s="442">
        <v>41083</v>
      </c>
      <c r="C236" s="423" t="s">
        <v>928</v>
      </c>
      <c r="D236" s="424" t="s">
        <v>929</v>
      </c>
      <c r="E236" s="425" t="s">
        <v>475</v>
      </c>
      <c r="F236" s="420">
        <v>125</v>
      </c>
      <c r="G236" s="426"/>
      <c r="H236" s="425"/>
      <c r="I236" s="420">
        <v>125</v>
      </c>
      <c r="J236" s="394"/>
    </row>
    <row r="237" spans="1:10">
      <c r="A237" s="633">
        <v>229</v>
      </c>
      <c r="B237" s="442">
        <v>41083</v>
      </c>
      <c r="C237" s="423" t="s">
        <v>930</v>
      </c>
      <c r="D237" s="424" t="s">
        <v>931</v>
      </c>
      <c r="E237" s="425" t="s">
        <v>475</v>
      </c>
      <c r="F237" s="420">
        <v>125</v>
      </c>
      <c r="G237" s="426"/>
      <c r="H237" s="425"/>
      <c r="I237" s="420">
        <v>125</v>
      </c>
      <c r="J237" s="394"/>
    </row>
    <row r="238" spans="1:10">
      <c r="A238" s="633">
        <v>230</v>
      </c>
      <c r="B238" s="442">
        <v>41083</v>
      </c>
      <c r="C238" s="423" t="s">
        <v>932</v>
      </c>
      <c r="D238" s="424" t="s">
        <v>933</v>
      </c>
      <c r="E238" s="425" t="s">
        <v>475</v>
      </c>
      <c r="F238" s="420">
        <v>125</v>
      </c>
      <c r="G238" s="426"/>
      <c r="H238" s="425"/>
      <c r="I238" s="420">
        <v>125</v>
      </c>
      <c r="J238" s="394"/>
    </row>
    <row r="239" spans="1:10">
      <c r="A239" s="633">
        <v>231</v>
      </c>
      <c r="B239" s="442">
        <v>41083</v>
      </c>
      <c r="C239" s="423" t="s">
        <v>934</v>
      </c>
      <c r="D239" s="424" t="s">
        <v>935</v>
      </c>
      <c r="E239" s="425" t="s">
        <v>475</v>
      </c>
      <c r="F239" s="420">
        <v>125</v>
      </c>
      <c r="G239" s="426"/>
      <c r="H239" s="425"/>
      <c r="I239" s="420">
        <v>125</v>
      </c>
      <c r="J239" s="394"/>
    </row>
    <row r="240" spans="1:10">
      <c r="A240" s="633">
        <v>232</v>
      </c>
      <c r="B240" s="442">
        <v>41083</v>
      </c>
      <c r="C240" s="423" t="s">
        <v>936</v>
      </c>
      <c r="D240" s="424" t="s">
        <v>937</v>
      </c>
      <c r="E240" s="425" t="s">
        <v>475</v>
      </c>
      <c r="F240" s="420">
        <v>125</v>
      </c>
      <c r="G240" s="426"/>
      <c r="H240" s="425"/>
      <c r="I240" s="420">
        <v>125</v>
      </c>
      <c r="J240" s="394"/>
    </row>
    <row r="241" spans="1:10">
      <c r="A241" s="633">
        <v>233</v>
      </c>
      <c r="B241" s="442">
        <v>41083</v>
      </c>
      <c r="C241" s="423" t="s">
        <v>938</v>
      </c>
      <c r="D241" s="424" t="s">
        <v>939</v>
      </c>
      <c r="E241" s="425" t="s">
        <v>475</v>
      </c>
      <c r="F241" s="420">
        <v>125</v>
      </c>
      <c r="G241" s="426"/>
      <c r="H241" s="425"/>
      <c r="I241" s="420">
        <v>125</v>
      </c>
      <c r="J241" s="394"/>
    </row>
    <row r="242" spans="1:10">
      <c r="A242" s="633">
        <v>234</v>
      </c>
      <c r="B242" s="442">
        <v>41083</v>
      </c>
      <c r="C242" s="427" t="s">
        <v>940</v>
      </c>
      <c r="D242" s="428" t="s">
        <v>941</v>
      </c>
      <c r="E242" s="429" t="s">
        <v>475</v>
      </c>
      <c r="F242" s="420">
        <v>125</v>
      </c>
      <c r="G242" s="430"/>
      <c r="H242" s="429"/>
      <c r="I242" s="420">
        <v>125</v>
      </c>
      <c r="J242" s="394"/>
    </row>
    <row r="243" spans="1:10">
      <c r="A243" s="633">
        <v>235</v>
      </c>
      <c r="B243" s="442">
        <v>41083</v>
      </c>
      <c r="C243" s="431" t="s">
        <v>942</v>
      </c>
      <c r="D243" s="432" t="s">
        <v>943</v>
      </c>
      <c r="E243" s="433" t="s">
        <v>475</v>
      </c>
      <c r="F243" s="420">
        <v>125</v>
      </c>
      <c r="G243" s="434"/>
      <c r="H243" s="433"/>
      <c r="I243" s="420">
        <v>125</v>
      </c>
      <c r="J243" s="394"/>
    </row>
    <row r="244" spans="1:10">
      <c r="A244" s="633">
        <v>236</v>
      </c>
      <c r="B244" s="442">
        <v>41083</v>
      </c>
      <c r="C244" s="431" t="s">
        <v>944</v>
      </c>
      <c r="D244" s="432" t="s">
        <v>945</v>
      </c>
      <c r="E244" s="433" t="s">
        <v>475</v>
      </c>
      <c r="F244" s="420">
        <v>125</v>
      </c>
      <c r="G244" s="434"/>
      <c r="H244" s="433"/>
      <c r="I244" s="420">
        <v>125</v>
      </c>
      <c r="J244" s="394"/>
    </row>
    <row r="245" spans="1:10">
      <c r="A245" s="633">
        <v>237</v>
      </c>
      <c r="B245" s="442">
        <v>41083</v>
      </c>
      <c r="C245" s="431" t="s">
        <v>946</v>
      </c>
      <c r="D245" s="432" t="s">
        <v>947</v>
      </c>
      <c r="E245" s="433" t="s">
        <v>475</v>
      </c>
      <c r="F245" s="420">
        <v>125</v>
      </c>
      <c r="G245" s="434"/>
      <c r="H245" s="433"/>
      <c r="I245" s="420">
        <v>125</v>
      </c>
      <c r="J245" s="394"/>
    </row>
    <row r="246" spans="1:10">
      <c r="A246" s="633">
        <v>238</v>
      </c>
      <c r="B246" s="442">
        <v>41083</v>
      </c>
      <c r="C246" s="431" t="s">
        <v>948</v>
      </c>
      <c r="D246" s="432" t="s">
        <v>949</v>
      </c>
      <c r="E246" s="433" t="s">
        <v>475</v>
      </c>
      <c r="F246" s="420">
        <v>125</v>
      </c>
      <c r="G246" s="434"/>
      <c r="H246" s="433"/>
      <c r="I246" s="420">
        <v>125</v>
      </c>
      <c r="J246" s="394"/>
    </row>
    <row r="247" spans="1:10">
      <c r="A247" s="633">
        <v>239</v>
      </c>
      <c r="B247" s="442">
        <v>41083</v>
      </c>
      <c r="C247" s="431" t="s">
        <v>950</v>
      </c>
      <c r="D247" s="432" t="s">
        <v>951</v>
      </c>
      <c r="E247" s="433" t="s">
        <v>475</v>
      </c>
      <c r="F247" s="420">
        <v>125</v>
      </c>
      <c r="G247" s="434"/>
      <c r="H247" s="433"/>
      <c r="I247" s="420">
        <v>125</v>
      </c>
      <c r="J247" s="394"/>
    </row>
    <row r="248" spans="1:10">
      <c r="A248" s="633">
        <v>240</v>
      </c>
      <c r="B248" s="442">
        <v>41083</v>
      </c>
      <c r="C248" s="431" t="s">
        <v>952</v>
      </c>
      <c r="D248" s="432" t="s">
        <v>953</v>
      </c>
      <c r="E248" s="433" t="s">
        <v>475</v>
      </c>
      <c r="F248" s="420">
        <v>125</v>
      </c>
      <c r="G248" s="434"/>
      <c r="H248" s="433"/>
      <c r="I248" s="420">
        <v>125</v>
      </c>
      <c r="J248" s="394"/>
    </row>
    <row r="249" spans="1:10">
      <c r="A249" s="633">
        <v>241</v>
      </c>
      <c r="B249" s="442">
        <v>41083</v>
      </c>
      <c r="C249" s="431" t="s">
        <v>954</v>
      </c>
      <c r="D249" s="432" t="s">
        <v>955</v>
      </c>
      <c r="E249" s="433" t="s">
        <v>475</v>
      </c>
      <c r="F249" s="420">
        <v>125</v>
      </c>
      <c r="G249" s="434"/>
      <c r="H249" s="433"/>
      <c r="I249" s="420">
        <v>125</v>
      </c>
      <c r="J249" s="394"/>
    </row>
    <row r="250" spans="1:10">
      <c r="A250" s="633">
        <v>242</v>
      </c>
      <c r="B250" s="442">
        <v>41083</v>
      </c>
      <c r="C250" s="431" t="s">
        <v>956</v>
      </c>
      <c r="D250" s="432" t="s">
        <v>957</v>
      </c>
      <c r="E250" s="433" t="s">
        <v>475</v>
      </c>
      <c r="F250" s="420">
        <v>125</v>
      </c>
      <c r="G250" s="434"/>
      <c r="H250" s="433"/>
      <c r="I250" s="420">
        <v>125</v>
      </c>
      <c r="J250" s="394"/>
    </row>
    <row r="251" spans="1:10">
      <c r="A251" s="633">
        <v>243</v>
      </c>
      <c r="B251" s="442">
        <v>41083</v>
      </c>
      <c r="C251" s="431" t="s">
        <v>958</v>
      </c>
      <c r="D251" s="432" t="s">
        <v>959</v>
      </c>
      <c r="E251" s="433" t="s">
        <v>475</v>
      </c>
      <c r="F251" s="420">
        <v>125</v>
      </c>
      <c r="G251" s="434"/>
      <c r="H251" s="433"/>
      <c r="I251" s="420">
        <v>125</v>
      </c>
      <c r="J251" s="394"/>
    </row>
    <row r="252" spans="1:10">
      <c r="A252" s="633">
        <v>244</v>
      </c>
      <c r="B252" s="442">
        <v>41083</v>
      </c>
      <c r="C252" s="431" t="s">
        <v>960</v>
      </c>
      <c r="D252" s="432" t="s">
        <v>961</v>
      </c>
      <c r="E252" s="433" t="s">
        <v>475</v>
      </c>
      <c r="F252" s="420">
        <v>125</v>
      </c>
      <c r="G252" s="434"/>
      <c r="H252" s="433"/>
      <c r="I252" s="420">
        <v>125</v>
      </c>
      <c r="J252" s="394"/>
    </row>
    <row r="253" spans="1:10">
      <c r="A253" s="633">
        <v>245</v>
      </c>
      <c r="B253" s="442">
        <v>41083</v>
      </c>
      <c r="C253" s="431" t="s">
        <v>962</v>
      </c>
      <c r="D253" s="432" t="s">
        <v>963</v>
      </c>
      <c r="E253" s="433" t="s">
        <v>475</v>
      </c>
      <c r="F253" s="420">
        <v>125</v>
      </c>
      <c r="G253" s="434"/>
      <c r="H253" s="433"/>
      <c r="I253" s="420">
        <v>125</v>
      </c>
      <c r="J253" s="394"/>
    </row>
    <row r="254" spans="1:10">
      <c r="A254" s="633">
        <v>246</v>
      </c>
      <c r="B254" s="442">
        <v>41083</v>
      </c>
      <c r="C254" s="431" t="s">
        <v>964</v>
      </c>
      <c r="D254" s="432" t="s">
        <v>965</v>
      </c>
      <c r="E254" s="433" t="s">
        <v>475</v>
      </c>
      <c r="F254" s="420">
        <v>125</v>
      </c>
      <c r="G254" s="434"/>
      <c r="H254" s="433"/>
      <c r="I254" s="420">
        <v>125</v>
      </c>
      <c r="J254" s="394"/>
    </row>
    <row r="255" spans="1:10">
      <c r="A255" s="633">
        <v>247</v>
      </c>
      <c r="B255" s="442">
        <v>41083</v>
      </c>
      <c r="C255" s="431" t="s">
        <v>966</v>
      </c>
      <c r="D255" s="432" t="s">
        <v>967</v>
      </c>
      <c r="E255" s="433" t="s">
        <v>475</v>
      </c>
      <c r="F255" s="420">
        <v>125</v>
      </c>
      <c r="G255" s="434"/>
      <c r="H255" s="433"/>
      <c r="I255" s="420">
        <v>125</v>
      </c>
      <c r="J255" s="394"/>
    </row>
    <row r="256" spans="1:10">
      <c r="A256" s="633">
        <v>248</v>
      </c>
      <c r="B256" s="442">
        <v>41083</v>
      </c>
      <c r="C256" s="431" t="s">
        <v>968</v>
      </c>
      <c r="D256" s="432" t="s">
        <v>969</v>
      </c>
      <c r="E256" s="433" t="s">
        <v>475</v>
      </c>
      <c r="F256" s="420">
        <v>125</v>
      </c>
      <c r="G256" s="434"/>
      <c r="H256" s="433"/>
      <c r="I256" s="420">
        <v>125</v>
      </c>
      <c r="J256" s="394"/>
    </row>
    <row r="257" spans="1:10">
      <c r="A257" s="633">
        <v>249</v>
      </c>
      <c r="B257" s="442">
        <v>41083</v>
      </c>
      <c r="C257" s="431" t="s">
        <v>970</v>
      </c>
      <c r="D257" s="432" t="s">
        <v>971</v>
      </c>
      <c r="E257" s="433" t="s">
        <v>475</v>
      </c>
      <c r="F257" s="420">
        <v>125</v>
      </c>
      <c r="G257" s="434"/>
      <c r="H257" s="433"/>
      <c r="I257" s="420">
        <v>125</v>
      </c>
      <c r="J257" s="394"/>
    </row>
    <row r="258" spans="1:10">
      <c r="A258" s="633">
        <v>250</v>
      </c>
      <c r="B258" s="442">
        <v>41083</v>
      </c>
      <c r="C258" s="431" t="s">
        <v>972</v>
      </c>
      <c r="D258" s="432" t="s">
        <v>973</v>
      </c>
      <c r="E258" s="433" t="s">
        <v>475</v>
      </c>
      <c r="F258" s="420">
        <v>125</v>
      </c>
      <c r="G258" s="434"/>
      <c r="H258" s="433"/>
      <c r="I258" s="420">
        <v>125</v>
      </c>
      <c r="J258" s="394"/>
    </row>
    <row r="259" spans="1:10">
      <c r="A259" s="633">
        <v>251</v>
      </c>
      <c r="B259" s="442">
        <v>41083</v>
      </c>
      <c r="C259" s="431" t="s">
        <v>974</v>
      </c>
      <c r="D259" s="432" t="s">
        <v>975</v>
      </c>
      <c r="E259" s="433" t="s">
        <v>475</v>
      </c>
      <c r="F259" s="420">
        <v>125</v>
      </c>
      <c r="G259" s="434"/>
      <c r="H259" s="433"/>
      <c r="I259" s="420">
        <v>125</v>
      </c>
      <c r="J259" s="394"/>
    </row>
    <row r="260" spans="1:10">
      <c r="A260" s="633">
        <v>252</v>
      </c>
      <c r="B260" s="442">
        <v>41083</v>
      </c>
      <c r="C260" s="431" t="s">
        <v>976</v>
      </c>
      <c r="D260" s="432" t="s">
        <v>977</v>
      </c>
      <c r="E260" s="433" t="s">
        <v>475</v>
      </c>
      <c r="F260" s="420">
        <v>125</v>
      </c>
      <c r="G260" s="434"/>
      <c r="H260" s="433"/>
      <c r="I260" s="420">
        <v>125</v>
      </c>
      <c r="J260" s="394"/>
    </row>
    <row r="261" spans="1:10">
      <c r="A261" s="633">
        <v>253</v>
      </c>
      <c r="B261" s="442">
        <v>41083</v>
      </c>
      <c r="C261" s="431" t="s">
        <v>978</v>
      </c>
      <c r="D261" s="432" t="s">
        <v>979</v>
      </c>
      <c r="E261" s="433" t="s">
        <v>475</v>
      </c>
      <c r="F261" s="420">
        <v>125</v>
      </c>
      <c r="G261" s="434"/>
      <c r="H261" s="433"/>
      <c r="I261" s="420">
        <v>125</v>
      </c>
      <c r="J261" s="394"/>
    </row>
    <row r="262" spans="1:10">
      <c r="A262" s="633">
        <v>254</v>
      </c>
      <c r="B262" s="442">
        <v>41083</v>
      </c>
      <c r="C262" s="431" t="s">
        <v>980</v>
      </c>
      <c r="D262" s="432" t="s">
        <v>981</v>
      </c>
      <c r="E262" s="433" t="s">
        <v>475</v>
      </c>
      <c r="F262" s="420">
        <v>125</v>
      </c>
      <c r="G262" s="434"/>
      <c r="H262" s="433"/>
      <c r="I262" s="420">
        <v>125</v>
      </c>
      <c r="J262" s="394"/>
    </row>
    <row r="263" spans="1:10">
      <c r="A263" s="633">
        <v>255</v>
      </c>
      <c r="B263" s="442">
        <v>41083</v>
      </c>
      <c r="C263" s="431" t="s">
        <v>982</v>
      </c>
      <c r="D263" s="432" t="s">
        <v>983</v>
      </c>
      <c r="E263" s="433" t="s">
        <v>475</v>
      </c>
      <c r="F263" s="420">
        <v>125</v>
      </c>
      <c r="G263" s="434"/>
      <c r="H263" s="433"/>
      <c r="I263" s="420">
        <v>125</v>
      </c>
      <c r="J263" s="394"/>
    </row>
    <row r="264" spans="1:10">
      <c r="A264" s="633">
        <v>256</v>
      </c>
      <c r="B264" s="442">
        <v>41083</v>
      </c>
      <c r="C264" s="431" t="s">
        <v>984</v>
      </c>
      <c r="D264" s="432" t="s">
        <v>985</v>
      </c>
      <c r="E264" s="433" t="s">
        <v>475</v>
      </c>
      <c r="F264" s="420">
        <v>125</v>
      </c>
      <c r="G264" s="434"/>
      <c r="H264" s="433"/>
      <c r="I264" s="420">
        <v>125</v>
      </c>
      <c r="J264" s="394"/>
    </row>
    <row r="265" spans="1:10">
      <c r="A265" s="633">
        <v>257</v>
      </c>
      <c r="B265" s="442">
        <v>41083</v>
      </c>
      <c r="C265" s="431" t="s">
        <v>986</v>
      </c>
      <c r="D265" s="432" t="s">
        <v>987</v>
      </c>
      <c r="E265" s="433" t="s">
        <v>475</v>
      </c>
      <c r="F265" s="420">
        <v>125</v>
      </c>
      <c r="G265" s="434"/>
      <c r="H265" s="433"/>
      <c r="I265" s="420">
        <v>125</v>
      </c>
      <c r="J265" s="394"/>
    </row>
    <row r="266" spans="1:10">
      <c r="A266" s="633">
        <v>258</v>
      </c>
      <c r="B266" s="442">
        <v>41083</v>
      </c>
      <c r="C266" s="431" t="s">
        <v>988</v>
      </c>
      <c r="D266" s="432" t="s">
        <v>989</v>
      </c>
      <c r="E266" s="433" t="s">
        <v>475</v>
      </c>
      <c r="F266" s="420">
        <v>125</v>
      </c>
      <c r="G266" s="434"/>
      <c r="H266" s="433"/>
      <c r="I266" s="420">
        <v>125</v>
      </c>
      <c r="J266" s="394"/>
    </row>
    <row r="267" spans="1:10">
      <c r="A267" s="633">
        <v>259</v>
      </c>
      <c r="B267" s="442">
        <v>41083</v>
      </c>
      <c r="C267" s="431" t="s">
        <v>990</v>
      </c>
      <c r="D267" s="432" t="s">
        <v>991</v>
      </c>
      <c r="E267" s="433" t="s">
        <v>475</v>
      </c>
      <c r="F267" s="420">
        <v>125</v>
      </c>
      <c r="G267" s="434"/>
      <c r="H267" s="433"/>
      <c r="I267" s="420">
        <v>125</v>
      </c>
      <c r="J267" s="394"/>
    </row>
    <row r="268" spans="1:10">
      <c r="A268" s="633">
        <v>260</v>
      </c>
      <c r="B268" s="442">
        <v>41083</v>
      </c>
      <c r="C268" s="431" t="s">
        <v>992</v>
      </c>
      <c r="D268" s="432" t="s">
        <v>993</v>
      </c>
      <c r="E268" s="433" t="s">
        <v>475</v>
      </c>
      <c r="F268" s="420">
        <v>125</v>
      </c>
      <c r="G268" s="434"/>
      <c r="H268" s="433"/>
      <c r="I268" s="420">
        <v>125</v>
      </c>
      <c r="J268" s="394"/>
    </row>
    <row r="269" spans="1:10">
      <c r="A269" s="633">
        <v>261</v>
      </c>
      <c r="B269" s="442">
        <v>41083</v>
      </c>
      <c r="C269" s="431" t="s">
        <v>994</v>
      </c>
      <c r="D269" s="432" t="s">
        <v>995</v>
      </c>
      <c r="E269" s="433" t="s">
        <v>475</v>
      </c>
      <c r="F269" s="420">
        <v>125</v>
      </c>
      <c r="G269" s="434"/>
      <c r="H269" s="433"/>
      <c r="I269" s="420">
        <v>125</v>
      </c>
      <c r="J269" s="394"/>
    </row>
    <row r="270" spans="1:10">
      <c r="A270" s="633">
        <v>262</v>
      </c>
      <c r="B270" s="442">
        <v>41083</v>
      </c>
      <c r="C270" s="431" t="s">
        <v>996</v>
      </c>
      <c r="D270" s="432" t="s">
        <v>997</v>
      </c>
      <c r="E270" s="433" t="s">
        <v>475</v>
      </c>
      <c r="F270" s="420">
        <v>125</v>
      </c>
      <c r="G270" s="434"/>
      <c r="H270" s="433"/>
      <c r="I270" s="420">
        <v>125</v>
      </c>
      <c r="J270" s="394"/>
    </row>
    <row r="271" spans="1:10">
      <c r="A271" s="633">
        <v>263</v>
      </c>
      <c r="B271" s="442">
        <v>41083</v>
      </c>
      <c r="C271" s="431" t="s">
        <v>998</v>
      </c>
      <c r="D271" s="432" t="s">
        <v>999</v>
      </c>
      <c r="E271" s="433" t="s">
        <v>475</v>
      </c>
      <c r="F271" s="420">
        <v>125</v>
      </c>
      <c r="G271" s="434"/>
      <c r="H271" s="433"/>
      <c r="I271" s="420">
        <v>125</v>
      </c>
      <c r="J271" s="394"/>
    </row>
    <row r="272" spans="1:10">
      <c r="A272" s="633">
        <v>264</v>
      </c>
      <c r="B272" s="442">
        <v>41083</v>
      </c>
      <c r="C272" s="431" t="s">
        <v>1000</v>
      </c>
      <c r="D272" s="432" t="s">
        <v>1001</v>
      </c>
      <c r="E272" s="433" t="s">
        <v>475</v>
      </c>
      <c r="F272" s="420">
        <v>125</v>
      </c>
      <c r="G272" s="434"/>
      <c r="H272" s="433"/>
      <c r="I272" s="420">
        <v>125</v>
      </c>
      <c r="J272" s="394"/>
    </row>
    <row r="273" spans="1:10">
      <c r="A273" s="633">
        <v>265</v>
      </c>
      <c r="B273" s="442">
        <v>41083</v>
      </c>
      <c r="C273" s="431" t="s">
        <v>1002</v>
      </c>
      <c r="D273" s="432" t="s">
        <v>1003</v>
      </c>
      <c r="E273" s="433" t="s">
        <v>475</v>
      </c>
      <c r="F273" s="420">
        <v>125</v>
      </c>
      <c r="G273" s="434"/>
      <c r="H273" s="433"/>
      <c r="I273" s="420">
        <v>125</v>
      </c>
      <c r="J273" s="394"/>
    </row>
    <row r="274" spans="1:10">
      <c r="A274" s="633">
        <v>266</v>
      </c>
      <c r="B274" s="442">
        <v>41083</v>
      </c>
      <c r="C274" s="431" t="s">
        <v>1004</v>
      </c>
      <c r="D274" s="432" t="s">
        <v>1005</v>
      </c>
      <c r="E274" s="433" t="s">
        <v>475</v>
      </c>
      <c r="F274" s="420">
        <v>125</v>
      </c>
      <c r="G274" s="434"/>
      <c r="H274" s="433"/>
      <c r="I274" s="420">
        <v>125</v>
      </c>
      <c r="J274" s="394"/>
    </row>
    <row r="275" spans="1:10">
      <c r="A275" s="633">
        <v>267</v>
      </c>
      <c r="B275" s="442">
        <v>41083</v>
      </c>
      <c r="C275" s="431" t="s">
        <v>1006</v>
      </c>
      <c r="D275" s="432" t="s">
        <v>1007</v>
      </c>
      <c r="E275" s="433" t="s">
        <v>475</v>
      </c>
      <c r="F275" s="420">
        <v>125</v>
      </c>
      <c r="G275" s="434"/>
      <c r="H275" s="433"/>
      <c r="I275" s="420">
        <v>125</v>
      </c>
      <c r="J275" s="394"/>
    </row>
    <row r="276" spans="1:10">
      <c r="A276" s="633">
        <v>268</v>
      </c>
      <c r="B276" s="442">
        <v>41083</v>
      </c>
      <c r="C276" s="431" t="s">
        <v>1008</v>
      </c>
      <c r="D276" s="432" t="s">
        <v>1009</v>
      </c>
      <c r="E276" s="433" t="s">
        <v>475</v>
      </c>
      <c r="F276" s="420">
        <v>125</v>
      </c>
      <c r="G276" s="434"/>
      <c r="H276" s="433"/>
      <c r="I276" s="420">
        <v>125</v>
      </c>
      <c r="J276" s="394"/>
    </row>
    <row r="277" spans="1:10">
      <c r="A277" s="633">
        <v>269</v>
      </c>
      <c r="B277" s="442">
        <v>41083</v>
      </c>
      <c r="C277" s="431" t="s">
        <v>1010</v>
      </c>
      <c r="D277" s="432" t="s">
        <v>1011</v>
      </c>
      <c r="E277" s="433" t="s">
        <v>475</v>
      </c>
      <c r="F277" s="420">
        <v>125</v>
      </c>
      <c r="G277" s="434"/>
      <c r="H277" s="433"/>
      <c r="I277" s="420">
        <v>125</v>
      </c>
      <c r="J277" s="394"/>
    </row>
    <row r="278" spans="1:10">
      <c r="A278" s="633">
        <v>270</v>
      </c>
      <c r="B278" s="442">
        <v>41083</v>
      </c>
      <c r="C278" s="431" t="s">
        <v>1012</v>
      </c>
      <c r="D278" s="432" t="s">
        <v>1013</v>
      </c>
      <c r="E278" s="433" t="s">
        <v>475</v>
      </c>
      <c r="F278" s="420">
        <v>125</v>
      </c>
      <c r="G278" s="434"/>
      <c r="H278" s="433"/>
      <c r="I278" s="420">
        <v>125</v>
      </c>
      <c r="J278" s="394"/>
    </row>
    <row r="279" spans="1:10">
      <c r="A279" s="633">
        <v>271</v>
      </c>
      <c r="B279" s="442">
        <v>41083</v>
      </c>
      <c r="C279" s="431" t="s">
        <v>1014</v>
      </c>
      <c r="D279" s="432" t="s">
        <v>1015</v>
      </c>
      <c r="E279" s="433" t="s">
        <v>475</v>
      </c>
      <c r="F279" s="420">
        <v>125</v>
      </c>
      <c r="G279" s="434"/>
      <c r="H279" s="433"/>
      <c r="I279" s="420">
        <v>125</v>
      </c>
      <c r="J279" s="394"/>
    </row>
    <row r="280" spans="1:10">
      <c r="A280" s="633">
        <v>272</v>
      </c>
      <c r="B280" s="442">
        <v>41083</v>
      </c>
      <c r="C280" s="431" t="s">
        <v>1016</v>
      </c>
      <c r="D280" s="432" t="s">
        <v>1017</v>
      </c>
      <c r="E280" s="433" t="s">
        <v>475</v>
      </c>
      <c r="F280" s="420">
        <v>125</v>
      </c>
      <c r="G280" s="434"/>
      <c r="H280" s="433"/>
      <c r="I280" s="420">
        <v>125</v>
      </c>
      <c r="J280" s="394"/>
    </row>
    <row r="281" spans="1:10">
      <c r="A281" s="633">
        <v>273</v>
      </c>
      <c r="B281" s="442">
        <v>41083</v>
      </c>
      <c r="C281" s="431" t="s">
        <v>1018</v>
      </c>
      <c r="D281" s="432" t="s">
        <v>1019</v>
      </c>
      <c r="E281" s="433" t="s">
        <v>475</v>
      </c>
      <c r="F281" s="420">
        <v>125</v>
      </c>
      <c r="G281" s="434"/>
      <c r="H281" s="433"/>
      <c r="I281" s="420">
        <v>125</v>
      </c>
      <c r="J281" s="394"/>
    </row>
    <row r="282" spans="1:10">
      <c r="A282" s="633">
        <v>274</v>
      </c>
      <c r="B282" s="442">
        <v>41083</v>
      </c>
      <c r="C282" s="431" t="s">
        <v>1020</v>
      </c>
      <c r="D282" s="432" t="s">
        <v>1021</v>
      </c>
      <c r="E282" s="433" t="s">
        <v>475</v>
      </c>
      <c r="F282" s="420">
        <v>125</v>
      </c>
      <c r="G282" s="434"/>
      <c r="H282" s="433"/>
      <c r="I282" s="420">
        <v>125</v>
      </c>
      <c r="J282" s="394"/>
    </row>
    <row r="283" spans="1:10">
      <c r="A283" s="633">
        <v>275</v>
      </c>
      <c r="B283" s="442">
        <v>41083</v>
      </c>
      <c r="C283" s="431" t="s">
        <v>1022</v>
      </c>
      <c r="D283" s="432" t="s">
        <v>1023</v>
      </c>
      <c r="E283" s="433" t="s">
        <v>475</v>
      </c>
      <c r="F283" s="420">
        <v>125</v>
      </c>
      <c r="G283" s="434"/>
      <c r="H283" s="433"/>
      <c r="I283" s="420">
        <v>125</v>
      </c>
      <c r="J283" s="394"/>
    </row>
    <row r="284" spans="1:10">
      <c r="A284" s="633">
        <v>276</v>
      </c>
      <c r="B284" s="442">
        <v>41083</v>
      </c>
      <c r="C284" s="431" t="s">
        <v>1024</v>
      </c>
      <c r="D284" s="432" t="s">
        <v>1025</v>
      </c>
      <c r="E284" s="433" t="s">
        <v>475</v>
      </c>
      <c r="F284" s="420">
        <v>125</v>
      </c>
      <c r="G284" s="434"/>
      <c r="H284" s="433"/>
      <c r="I284" s="420">
        <v>125</v>
      </c>
      <c r="J284" s="394"/>
    </row>
    <row r="285" spans="1:10">
      <c r="A285" s="633">
        <v>277</v>
      </c>
      <c r="B285" s="442">
        <v>41083</v>
      </c>
      <c r="C285" s="431" t="s">
        <v>1026</v>
      </c>
      <c r="D285" s="432" t="s">
        <v>1027</v>
      </c>
      <c r="E285" s="433" t="s">
        <v>475</v>
      </c>
      <c r="F285" s="420">
        <v>125</v>
      </c>
      <c r="G285" s="434"/>
      <c r="H285" s="433"/>
      <c r="I285" s="420">
        <v>125</v>
      </c>
      <c r="J285" s="394"/>
    </row>
    <row r="286" spans="1:10">
      <c r="A286" s="633">
        <v>278</v>
      </c>
      <c r="B286" s="442">
        <v>41083</v>
      </c>
      <c r="C286" s="431" t="s">
        <v>1028</v>
      </c>
      <c r="D286" s="432" t="s">
        <v>1029</v>
      </c>
      <c r="E286" s="433" t="s">
        <v>475</v>
      </c>
      <c r="F286" s="420">
        <v>125</v>
      </c>
      <c r="G286" s="434"/>
      <c r="H286" s="433"/>
      <c r="I286" s="420">
        <v>125</v>
      </c>
      <c r="J286" s="394"/>
    </row>
    <row r="287" spans="1:10">
      <c r="A287" s="633">
        <v>279</v>
      </c>
      <c r="B287" s="442">
        <v>41083</v>
      </c>
      <c r="C287" s="431" t="s">
        <v>1030</v>
      </c>
      <c r="D287" s="432" t="s">
        <v>1031</v>
      </c>
      <c r="E287" s="433" t="s">
        <v>475</v>
      </c>
      <c r="F287" s="420">
        <v>125</v>
      </c>
      <c r="G287" s="434"/>
      <c r="H287" s="433"/>
      <c r="I287" s="420">
        <v>125</v>
      </c>
      <c r="J287" s="394"/>
    </row>
    <row r="288" spans="1:10">
      <c r="A288" s="633">
        <v>280</v>
      </c>
      <c r="B288" s="442">
        <v>41083</v>
      </c>
      <c r="C288" s="431" t="s">
        <v>1032</v>
      </c>
      <c r="D288" s="432" t="s">
        <v>1033</v>
      </c>
      <c r="E288" s="433" t="s">
        <v>475</v>
      </c>
      <c r="F288" s="420">
        <v>125</v>
      </c>
      <c r="G288" s="434"/>
      <c r="H288" s="433"/>
      <c r="I288" s="420">
        <v>125</v>
      </c>
      <c r="J288" s="394"/>
    </row>
    <row r="289" spans="1:10">
      <c r="A289" s="633">
        <v>281</v>
      </c>
      <c r="B289" s="442">
        <v>41083</v>
      </c>
      <c r="C289" s="431" t="s">
        <v>1034</v>
      </c>
      <c r="D289" s="432" t="s">
        <v>1035</v>
      </c>
      <c r="E289" s="433" t="s">
        <v>475</v>
      </c>
      <c r="F289" s="420">
        <v>125</v>
      </c>
      <c r="G289" s="434"/>
      <c r="H289" s="433"/>
      <c r="I289" s="420">
        <v>125</v>
      </c>
      <c r="J289" s="394"/>
    </row>
    <row r="290" spans="1:10">
      <c r="A290" s="633">
        <v>282</v>
      </c>
      <c r="B290" s="442">
        <v>41083</v>
      </c>
      <c r="C290" s="431" t="s">
        <v>1036</v>
      </c>
      <c r="D290" s="432" t="s">
        <v>1037</v>
      </c>
      <c r="E290" s="433" t="s">
        <v>475</v>
      </c>
      <c r="F290" s="420">
        <v>125</v>
      </c>
      <c r="G290" s="434"/>
      <c r="H290" s="433"/>
      <c r="I290" s="420">
        <v>125</v>
      </c>
      <c r="J290" s="394"/>
    </row>
    <row r="291" spans="1:10">
      <c r="A291" s="633">
        <v>283</v>
      </c>
      <c r="B291" s="442">
        <v>41083</v>
      </c>
      <c r="C291" s="431" t="s">
        <v>1038</v>
      </c>
      <c r="D291" s="432" t="s">
        <v>1039</v>
      </c>
      <c r="E291" s="433" t="s">
        <v>475</v>
      </c>
      <c r="F291" s="420">
        <v>125</v>
      </c>
      <c r="G291" s="434"/>
      <c r="H291" s="433"/>
      <c r="I291" s="420">
        <v>125</v>
      </c>
      <c r="J291" s="394"/>
    </row>
    <row r="292" spans="1:10">
      <c r="A292" s="633">
        <v>284</v>
      </c>
      <c r="B292" s="442">
        <v>41083</v>
      </c>
      <c r="C292" s="431" t="s">
        <v>1040</v>
      </c>
      <c r="D292" s="432" t="s">
        <v>1041</v>
      </c>
      <c r="E292" s="433" t="s">
        <v>475</v>
      </c>
      <c r="F292" s="420">
        <v>125</v>
      </c>
      <c r="G292" s="434"/>
      <c r="H292" s="433"/>
      <c r="I292" s="420">
        <v>125</v>
      </c>
      <c r="J292" s="394"/>
    </row>
    <row r="293" spans="1:10">
      <c r="A293" s="633">
        <v>285</v>
      </c>
      <c r="B293" s="442">
        <v>41083</v>
      </c>
      <c r="C293" s="431" t="s">
        <v>1042</v>
      </c>
      <c r="D293" s="432" t="s">
        <v>1043</v>
      </c>
      <c r="E293" s="433" t="s">
        <v>475</v>
      </c>
      <c r="F293" s="420">
        <v>125</v>
      </c>
      <c r="G293" s="434"/>
      <c r="H293" s="433"/>
      <c r="I293" s="420">
        <v>125</v>
      </c>
      <c r="J293" s="394"/>
    </row>
    <row r="294" spans="1:10">
      <c r="A294" s="633">
        <v>286</v>
      </c>
      <c r="B294" s="442">
        <v>41083</v>
      </c>
      <c r="C294" s="431" t="s">
        <v>1044</v>
      </c>
      <c r="D294" s="432" t="s">
        <v>1045</v>
      </c>
      <c r="E294" s="433" t="s">
        <v>475</v>
      </c>
      <c r="F294" s="420">
        <v>125</v>
      </c>
      <c r="G294" s="434"/>
      <c r="H294" s="433"/>
      <c r="I294" s="420">
        <v>125</v>
      </c>
      <c r="J294" s="394"/>
    </row>
    <row r="295" spans="1:10">
      <c r="A295" s="633">
        <v>287</v>
      </c>
      <c r="B295" s="442">
        <v>41083</v>
      </c>
      <c r="C295" s="431" t="s">
        <v>1046</v>
      </c>
      <c r="D295" s="432" t="s">
        <v>1047</v>
      </c>
      <c r="E295" s="433" t="s">
        <v>475</v>
      </c>
      <c r="F295" s="420">
        <v>125</v>
      </c>
      <c r="G295" s="434"/>
      <c r="H295" s="433"/>
      <c r="I295" s="420">
        <v>125</v>
      </c>
      <c r="J295" s="394"/>
    </row>
    <row r="296" spans="1:10">
      <c r="A296" s="633">
        <v>288</v>
      </c>
      <c r="B296" s="442">
        <v>41083</v>
      </c>
      <c r="C296" s="431" t="s">
        <v>1048</v>
      </c>
      <c r="D296" s="432" t="s">
        <v>1049</v>
      </c>
      <c r="E296" s="433" t="s">
        <v>475</v>
      </c>
      <c r="F296" s="420">
        <v>125</v>
      </c>
      <c r="G296" s="434"/>
      <c r="H296" s="433"/>
      <c r="I296" s="420">
        <v>125</v>
      </c>
      <c r="J296" s="394"/>
    </row>
    <row r="297" spans="1:10">
      <c r="A297" s="633">
        <v>289</v>
      </c>
      <c r="B297" s="442">
        <v>41083</v>
      </c>
      <c r="C297" s="431" t="s">
        <v>1050</v>
      </c>
      <c r="D297" s="432" t="s">
        <v>1051</v>
      </c>
      <c r="E297" s="433" t="s">
        <v>475</v>
      </c>
      <c r="F297" s="420">
        <v>125</v>
      </c>
      <c r="G297" s="434"/>
      <c r="H297" s="433"/>
      <c r="I297" s="420">
        <v>125</v>
      </c>
      <c r="J297" s="394"/>
    </row>
    <row r="298" spans="1:10">
      <c r="A298" s="633">
        <v>290</v>
      </c>
      <c r="B298" s="442">
        <v>41083</v>
      </c>
      <c r="C298" s="431" t="s">
        <v>1052</v>
      </c>
      <c r="D298" s="432" t="s">
        <v>1053</v>
      </c>
      <c r="E298" s="433" t="s">
        <v>475</v>
      </c>
      <c r="F298" s="420">
        <v>125</v>
      </c>
      <c r="G298" s="434"/>
      <c r="H298" s="433"/>
      <c r="I298" s="420">
        <v>125</v>
      </c>
      <c r="J298" s="394"/>
    </row>
    <row r="299" spans="1:10">
      <c r="A299" s="633">
        <v>291</v>
      </c>
      <c r="B299" s="442">
        <v>41083</v>
      </c>
      <c r="C299" s="431" t="s">
        <v>1054</v>
      </c>
      <c r="D299" s="432" t="s">
        <v>1055</v>
      </c>
      <c r="E299" s="433" t="s">
        <v>475</v>
      </c>
      <c r="F299" s="420">
        <v>125</v>
      </c>
      <c r="G299" s="434"/>
      <c r="H299" s="433"/>
      <c r="I299" s="420">
        <v>125</v>
      </c>
      <c r="J299" s="394"/>
    </row>
    <row r="300" spans="1:10">
      <c r="A300" s="633">
        <v>292</v>
      </c>
      <c r="B300" s="442">
        <v>41083</v>
      </c>
      <c r="C300" s="431" t="s">
        <v>1056</v>
      </c>
      <c r="D300" s="432" t="s">
        <v>1057</v>
      </c>
      <c r="E300" s="433" t="s">
        <v>475</v>
      </c>
      <c r="F300" s="420">
        <v>125</v>
      </c>
      <c r="G300" s="434"/>
      <c r="H300" s="433"/>
      <c r="I300" s="420">
        <v>125</v>
      </c>
      <c r="J300" s="394"/>
    </row>
    <row r="301" spans="1:10">
      <c r="A301" s="633">
        <v>293</v>
      </c>
      <c r="B301" s="442">
        <v>41083</v>
      </c>
      <c r="C301" s="431" t="s">
        <v>1058</v>
      </c>
      <c r="D301" s="432" t="s">
        <v>1059</v>
      </c>
      <c r="E301" s="433" t="s">
        <v>475</v>
      </c>
      <c r="F301" s="420">
        <v>125</v>
      </c>
      <c r="G301" s="434"/>
      <c r="H301" s="433"/>
      <c r="I301" s="420">
        <v>125</v>
      </c>
      <c r="J301" s="394"/>
    </row>
    <row r="302" spans="1:10">
      <c r="A302" s="633">
        <v>294</v>
      </c>
      <c r="B302" s="442">
        <v>41083</v>
      </c>
      <c r="C302" s="431" t="s">
        <v>1060</v>
      </c>
      <c r="D302" s="432" t="s">
        <v>1061</v>
      </c>
      <c r="E302" s="433" t="s">
        <v>475</v>
      </c>
      <c r="F302" s="420">
        <v>125</v>
      </c>
      <c r="G302" s="434"/>
      <c r="H302" s="433"/>
      <c r="I302" s="420">
        <v>125</v>
      </c>
      <c r="J302" s="394"/>
    </row>
    <row r="303" spans="1:10">
      <c r="A303" s="633">
        <v>295</v>
      </c>
      <c r="B303" s="442">
        <v>41083</v>
      </c>
      <c r="C303" s="431" t="s">
        <v>1062</v>
      </c>
      <c r="D303" s="432" t="s">
        <v>1063</v>
      </c>
      <c r="E303" s="433" t="s">
        <v>475</v>
      </c>
      <c r="F303" s="420">
        <v>125</v>
      </c>
      <c r="G303" s="434"/>
      <c r="H303" s="433"/>
      <c r="I303" s="420">
        <v>125</v>
      </c>
      <c r="J303" s="394"/>
    </row>
    <row r="304" spans="1:10">
      <c r="A304" s="633">
        <v>296</v>
      </c>
      <c r="B304" s="442">
        <v>41083</v>
      </c>
      <c r="C304" s="431" t="s">
        <v>1064</v>
      </c>
      <c r="D304" s="432" t="s">
        <v>1065</v>
      </c>
      <c r="E304" s="433" t="s">
        <v>475</v>
      </c>
      <c r="F304" s="420">
        <v>125</v>
      </c>
      <c r="G304" s="434"/>
      <c r="H304" s="433"/>
      <c r="I304" s="420">
        <v>125</v>
      </c>
      <c r="J304" s="394"/>
    </row>
    <row r="305" spans="1:10">
      <c r="A305" s="633">
        <v>297</v>
      </c>
      <c r="B305" s="442">
        <v>41083</v>
      </c>
      <c r="C305" s="431" t="s">
        <v>1066</v>
      </c>
      <c r="D305" s="432" t="s">
        <v>1067</v>
      </c>
      <c r="E305" s="433" t="s">
        <v>475</v>
      </c>
      <c r="F305" s="420">
        <v>125</v>
      </c>
      <c r="G305" s="434"/>
      <c r="H305" s="433"/>
      <c r="I305" s="420">
        <v>125</v>
      </c>
      <c r="J305" s="394"/>
    </row>
    <row r="306" spans="1:10">
      <c r="A306" s="633">
        <v>298</v>
      </c>
      <c r="B306" s="442">
        <v>41083</v>
      </c>
      <c r="C306" s="431" t="s">
        <v>1068</v>
      </c>
      <c r="D306" s="432" t="s">
        <v>1069</v>
      </c>
      <c r="E306" s="433" t="s">
        <v>475</v>
      </c>
      <c r="F306" s="420">
        <v>125</v>
      </c>
      <c r="G306" s="434"/>
      <c r="H306" s="433"/>
      <c r="I306" s="420">
        <v>125</v>
      </c>
      <c r="J306" s="394"/>
    </row>
    <row r="307" spans="1:10">
      <c r="A307" s="633">
        <v>299</v>
      </c>
      <c r="B307" s="417">
        <v>41083</v>
      </c>
      <c r="C307" s="431" t="s">
        <v>1070</v>
      </c>
      <c r="D307" s="432" t="s">
        <v>1071</v>
      </c>
      <c r="E307" s="433" t="s">
        <v>475</v>
      </c>
      <c r="F307" s="420">
        <v>125</v>
      </c>
      <c r="G307" s="434"/>
      <c r="H307" s="433"/>
      <c r="I307" s="420">
        <v>125</v>
      </c>
      <c r="J307" s="394"/>
    </row>
    <row r="308" spans="1:10">
      <c r="A308" s="633">
        <v>300</v>
      </c>
      <c r="B308" s="442">
        <v>41083</v>
      </c>
      <c r="C308" s="436" t="s">
        <v>1072</v>
      </c>
      <c r="D308" s="437" t="s">
        <v>1073</v>
      </c>
      <c r="E308" s="438" t="s">
        <v>475</v>
      </c>
      <c r="F308" s="420">
        <v>125</v>
      </c>
      <c r="G308" s="439"/>
      <c r="H308" s="438"/>
      <c r="I308" s="420">
        <v>125</v>
      </c>
      <c r="J308" s="394"/>
    </row>
    <row r="309" spans="1:10">
      <c r="A309" s="633">
        <v>301</v>
      </c>
      <c r="B309" s="443">
        <v>41083</v>
      </c>
      <c r="C309" s="431" t="s">
        <v>1074</v>
      </c>
      <c r="D309" s="432" t="s">
        <v>1075</v>
      </c>
      <c r="E309" s="433" t="s">
        <v>475</v>
      </c>
      <c r="F309" s="420">
        <v>125</v>
      </c>
      <c r="G309" s="434"/>
      <c r="H309" s="433"/>
      <c r="I309" s="420">
        <v>125</v>
      </c>
      <c r="J309" s="394"/>
    </row>
    <row r="310" spans="1:10">
      <c r="A310" s="633">
        <v>302</v>
      </c>
      <c r="B310" s="443">
        <v>41083</v>
      </c>
      <c r="C310" s="431" t="s">
        <v>1076</v>
      </c>
      <c r="D310" s="432" t="s">
        <v>1077</v>
      </c>
      <c r="E310" s="433" t="s">
        <v>475</v>
      </c>
      <c r="F310" s="420">
        <v>125</v>
      </c>
      <c r="G310" s="434"/>
      <c r="H310" s="433"/>
      <c r="I310" s="420">
        <v>125</v>
      </c>
      <c r="J310" s="394"/>
    </row>
    <row r="311" spans="1:10">
      <c r="A311" s="633">
        <v>303</v>
      </c>
      <c r="B311" s="443">
        <v>41083</v>
      </c>
      <c r="C311" s="431" t="s">
        <v>1078</v>
      </c>
      <c r="D311" s="432" t="s">
        <v>1079</v>
      </c>
      <c r="E311" s="433" t="s">
        <v>475</v>
      </c>
      <c r="F311" s="420">
        <v>125</v>
      </c>
      <c r="G311" s="434"/>
      <c r="H311" s="433"/>
      <c r="I311" s="420">
        <v>125</v>
      </c>
      <c r="J311" s="394"/>
    </row>
    <row r="312" spans="1:10">
      <c r="A312" s="633">
        <v>304</v>
      </c>
      <c r="B312" s="443">
        <v>41083</v>
      </c>
      <c r="C312" s="431" t="s">
        <v>1080</v>
      </c>
      <c r="D312" s="432" t="s">
        <v>1081</v>
      </c>
      <c r="E312" s="433" t="s">
        <v>475</v>
      </c>
      <c r="F312" s="420">
        <v>125</v>
      </c>
      <c r="G312" s="434"/>
      <c r="H312" s="433"/>
      <c r="I312" s="420">
        <v>125</v>
      </c>
      <c r="J312" s="394"/>
    </row>
    <row r="313" spans="1:10">
      <c r="A313" s="633">
        <v>305</v>
      </c>
      <c r="B313" s="443">
        <v>41083</v>
      </c>
      <c r="C313" s="431" t="s">
        <v>1082</v>
      </c>
      <c r="D313" s="432" t="s">
        <v>1083</v>
      </c>
      <c r="E313" s="433" t="s">
        <v>475</v>
      </c>
      <c r="F313" s="420">
        <v>125</v>
      </c>
      <c r="G313" s="434"/>
      <c r="H313" s="433"/>
      <c r="I313" s="420">
        <v>125</v>
      </c>
      <c r="J313" s="394"/>
    </row>
    <row r="314" spans="1:10">
      <c r="A314" s="633">
        <v>306</v>
      </c>
      <c r="B314" s="443">
        <v>41083</v>
      </c>
      <c r="C314" s="431" t="s">
        <v>1084</v>
      </c>
      <c r="D314" s="432" t="s">
        <v>1085</v>
      </c>
      <c r="E314" s="433" t="s">
        <v>475</v>
      </c>
      <c r="F314" s="420">
        <v>125</v>
      </c>
      <c r="G314" s="434"/>
      <c r="H314" s="433"/>
      <c r="I314" s="420">
        <v>125</v>
      </c>
      <c r="J314" s="394"/>
    </row>
    <row r="315" spans="1:10">
      <c r="A315" s="633">
        <v>307</v>
      </c>
      <c r="B315" s="443">
        <v>41083</v>
      </c>
      <c r="C315" s="431" t="s">
        <v>1086</v>
      </c>
      <c r="D315" s="432" t="s">
        <v>1087</v>
      </c>
      <c r="E315" s="433" t="s">
        <v>475</v>
      </c>
      <c r="F315" s="420">
        <v>125</v>
      </c>
      <c r="G315" s="434"/>
      <c r="H315" s="433"/>
      <c r="I315" s="420">
        <v>125</v>
      </c>
      <c r="J315" s="394"/>
    </row>
    <row r="316" spans="1:10">
      <c r="A316" s="633">
        <v>308</v>
      </c>
      <c r="B316" s="443">
        <v>41083</v>
      </c>
      <c r="C316" s="431" t="s">
        <v>1088</v>
      </c>
      <c r="D316" s="432" t="s">
        <v>1089</v>
      </c>
      <c r="E316" s="433" t="s">
        <v>475</v>
      </c>
      <c r="F316" s="420">
        <v>125</v>
      </c>
      <c r="G316" s="434"/>
      <c r="H316" s="433"/>
      <c r="I316" s="420">
        <v>125</v>
      </c>
      <c r="J316" s="394"/>
    </row>
    <row r="317" spans="1:10">
      <c r="A317" s="633">
        <v>309</v>
      </c>
      <c r="B317" s="443">
        <v>41083</v>
      </c>
      <c r="C317" s="431" t="s">
        <v>1090</v>
      </c>
      <c r="D317" s="432" t="s">
        <v>1091</v>
      </c>
      <c r="E317" s="433" t="s">
        <v>475</v>
      </c>
      <c r="F317" s="420">
        <v>125</v>
      </c>
      <c r="G317" s="434"/>
      <c r="H317" s="433"/>
      <c r="I317" s="420">
        <v>125</v>
      </c>
      <c r="J317" s="394"/>
    </row>
    <row r="318" spans="1:10">
      <c r="A318" s="633">
        <v>310</v>
      </c>
      <c r="B318" s="442">
        <v>41083</v>
      </c>
      <c r="C318" s="431" t="s">
        <v>1092</v>
      </c>
      <c r="D318" s="432" t="s">
        <v>1093</v>
      </c>
      <c r="E318" s="433" t="s">
        <v>475</v>
      </c>
      <c r="F318" s="420">
        <v>125</v>
      </c>
      <c r="G318" s="434"/>
      <c r="H318" s="433"/>
      <c r="I318" s="420">
        <v>125</v>
      </c>
      <c r="J318" s="394"/>
    </row>
    <row r="319" spans="1:10">
      <c r="A319" s="633">
        <v>311</v>
      </c>
      <c r="B319" s="443">
        <v>41083</v>
      </c>
      <c r="C319" s="431" t="s">
        <v>1094</v>
      </c>
      <c r="D319" s="432" t="s">
        <v>1095</v>
      </c>
      <c r="E319" s="433" t="s">
        <v>475</v>
      </c>
      <c r="F319" s="420">
        <v>125</v>
      </c>
      <c r="G319" s="434"/>
      <c r="H319" s="433"/>
      <c r="I319" s="420">
        <v>125</v>
      </c>
      <c r="J319" s="394"/>
    </row>
    <row r="320" spans="1:10">
      <c r="A320" s="633">
        <v>312</v>
      </c>
      <c r="B320" s="443">
        <v>41083</v>
      </c>
      <c r="C320" s="431" t="s">
        <v>1096</v>
      </c>
      <c r="D320" s="432" t="s">
        <v>1097</v>
      </c>
      <c r="E320" s="433" t="s">
        <v>475</v>
      </c>
      <c r="F320" s="420">
        <v>125</v>
      </c>
      <c r="G320" s="439"/>
      <c r="H320" s="433"/>
      <c r="I320" s="420">
        <v>125</v>
      </c>
      <c r="J320" s="394"/>
    </row>
    <row r="321" spans="1:10">
      <c r="A321" s="633">
        <v>313</v>
      </c>
      <c r="B321" s="443">
        <v>41083</v>
      </c>
      <c r="C321" s="431" t="s">
        <v>1098</v>
      </c>
      <c r="D321" s="432" t="s">
        <v>1099</v>
      </c>
      <c r="E321" s="433" t="s">
        <v>475</v>
      </c>
      <c r="F321" s="420">
        <v>125</v>
      </c>
      <c r="G321" s="434"/>
      <c r="H321" s="433"/>
      <c r="I321" s="420">
        <v>125</v>
      </c>
      <c r="J321" s="394"/>
    </row>
    <row r="322" spans="1:10">
      <c r="A322" s="633">
        <v>314</v>
      </c>
      <c r="B322" s="443">
        <v>41083</v>
      </c>
      <c r="C322" s="431" t="s">
        <v>1100</v>
      </c>
      <c r="D322" s="432" t="s">
        <v>1101</v>
      </c>
      <c r="E322" s="433" t="s">
        <v>475</v>
      </c>
      <c r="F322" s="420">
        <v>125</v>
      </c>
      <c r="G322" s="434"/>
      <c r="H322" s="433"/>
      <c r="I322" s="420">
        <v>125</v>
      </c>
      <c r="J322" s="394"/>
    </row>
    <row r="323" spans="1:10">
      <c r="A323" s="633">
        <v>315</v>
      </c>
      <c r="B323" s="443">
        <v>41083</v>
      </c>
      <c r="C323" s="431" t="s">
        <v>1102</v>
      </c>
      <c r="D323" s="432" t="s">
        <v>1103</v>
      </c>
      <c r="E323" s="433" t="s">
        <v>475</v>
      </c>
      <c r="F323" s="420">
        <v>125</v>
      </c>
      <c r="G323" s="434"/>
      <c r="H323" s="433"/>
      <c r="I323" s="420">
        <v>125</v>
      </c>
      <c r="J323" s="394"/>
    </row>
    <row r="324" spans="1:10">
      <c r="A324" s="633">
        <v>316</v>
      </c>
      <c r="B324" s="443">
        <v>41083</v>
      </c>
      <c r="C324" s="431" t="s">
        <v>1104</v>
      </c>
      <c r="D324" s="432" t="s">
        <v>1105</v>
      </c>
      <c r="E324" s="433" t="s">
        <v>475</v>
      </c>
      <c r="F324" s="420">
        <v>125</v>
      </c>
      <c r="G324" s="434"/>
      <c r="H324" s="433"/>
      <c r="I324" s="420">
        <v>125</v>
      </c>
      <c r="J324" s="394"/>
    </row>
    <row r="325" spans="1:10">
      <c r="A325" s="633">
        <v>317</v>
      </c>
      <c r="B325" s="443">
        <v>41083</v>
      </c>
      <c r="C325" s="431" t="s">
        <v>1106</v>
      </c>
      <c r="D325" s="432" t="s">
        <v>1107</v>
      </c>
      <c r="E325" s="433" t="s">
        <v>475</v>
      </c>
      <c r="F325" s="420">
        <v>125</v>
      </c>
      <c r="G325" s="434"/>
      <c r="H325" s="433"/>
      <c r="I325" s="420">
        <v>125</v>
      </c>
      <c r="J325" s="394"/>
    </row>
    <row r="326" spans="1:10">
      <c r="A326" s="633">
        <v>318</v>
      </c>
      <c r="B326" s="443">
        <v>41083</v>
      </c>
      <c r="C326" s="431" t="s">
        <v>1108</v>
      </c>
      <c r="D326" s="432" t="s">
        <v>1109</v>
      </c>
      <c r="E326" s="433" t="s">
        <v>475</v>
      </c>
      <c r="F326" s="420">
        <v>125</v>
      </c>
      <c r="G326" s="434"/>
      <c r="H326" s="433"/>
      <c r="I326" s="420">
        <v>125</v>
      </c>
      <c r="J326" s="394"/>
    </row>
    <row r="327" spans="1:10">
      <c r="A327" s="633">
        <v>319</v>
      </c>
      <c r="B327" s="443">
        <v>41083</v>
      </c>
      <c r="C327" s="431" t="s">
        <v>1110</v>
      </c>
      <c r="D327" s="432" t="s">
        <v>1111</v>
      </c>
      <c r="E327" s="433" t="s">
        <v>475</v>
      </c>
      <c r="F327" s="420">
        <v>125</v>
      </c>
      <c r="G327" s="434"/>
      <c r="H327" s="433"/>
      <c r="I327" s="420">
        <v>125</v>
      </c>
      <c r="J327" s="394"/>
    </row>
    <row r="328" spans="1:10">
      <c r="A328" s="633">
        <v>320</v>
      </c>
      <c r="B328" s="443">
        <v>41083</v>
      </c>
      <c r="C328" s="431" t="s">
        <v>1112</v>
      </c>
      <c r="D328" s="432" t="s">
        <v>1113</v>
      </c>
      <c r="E328" s="433" t="s">
        <v>475</v>
      </c>
      <c r="F328" s="420">
        <v>125</v>
      </c>
      <c r="G328" s="434"/>
      <c r="H328" s="433"/>
      <c r="I328" s="420">
        <v>125</v>
      </c>
      <c r="J328" s="394"/>
    </row>
    <row r="329" spans="1:10">
      <c r="A329" s="633">
        <v>321</v>
      </c>
      <c r="B329" s="443">
        <v>41083</v>
      </c>
      <c r="C329" s="431" t="s">
        <v>1114</v>
      </c>
      <c r="D329" s="432" t="s">
        <v>1115</v>
      </c>
      <c r="E329" s="433" t="s">
        <v>475</v>
      </c>
      <c r="F329" s="420">
        <v>125</v>
      </c>
      <c r="G329" s="434"/>
      <c r="H329" s="433"/>
      <c r="I329" s="420">
        <v>125</v>
      </c>
      <c r="J329" s="394"/>
    </row>
    <row r="330" spans="1:10">
      <c r="A330" s="633">
        <v>322</v>
      </c>
      <c r="B330" s="442">
        <v>41083</v>
      </c>
      <c r="C330" s="431" t="s">
        <v>1116</v>
      </c>
      <c r="D330" s="432" t="s">
        <v>1117</v>
      </c>
      <c r="E330" s="433" t="s">
        <v>475</v>
      </c>
      <c r="F330" s="420">
        <v>125</v>
      </c>
      <c r="G330" s="434"/>
      <c r="H330" s="433"/>
      <c r="I330" s="420">
        <v>125</v>
      </c>
      <c r="J330" s="394"/>
    </row>
    <row r="331" spans="1:10">
      <c r="A331" s="633">
        <v>323</v>
      </c>
      <c r="B331" s="442">
        <v>41083</v>
      </c>
      <c r="C331" s="431" t="s">
        <v>1118</v>
      </c>
      <c r="D331" s="432" t="s">
        <v>1119</v>
      </c>
      <c r="E331" s="433" t="s">
        <v>475</v>
      </c>
      <c r="F331" s="420">
        <v>125</v>
      </c>
      <c r="G331" s="434"/>
      <c r="H331" s="433"/>
      <c r="I331" s="420">
        <v>125</v>
      </c>
      <c r="J331" s="394"/>
    </row>
    <row r="332" spans="1:10">
      <c r="A332" s="633">
        <v>324</v>
      </c>
      <c r="B332" s="443">
        <v>41085</v>
      </c>
      <c r="C332" s="431" t="s">
        <v>1120</v>
      </c>
      <c r="D332" s="432" t="s">
        <v>1121</v>
      </c>
      <c r="E332" s="433" t="s">
        <v>475</v>
      </c>
      <c r="F332" s="420">
        <v>125</v>
      </c>
      <c r="G332" s="439"/>
      <c r="H332" s="433"/>
      <c r="I332" s="420">
        <v>125</v>
      </c>
      <c r="J332" s="394"/>
    </row>
    <row r="333" spans="1:10">
      <c r="A333" s="633">
        <v>325</v>
      </c>
      <c r="B333" s="443">
        <v>41085</v>
      </c>
      <c r="C333" s="431" t="s">
        <v>1122</v>
      </c>
      <c r="D333" s="432" t="s">
        <v>1123</v>
      </c>
      <c r="E333" s="433" t="s">
        <v>475</v>
      </c>
      <c r="F333" s="420">
        <v>125</v>
      </c>
      <c r="G333" s="434"/>
      <c r="H333" s="433"/>
      <c r="I333" s="420">
        <v>125</v>
      </c>
      <c r="J333" s="394"/>
    </row>
    <row r="334" spans="1:10">
      <c r="A334" s="633">
        <v>326</v>
      </c>
      <c r="B334" s="443">
        <v>41086</v>
      </c>
      <c r="C334" s="431" t="s">
        <v>1124</v>
      </c>
      <c r="D334" s="432" t="s">
        <v>1125</v>
      </c>
      <c r="E334" s="433" t="s">
        <v>475</v>
      </c>
      <c r="F334" s="420">
        <v>125</v>
      </c>
      <c r="G334" s="434"/>
      <c r="H334" s="433"/>
      <c r="I334" s="420">
        <v>125</v>
      </c>
      <c r="J334" s="394"/>
    </row>
    <row r="335" spans="1:10">
      <c r="A335" s="633">
        <v>327</v>
      </c>
      <c r="B335" s="443">
        <v>41085</v>
      </c>
      <c r="C335" s="431" t="s">
        <v>1126</v>
      </c>
      <c r="D335" s="432" t="s">
        <v>1127</v>
      </c>
      <c r="E335" s="433" t="s">
        <v>475</v>
      </c>
      <c r="F335" s="420">
        <v>125</v>
      </c>
      <c r="G335" s="434"/>
      <c r="H335" s="433"/>
      <c r="I335" s="420">
        <v>125</v>
      </c>
      <c r="J335" s="394"/>
    </row>
    <row r="336" spans="1:10">
      <c r="A336" s="633">
        <v>328</v>
      </c>
      <c r="B336" s="443">
        <v>41084</v>
      </c>
      <c r="C336" s="431" t="s">
        <v>1128</v>
      </c>
      <c r="D336" s="432" t="s">
        <v>1129</v>
      </c>
      <c r="E336" s="433" t="s">
        <v>475</v>
      </c>
      <c r="F336" s="420">
        <v>125</v>
      </c>
      <c r="G336" s="434"/>
      <c r="H336" s="433"/>
      <c r="I336" s="420">
        <v>125</v>
      </c>
      <c r="J336" s="394"/>
    </row>
    <row r="337" spans="1:10">
      <c r="A337" s="633">
        <v>329</v>
      </c>
      <c r="B337" s="443">
        <v>41084</v>
      </c>
      <c r="C337" s="431" t="s">
        <v>1130</v>
      </c>
      <c r="D337" s="432" t="s">
        <v>1131</v>
      </c>
      <c r="E337" s="433" t="s">
        <v>475</v>
      </c>
      <c r="F337" s="420">
        <v>125</v>
      </c>
      <c r="G337" s="434"/>
      <c r="H337" s="433"/>
      <c r="I337" s="420">
        <v>125</v>
      </c>
      <c r="J337" s="394"/>
    </row>
    <row r="338" spans="1:10">
      <c r="A338" s="633">
        <v>330</v>
      </c>
      <c r="B338" s="443">
        <v>41084</v>
      </c>
      <c r="C338" s="431" t="s">
        <v>1132</v>
      </c>
      <c r="D338" s="432" t="s">
        <v>1133</v>
      </c>
      <c r="E338" s="433" t="s">
        <v>475</v>
      </c>
      <c r="F338" s="420">
        <v>125</v>
      </c>
      <c r="G338" s="434"/>
      <c r="H338" s="433"/>
      <c r="I338" s="420">
        <v>125</v>
      </c>
      <c r="J338" s="394"/>
    </row>
    <row r="339" spans="1:10">
      <c r="A339" s="633">
        <v>331</v>
      </c>
      <c r="B339" s="443">
        <v>41084</v>
      </c>
      <c r="C339" s="431" t="s">
        <v>1134</v>
      </c>
      <c r="D339" s="432" t="s">
        <v>1135</v>
      </c>
      <c r="E339" s="433" t="s">
        <v>475</v>
      </c>
      <c r="F339" s="420">
        <v>125</v>
      </c>
      <c r="G339" s="434"/>
      <c r="H339" s="433"/>
      <c r="I339" s="420">
        <v>125</v>
      </c>
      <c r="J339" s="394"/>
    </row>
    <row r="340" spans="1:10">
      <c r="A340" s="633">
        <v>332</v>
      </c>
      <c r="B340" s="443">
        <v>41084</v>
      </c>
      <c r="C340" s="431" t="s">
        <v>1136</v>
      </c>
      <c r="D340" s="432" t="s">
        <v>1137</v>
      </c>
      <c r="E340" s="433" t="s">
        <v>475</v>
      </c>
      <c r="F340" s="420">
        <v>125</v>
      </c>
      <c r="G340" s="434"/>
      <c r="H340" s="433"/>
      <c r="I340" s="420">
        <v>125</v>
      </c>
      <c r="J340" s="394"/>
    </row>
    <row r="341" spans="1:10">
      <c r="A341" s="633">
        <v>333</v>
      </c>
      <c r="B341" s="443">
        <v>41084</v>
      </c>
      <c r="C341" s="431" t="s">
        <v>1138</v>
      </c>
      <c r="D341" s="432" t="s">
        <v>1139</v>
      </c>
      <c r="E341" s="433" t="s">
        <v>475</v>
      </c>
      <c r="F341" s="420">
        <v>125</v>
      </c>
      <c r="G341" s="434"/>
      <c r="H341" s="433"/>
      <c r="I341" s="420">
        <v>125</v>
      </c>
      <c r="J341" s="394"/>
    </row>
    <row r="342" spans="1:10">
      <c r="A342" s="633">
        <v>334</v>
      </c>
      <c r="B342" s="443">
        <v>41084</v>
      </c>
      <c r="C342" s="431" t="s">
        <v>1140</v>
      </c>
      <c r="D342" s="432" t="s">
        <v>1141</v>
      </c>
      <c r="E342" s="433" t="s">
        <v>475</v>
      </c>
      <c r="F342" s="420">
        <v>125</v>
      </c>
      <c r="G342" s="434"/>
      <c r="H342" s="433"/>
      <c r="I342" s="420">
        <v>125</v>
      </c>
      <c r="J342" s="394"/>
    </row>
    <row r="343" spans="1:10">
      <c r="A343" s="633">
        <v>335</v>
      </c>
      <c r="B343" s="442">
        <v>41084</v>
      </c>
      <c r="C343" s="431" t="s">
        <v>1142</v>
      </c>
      <c r="D343" s="432" t="s">
        <v>1143</v>
      </c>
      <c r="E343" s="433" t="s">
        <v>475</v>
      </c>
      <c r="F343" s="420">
        <v>125</v>
      </c>
      <c r="G343" s="434"/>
      <c r="H343" s="433"/>
      <c r="I343" s="420">
        <v>125</v>
      </c>
      <c r="J343" s="394"/>
    </row>
    <row r="344" spans="1:10">
      <c r="A344" s="633">
        <v>336</v>
      </c>
      <c r="B344" s="443">
        <v>41084</v>
      </c>
      <c r="C344" s="431" t="s">
        <v>1144</v>
      </c>
      <c r="D344" s="432" t="s">
        <v>1145</v>
      </c>
      <c r="E344" s="433" t="s">
        <v>475</v>
      </c>
      <c r="F344" s="420">
        <v>125</v>
      </c>
      <c r="G344" s="439"/>
      <c r="H344" s="433"/>
      <c r="I344" s="420">
        <v>125</v>
      </c>
      <c r="J344" s="394"/>
    </row>
    <row r="345" spans="1:10">
      <c r="A345" s="633">
        <v>337</v>
      </c>
      <c r="B345" s="443">
        <v>41084</v>
      </c>
      <c r="C345" s="431" t="s">
        <v>1146</v>
      </c>
      <c r="D345" s="432" t="s">
        <v>1147</v>
      </c>
      <c r="E345" s="433" t="s">
        <v>475</v>
      </c>
      <c r="F345" s="420">
        <v>125</v>
      </c>
      <c r="G345" s="434"/>
      <c r="H345" s="433"/>
      <c r="I345" s="420">
        <v>125</v>
      </c>
      <c r="J345" s="394"/>
    </row>
    <row r="346" spans="1:10">
      <c r="A346" s="633">
        <v>338</v>
      </c>
      <c r="B346" s="443">
        <v>41084</v>
      </c>
      <c r="C346" s="431" t="s">
        <v>1148</v>
      </c>
      <c r="D346" s="432" t="s">
        <v>1149</v>
      </c>
      <c r="E346" s="433" t="s">
        <v>475</v>
      </c>
      <c r="F346" s="420">
        <v>125</v>
      </c>
      <c r="G346" s="434"/>
      <c r="H346" s="433"/>
      <c r="I346" s="420">
        <v>125</v>
      </c>
      <c r="J346" s="394"/>
    </row>
    <row r="347" spans="1:10">
      <c r="A347" s="633">
        <v>339</v>
      </c>
      <c r="B347" s="443">
        <v>41084</v>
      </c>
      <c r="C347" s="431" t="s">
        <v>1150</v>
      </c>
      <c r="D347" s="432" t="s">
        <v>1151</v>
      </c>
      <c r="E347" s="433" t="s">
        <v>475</v>
      </c>
      <c r="F347" s="420">
        <v>125</v>
      </c>
      <c r="G347" s="434"/>
      <c r="H347" s="433"/>
      <c r="I347" s="420">
        <v>125</v>
      </c>
      <c r="J347" s="394"/>
    </row>
    <row r="348" spans="1:10">
      <c r="A348" s="633">
        <v>340</v>
      </c>
      <c r="B348" s="443">
        <v>41084</v>
      </c>
      <c r="C348" s="431" t="s">
        <v>1152</v>
      </c>
      <c r="D348" s="435" t="s">
        <v>1153</v>
      </c>
      <c r="E348" s="433" t="s">
        <v>475</v>
      </c>
      <c r="F348" s="420">
        <v>125</v>
      </c>
      <c r="G348" s="434"/>
      <c r="H348" s="433"/>
      <c r="I348" s="420">
        <v>125</v>
      </c>
      <c r="J348" s="394"/>
    </row>
    <row r="349" spans="1:10">
      <c r="A349" s="633">
        <v>341</v>
      </c>
      <c r="B349" s="443">
        <v>41084</v>
      </c>
      <c r="C349" s="431" t="s">
        <v>1154</v>
      </c>
      <c r="D349" s="432" t="s">
        <v>1155</v>
      </c>
      <c r="E349" s="433" t="s">
        <v>475</v>
      </c>
      <c r="F349" s="420">
        <v>125</v>
      </c>
      <c r="G349" s="434"/>
      <c r="H349" s="433"/>
      <c r="I349" s="420">
        <v>125</v>
      </c>
      <c r="J349" s="394"/>
    </row>
    <row r="350" spans="1:10">
      <c r="A350" s="633">
        <v>342</v>
      </c>
      <c r="B350" s="443">
        <v>41084</v>
      </c>
      <c r="C350" s="431" t="s">
        <v>1156</v>
      </c>
      <c r="D350" s="432" t="s">
        <v>1157</v>
      </c>
      <c r="E350" s="433" t="s">
        <v>475</v>
      </c>
      <c r="F350" s="420">
        <v>125</v>
      </c>
      <c r="G350" s="434"/>
      <c r="H350" s="433"/>
      <c r="I350" s="420">
        <v>125</v>
      </c>
      <c r="J350" s="394"/>
    </row>
    <row r="351" spans="1:10">
      <c r="A351" s="633">
        <v>343</v>
      </c>
      <c r="B351" s="443">
        <v>41084</v>
      </c>
      <c r="C351" s="431" t="s">
        <v>1158</v>
      </c>
      <c r="D351" s="432" t="s">
        <v>1159</v>
      </c>
      <c r="E351" s="433" t="s">
        <v>475</v>
      </c>
      <c r="F351" s="420">
        <v>125</v>
      </c>
      <c r="G351" s="434"/>
      <c r="H351" s="433"/>
      <c r="I351" s="420">
        <v>125</v>
      </c>
      <c r="J351" s="394"/>
    </row>
    <row r="352" spans="1:10">
      <c r="A352" s="633">
        <v>344</v>
      </c>
      <c r="B352" s="443">
        <v>41084</v>
      </c>
      <c r="C352" s="431" t="s">
        <v>1160</v>
      </c>
      <c r="D352" s="432" t="s">
        <v>1161</v>
      </c>
      <c r="E352" s="433" t="s">
        <v>475</v>
      </c>
      <c r="F352" s="420">
        <v>125</v>
      </c>
      <c r="G352" s="434"/>
      <c r="H352" s="433"/>
      <c r="I352" s="420">
        <v>125</v>
      </c>
      <c r="J352" s="394"/>
    </row>
    <row r="353" spans="1:10">
      <c r="A353" s="633">
        <v>345</v>
      </c>
      <c r="B353" s="443">
        <v>41084</v>
      </c>
      <c r="C353" s="431" t="s">
        <v>1162</v>
      </c>
      <c r="D353" s="432" t="s">
        <v>1163</v>
      </c>
      <c r="E353" s="433" t="s">
        <v>475</v>
      </c>
      <c r="F353" s="420">
        <v>125</v>
      </c>
      <c r="G353" s="434"/>
      <c r="H353" s="433"/>
      <c r="I353" s="420">
        <v>125</v>
      </c>
      <c r="J353" s="394"/>
    </row>
    <row r="354" spans="1:10">
      <c r="A354" s="633">
        <v>346</v>
      </c>
      <c r="B354" s="443">
        <v>41084</v>
      </c>
      <c r="C354" s="431" t="s">
        <v>1164</v>
      </c>
      <c r="D354" s="432" t="s">
        <v>1165</v>
      </c>
      <c r="E354" s="433" t="s">
        <v>475</v>
      </c>
      <c r="F354" s="420">
        <v>125</v>
      </c>
      <c r="G354" s="434"/>
      <c r="H354" s="433"/>
      <c r="I354" s="420">
        <v>125</v>
      </c>
      <c r="J354" s="394"/>
    </row>
    <row r="355" spans="1:10">
      <c r="A355" s="633">
        <v>347</v>
      </c>
      <c r="B355" s="443">
        <v>41084</v>
      </c>
      <c r="C355" s="431" t="s">
        <v>768</v>
      </c>
      <c r="D355" s="432" t="s">
        <v>1166</v>
      </c>
      <c r="E355" s="433" t="s">
        <v>475</v>
      </c>
      <c r="F355" s="420">
        <v>125</v>
      </c>
      <c r="G355" s="434"/>
      <c r="H355" s="433"/>
      <c r="I355" s="420">
        <v>125</v>
      </c>
      <c r="J355" s="394"/>
    </row>
    <row r="356" spans="1:10">
      <c r="A356" s="633">
        <v>348</v>
      </c>
      <c r="B356" s="443">
        <v>41084</v>
      </c>
      <c r="C356" s="431" t="s">
        <v>1167</v>
      </c>
      <c r="D356" s="432" t="s">
        <v>1168</v>
      </c>
      <c r="E356" s="433" t="s">
        <v>475</v>
      </c>
      <c r="F356" s="420">
        <v>125</v>
      </c>
      <c r="G356" s="439"/>
      <c r="H356" s="433"/>
      <c r="I356" s="420">
        <v>125</v>
      </c>
      <c r="J356" s="394"/>
    </row>
    <row r="357" spans="1:10">
      <c r="A357" s="633">
        <v>349</v>
      </c>
      <c r="B357" s="443">
        <v>41084</v>
      </c>
      <c r="C357" s="431" t="s">
        <v>1169</v>
      </c>
      <c r="D357" s="432" t="s">
        <v>1170</v>
      </c>
      <c r="E357" s="433" t="s">
        <v>475</v>
      </c>
      <c r="F357" s="420">
        <v>125</v>
      </c>
      <c r="G357" s="434"/>
      <c r="H357" s="433"/>
      <c r="I357" s="420">
        <v>125</v>
      </c>
      <c r="J357" s="394"/>
    </row>
    <row r="358" spans="1:10">
      <c r="A358" s="633">
        <v>350</v>
      </c>
      <c r="B358" s="443">
        <v>41084</v>
      </c>
      <c r="C358" s="431" t="s">
        <v>1171</v>
      </c>
      <c r="D358" s="432" t="s">
        <v>1172</v>
      </c>
      <c r="E358" s="433" t="s">
        <v>475</v>
      </c>
      <c r="F358" s="420">
        <v>125</v>
      </c>
      <c r="G358" s="434"/>
      <c r="H358" s="433"/>
      <c r="I358" s="420">
        <v>125</v>
      </c>
      <c r="J358" s="394"/>
    </row>
    <row r="359" spans="1:10">
      <c r="A359" s="633">
        <v>351</v>
      </c>
      <c r="B359" s="443">
        <v>41084</v>
      </c>
      <c r="C359" s="431" t="s">
        <v>1173</v>
      </c>
      <c r="D359" s="432" t="s">
        <v>1174</v>
      </c>
      <c r="E359" s="433" t="s">
        <v>475</v>
      </c>
      <c r="F359" s="420">
        <v>125</v>
      </c>
      <c r="G359" s="434"/>
      <c r="H359" s="433"/>
      <c r="I359" s="420">
        <v>125</v>
      </c>
      <c r="J359" s="394"/>
    </row>
    <row r="360" spans="1:10">
      <c r="A360" s="633">
        <v>352</v>
      </c>
      <c r="B360" s="443">
        <v>41084</v>
      </c>
      <c r="C360" s="431" t="s">
        <v>1175</v>
      </c>
      <c r="D360" s="432" t="s">
        <v>1176</v>
      </c>
      <c r="E360" s="433" t="s">
        <v>475</v>
      </c>
      <c r="F360" s="420">
        <v>125</v>
      </c>
      <c r="G360" s="434"/>
      <c r="H360" s="433"/>
      <c r="I360" s="420">
        <v>125</v>
      </c>
      <c r="J360" s="394"/>
    </row>
    <row r="361" spans="1:10">
      <c r="A361" s="633">
        <v>353</v>
      </c>
      <c r="B361" s="443">
        <v>41084</v>
      </c>
      <c r="C361" s="431" t="s">
        <v>1177</v>
      </c>
      <c r="D361" s="432" t="s">
        <v>1178</v>
      </c>
      <c r="E361" s="433" t="s">
        <v>475</v>
      </c>
      <c r="F361" s="420">
        <v>125</v>
      </c>
      <c r="G361" s="434"/>
      <c r="H361" s="433"/>
      <c r="I361" s="420">
        <v>125</v>
      </c>
      <c r="J361" s="394"/>
    </row>
    <row r="362" spans="1:10">
      <c r="A362" s="633">
        <v>354</v>
      </c>
      <c r="B362" s="443">
        <v>41084</v>
      </c>
      <c r="C362" s="431" t="s">
        <v>1179</v>
      </c>
      <c r="D362" s="432" t="s">
        <v>1180</v>
      </c>
      <c r="E362" s="433" t="s">
        <v>475</v>
      </c>
      <c r="F362" s="420">
        <v>125</v>
      </c>
      <c r="G362" s="434"/>
      <c r="H362" s="433"/>
      <c r="I362" s="420">
        <v>125</v>
      </c>
      <c r="J362" s="394"/>
    </row>
    <row r="363" spans="1:10">
      <c r="A363" s="633">
        <v>355</v>
      </c>
      <c r="B363" s="443">
        <v>41084</v>
      </c>
      <c r="C363" s="431" t="s">
        <v>1181</v>
      </c>
      <c r="D363" s="432" t="s">
        <v>1182</v>
      </c>
      <c r="E363" s="433" t="s">
        <v>475</v>
      </c>
      <c r="F363" s="420">
        <v>125</v>
      </c>
      <c r="G363" s="434"/>
      <c r="H363" s="433"/>
      <c r="I363" s="420">
        <v>125</v>
      </c>
      <c r="J363" s="394"/>
    </row>
    <row r="364" spans="1:10">
      <c r="A364" s="633">
        <v>356</v>
      </c>
      <c r="B364" s="443">
        <v>41084</v>
      </c>
      <c r="C364" s="431" t="s">
        <v>1183</v>
      </c>
      <c r="D364" s="432" t="s">
        <v>1184</v>
      </c>
      <c r="E364" s="433" t="s">
        <v>475</v>
      </c>
      <c r="F364" s="420">
        <v>125</v>
      </c>
      <c r="G364" s="434"/>
      <c r="H364" s="433"/>
      <c r="I364" s="420">
        <v>125</v>
      </c>
      <c r="J364" s="394"/>
    </row>
    <row r="365" spans="1:10">
      <c r="A365" s="633">
        <v>357</v>
      </c>
      <c r="B365" s="443">
        <v>41084</v>
      </c>
      <c r="C365" s="431" t="s">
        <v>1185</v>
      </c>
      <c r="D365" s="432" t="s">
        <v>1186</v>
      </c>
      <c r="E365" s="433" t="s">
        <v>475</v>
      </c>
      <c r="F365" s="420">
        <v>125</v>
      </c>
      <c r="G365" s="434"/>
      <c r="H365" s="433"/>
      <c r="I365" s="420">
        <v>125</v>
      </c>
      <c r="J365" s="394"/>
    </row>
    <row r="366" spans="1:10">
      <c r="A366" s="633">
        <v>358</v>
      </c>
      <c r="B366" s="443">
        <v>41084</v>
      </c>
      <c r="C366" s="431" t="s">
        <v>1187</v>
      </c>
      <c r="D366" s="432" t="s">
        <v>1188</v>
      </c>
      <c r="E366" s="433" t="s">
        <v>475</v>
      </c>
      <c r="F366" s="420">
        <v>125</v>
      </c>
      <c r="G366" s="434"/>
      <c r="H366" s="433"/>
      <c r="I366" s="420">
        <v>125</v>
      </c>
      <c r="J366" s="394"/>
    </row>
    <row r="367" spans="1:10">
      <c r="A367" s="633">
        <v>359</v>
      </c>
      <c r="B367" s="443">
        <v>41084</v>
      </c>
      <c r="C367" s="431" t="s">
        <v>1189</v>
      </c>
      <c r="D367" s="432" t="s">
        <v>1190</v>
      </c>
      <c r="E367" s="433" t="s">
        <v>475</v>
      </c>
      <c r="F367" s="420">
        <v>125</v>
      </c>
      <c r="G367" s="434"/>
      <c r="H367" s="433"/>
      <c r="I367" s="420">
        <v>125</v>
      </c>
      <c r="J367" s="394"/>
    </row>
    <row r="368" spans="1:10">
      <c r="A368" s="633">
        <v>360</v>
      </c>
      <c r="B368" s="443">
        <v>41084</v>
      </c>
      <c r="C368" s="431" t="s">
        <v>1191</v>
      </c>
      <c r="D368" s="432" t="s">
        <v>1192</v>
      </c>
      <c r="E368" s="433" t="s">
        <v>475</v>
      </c>
      <c r="F368" s="420">
        <v>125</v>
      </c>
      <c r="G368" s="439"/>
      <c r="H368" s="433"/>
      <c r="I368" s="420">
        <v>125</v>
      </c>
      <c r="J368" s="394"/>
    </row>
    <row r="369" spans="1:10">
      <c r="A369" s="633">
        <v>361</v>
      </c>
      <c r="B369" s="443">
        <v>41084</v>
      </c>
      <c r="C369" s="431" t="s">
        <v>1193</v>
      </c>
      <c r="D369" s="432" t="s">
        <v>1194</v>
      </c>
      <c r="E369" s="433" t="s">
        <v>475</v>
      </c>
      <c r="F369" s="420">
        <v>125</v>
      </c>
      <c r="G369" s="434"/>
      <c r="H369" s="433"/>
      <c r="I369" s="420">
        <v>125</v>
      </c>
      <c r="J369" s="394"/>
    </row>
    <row r="370" spans="1:10">
      <c r="A370" s="633">
        <v>362</v>
      </c>
      <c r="B370" s="443">
        <v>41084</v>
      </c>
      <c r="C370" s="431" t="s">
        <v>1195</v>
      </c>
      <c r="D370" s="432" t="s">
        <v>1196</v>
      </c>
      <c r="E370" s="433" t="s">
        <v>475</v>
      </c>
      <c r="F370" s="420">
        <v>125</v>
      </c>
      <c r="G370" s="434"/>
      <c r="H370" s="433"/>
      <c r="I370" s="420">
        <v>125</v>
      </c>
      <c r="J370" s="394"/>
    </row>
    <row r="371" spans="1:10">
      <c r="A371" s="633">
        <v>363</v>
      </c>
      <c r="B371" s="443">
        <v>41084</v>
      </c>
      <c r="C371" s="431" t="s">
        <v>1197</v>
      </c>
      <c r="D371" s="432" t="s">
        <v>1198</v>
      </c>
      <c r="E371" s="433" t="s">
        <v>475</v>
      </c>
      <c r="F371" s="420">
        <v>125</v>
      </c>
      <c r="G371" s="434"/>
      <c r="H371" s="433"/>
      <c r="I371" s="420">
        <v>125</v>
      </c>
      <c r="J371" s="394"/>
    </row>
    <row r="372" spans="1:10">
      <c r="A372" s="633">
        <v>364</v>
      </c>
      <c r="B372" s="443">
        <v>41084</v>
      </c>
      <c r="C372" s="431" t="s">
        <v>1199</v>
      </c>
      <c r="D372" s="432" t="s">
        <v>1200</v>
      </c>
      <c r="E372" s="433" t="s">
        <v>475</v>
      </c>
      <c r="F372" s="420">
        <v>125</v>
      </c>
      <c r="G372" s="434"/>
      <c r="H372" s="433"/>
      <c r="I372" s="420">
        <v>125</v>
      </c>
      <c r="J372" s="394"/>
    </row>
    <row r="373" spans="1:10">
      <c r="A373" s="633">
        <v>365</v>
      </c>
      <c r="B373" s="443">
        <v>41084</v>
      </c>
      <c r="C373" s="431" t="s">
        <v>1201</v>
      </c>
      <c r="D373" s="432" t="s">
        <v>1202</v>
      </c>
      <c r="E373" s="433" t="s">
        <v>475</v>
      </c>
      <c r="F373" s="420">
        <v>125</v>
      </c>
      <c r="G373" s="434"/>
      <c r="H373" s="433"/>
      <c r="I373" s="420">
        <v>125</v>
      </c>
      <c r="J373" s="394"/>
    </row>
    <row r="374" spans="1:10">
      <c r="A374" s="633">
        <v>366</v>
      </c>
      <c r="B374" s="443">
        <v>41084</v>
      </c>
      <c r="C374" s="431" t="s">
        <v>1203</v>
      </c>
      <c r="D374" s="432" t="s">
        <v>1204</v>
      </c>
      <c r="E374" s="433" t="s">
        <v>475</v>
      </c>
      <c r="F374" s="420">
        <v>125</v>
      </c>
      <c r="G374" s="434"/>
      <c r="H374" s="433"/>
      <c r="I374" s="420">
        <v>125</v>
      </c>
      <c r="J374" s="394"/>
    </row>
    <row r="375" spans="1:10">
      <c r="A375" s="633">
        <v>367</v>
      </c>
      <c r="B375" s="443">
        <v>41084</v>
      </c>
      <c r="C375" s="431" t="s">
        <v>1205</v>
      </c>
      <c r="D375" s="432" t="s">
        <v>1206</v>
      </c>
      <c r="E375" s="433" t="s">
        <v>475</v>
      </c>
      <c r="F375" s="420">
        <v>125</v>
      </c>
      <c r="G375" s="434"/>
      <c r="H375" s="433"/>
      <c r="I375" s="420">
        <v>125</v>
      </c>
      <c r="J375" s="394"/>
    </row>
    <row r="376" spans="1:10">
      <c r="A376" s="633">
        <v>368</v>
      </c>
      <c r="B376" s="443">
        <v>41084</v>
      </c>
      <c r="C376" s="431" t="s">
        <v>1207</v>
      </c>
      <c r="D376" s="432" t="s">
        <v>1208</v>
      </c>
      <c r="E376" s="433" t="s">
        <v>475</v>
      </c>
      <c r="F376" s="420">
        <v>125</v>
      </c>
      <c r="G376" s="434"/>
      <c r="H376" s="433"/>
      <c r="I376" s="420">
        <v>125</v>
      </c>
      <c r="J376" s="394"/>
    </row>
    <row r="377" spans="1:10">
      <c r="A377" s="633">
        <v>369</v>
      </c>
      <c r="B377" s="443">
        <v>41084</v>
      </c>
      <c r="C377" s="431" t="s">
        <v>1209</v>
      </c>
      <c r="D377" s="432" t="s">
        <v>1210</v>
      </c>
      <c r="E377" s="433" t="s">
        <v>475</v>
      </c>
      <c r="F377" s="420">
        <v>125</v>
      </c>
      <c r="G377" s="434"/>
      <c r="H377" s="433"/>
      <c r="I377" s="420">
        <v>125</v>
      </c>
      <c r="J377" s="394"/>
    </row>
    <row r="378" spans="1:10">
      <c r="A378" s="633">
        <v>370</v>
      </c>
      <c r="B378" s="443">
        <v>41084</v>
      </c>
      <c r="C378" s="431" t="s">
        <v>1211</v>
      </c>
      <c r="D378" s="432" t="s">
        <v>1212</v>
      </c>
      <c r="E378" s="433" t="s">
        <v>475</v>
      </c>
      <c r="F378" s="420">
        <v>125</v>
      </c>
      <c r="G378" s="434"/>
      <c r="H378" s="433"/>
      <c r="I378" s="420">
        <v>125</v>
      </c>
      <c r="J378" s="394"/>
    </row>
    <row r="379" spans="1:10">
      <c r="A379" s="633">
        <v>371</v>
      </c>
      <c r="B379" s="443">
        <v>41084</v>
      </c>
      <c r="C379" s="431" t="s">
        <v>1213</v>
      </c>
      <c r="D379" s="432" t="s">
        <v>1214</v>
      </c>
      <c r="E379" s="433" t="s">
        <v>475</v>
      </c>
      <c r="F379" s="420">
        <v>125</v>
      </c>
      <c r="G379" s="434"/>
      <c r="H379" s="433"/>
      <c r="I379" s="420">
        <v>125</v>
      </c>
      <c r="J379" s="394"/>
    </row>
    <row r="380" spans="1:10">
      <c r="A380" s="633">
        <v>372</v>
      </c>
      <c r="B380" s="443">
        <v>41084</v>
      </c>
      <c r="C380" s="431" t="s">
        <v>1215</v>
      </c>
      <c r="D380" s="432" t="s">
        <v>1216</v>
      </c>
      <c r="E380" s="433" t="s">
        <v>475</v>
      </c>
      <c r="F380" s="420">
        <v>125</v>
      </c>
      <c r="G380" s="439"/>
      <c r="H380" s="433"/>
      <c r="I380" s="420">
        <v>125</v>
      </c>
      <c r="J380" s="394"/>
    </row>
    <row r="381" spans="1:10">
      <c r="A381" s="633">
        <v>373</v>
      </c>
      <c r="B381" s="443">
        <v>41084</v>
      </c>
      <c r="C381" s="431" t="s">
        <v>1217</v>
      </c>
      <c r="D381" s="432" t="s">
        <v>1218</v>
      </c>
      <c r="E381" s="433" t="s">
        <v>475</v>
      </c>
      <c r="F381" s="420">
        <v>125</v>
      </c>
      <c r="G381" s="434"/>
      <c r="H381" s="433"/>
      <c r="I381" s="420">
        <v>125</v>
      </c>
      <c r="J381" s="394"/>
    </row>
    <row r="382" spans="1:10">
      <c r="A382" s="633">
        <v>374</v>
      </c>
      <c r="B382" s="443">
        <v>41084</v>
      </c>
      <c r="C382" s="431" t="s">
        <v>1219</v>
      </c>
      <c r="D382" s="432" t="s">
        <v>1220</v>
      </c>
      <c r="E382" s="433" t="s">
        <v>475</v>
      </c>
      <c r="F382" s="420">
        <v>125</v>
      </c>
      <c r="G382" s="434"/>
      <c r="H382" s="433"/>
      <c r="I382" s="420">
        <v>125</v>
      </c>
      <c r="J382" s="394"/>
    </row>
    <row r="383" spans="1:10">
      <c r="A383" s="633">
        <v>375</v>
      </c>
      <c r="B383" s="443">
        <v>41084</v>
      </c>
      <c r="C383" s="431" t="s">
        <v>1221</v>
      </c>
      <c r="D383" s="432" t="s">
        <v>1222</v>
      </c>
      <c r="E383" s="433" t="s">
        <v>475</v>
      </c>
      <c r="F383" s="420">
        <v>125</v>
      </c>
      <c r="G383" s="434"/>
      <c r="H383" s="433"/>
      <c r="I383" s="420">
        <v>125</v>
      </c>
      <c r="J383" s="394"/>
    </row>
    <row r="384" spans="1:10">
      <c r="A384" s="633">
        <v>376</v>
      </c>
      <c r="B384" s="443">
        <v>41084</v>
      </c>
      <c r="C384" s="431" t="s">
        <v>1223</v>
      </c>
      <c r="D384" s="432" t="s">
        <v>1224</v>
      </c>
      <c r="E384" s="433" t="s">
        <v>475</v>
      </c>
      <c r="F384" s="420">
        <v>125</v>
      </c>
      <c r="G384" s="434"/>
      <c r="H384" s="433"/>
      <c r="I384" s="420">
        <v>125</v>
      </c>
      <c r="J384" s="394"/>
    </row>
    <row r="385" spans="1:10">
      <c r="A385" s="633">
        <v>377</v>
      </c>
      <c r="B385" s="443">
        <v>41084</v>
      </c>
      <c r="C385" s="431" t="s">
        <v>1225</v>
      </c>
      <c r="D385" s="432" t="s">
        <v>1226</v>
      </c>
      <c r="E385" s="433" t="s">
        <v>475</v>
      </c>
      <c r="F385" s="420">
        <v>125</v>
      </c>
      <c r="G385" s="434"/>
      <c r="H385" s="433"/>
      <c r="I385" s="420">
        <v>125</v>
      </c>
      <c r="J385" s="394"/>
    </row>
    <row r="386" spans="1:10">
      <c r="A386" s="633">
        <v>378</v>
      </c>
      <c r="B386" s="443">
        <v>41084</v>
      </c>
      <c r="C386" s="431" t="s">
        <v>1227</v>
      </c>
      <c r="D386" s="432" t="s">
        <v>1228</v>
      </c>
      <c r="E386" s="433" t="s">
        <v>475</v>
      </c>
      <c r="F386" s="420">
        <v>125</v>
      </c>
      <c r="G386" s="434"/>
      <c r="H386" s="433"/>
      <c r="I386" s="420">
        <v>125</v>
      </c>
      <c r="J386" s="394"/>
    </row>
    <row r="387" spans="1:10">
      <c r="A387" s="633">
        <v>379</v>
      </c>
      <c r="B387" s="443">
        <v>41084</v>
      </c>
      <c r="C387" s="431" t="s">
        <v>1229</v>
      </c>
      <c r="D387" s="432" t="s">
        <v>1230</v>
      </c>
      <c r="E387" s="433" t="s">
        <v>475</v>
      </c>
      <c r="F387" s="420">
        <v>125</v>
      </c>
      <c r="G387" s="434"/>
      <c r="H387" s="433"/>
      <c r="I387" s="420">
        <v>125</v>
      </c>
      <c r="J387" s="394"/>
    </row>
    <row r="388" spans="1:10">
      <c r="A388" s="633">
        <v>380</v>
      </c>
      <c r="B388" s="443">
        <v>41084</v>
      </c>
      <c r="C388" s="431" t="s">
        <v>1231</v>
      </c>
      <c r="D388" s="432" t="s">
        <v>1232</v>
      </c>
      <c r="E388" s="433" t="s">
        <v>475</v>
      </c>
      <c r="F388" s="420">
        <v>125</v>
      </c>
      <c r="G388" s="434"/>
      <c r="H388" s="433"/>
      <c r="I388" s="420">
        <v>125</v>
      </c>
      <c r="J388" s="394"/>
    </row>
    <row r="389" spans="1:10">
      <c r="A389" s="633">
        <v>381</v>
      </c>
      <c r="B389" s="443">
        <v>41084</v>
      </c>
      <c r="C389" s="431" t="s">
        <v>1233</v>
      </c>
      <c r="D389" s="432" t="s">
        <v>1234</v>
      </c>
      <c r="E389" s="433" t="s">
        <v>475</v>
      </c>
      <c r="F389" s="420">
        <v>125</v>
      </c>
      <c r="G389" s="434"/>
      <c r="H389" s="433"/>
      <c r="I389" s="420">
        <v>125</v>
      </c>
      <c r="J389" s="394"/>
    </row>
    <row r="390" spans="1:10">
      <c r="A390" s="633">
        <v>382</v>
      </c>
      <c r="B390" s="443">
        <v>41084</v>
      </c>
      <c r="C390" s="431" t="s">
        <v>1235</v>
      </c>
      <c r="D390" s="432" t="s">
        <v>1236</v>
      </c>
      <c r="E390" s="433" t="s">
        <v>475</v>
      </c>
      <c r="F390" s="420">
        <v>125</v>
      </c>
      <c r="G390" s="434"/>
      <c r="H390" s="433"/>
      <c r="I390" s="420">
        <v>125</v>
      </c>
      <c r="J390" s="394"/>
    </row>
    <row r="391" spans="1:10">
      <c r="A391" s="633">
        <v>383</v>
      </c>
      <c r="B391" s="443">
        <v>41084</v>
      </c>
      <c r="C391" s="431" t="s">
        <v>1237</v>
      </c>
      <c r="D391" s="432" t="s">
        <v>1238</v>
      </c>
      <c r="E391" s="433" t="s">
        <v>475</v>
      </c>
      <c r="F391" s="420">
        <v>125</v>
      </c>
      <c r="G391" s="434"/>
      <c r="H391" s="433"/>
      <c r="I391" s="420">
        <v>125</v>
      </c>
      <c r="J391" s="394"/>
    </row>
    <row r="392" spans="1:10">
      <c r="A392" s="633">
        <v>384</v>
      </c>
      <c r="B392" s="443">
        <v>41084</v>
      </c>
      <c r="C392" s="431" t="s">
        <v>1239</v>
      </c>
      <c r="D392" s="432" t="s">
        <v>1240</v>
      </c>
      <c r="E392" s="433" t="s">
        <v>475</v>
      </c>
      <c r="F392" s="420">
        <v>125</v>
      </c>
      <c r="G392" s="439"/>
      <c r="H392" s="433"/>
      <c r="I392" s="420">
        <v>125</v>
      </c>
      <c r="J392" s="394"/>
    </row>
    <row r="393" spans="1:10">
      <c r="A393" s="633">
        <v>385</v>
      </c>
      <c r="B393" s="443">
        <v>41084</v>
      </c>
      <c r="C393" s="440" t="s">
        <v>1241</v>
      </c>
      <c r="D393" s="441" t="s">
        <v>1242</v>
      </c>
      <c r="E393" s="433" t="s">
        <v>475</v>
      </c>
      <c r="F393" s="420">
        <v>125</v>
      </c>
      <c r="G393" s="434"/>
      <c r="H393" s="440"/>
      <c r="I393" s="420">
        <v>125</v>
      </c>
      <c r="J393" s="394"/>
    </row>
    <row r="394" spans="1:10">
      <c r="A394" s="633">
        <v>386</v>
      </c>
      <c r="B394" s="443">
        <v>41084</v>
      </c>
      <c r="C394" s="440" t="s">
        <v>1243</v>
      </c>
      <c r="D394" s="441" t="s">
        <v>1244</v>
      </c>
      <c r="E394" s="433" t="s">
        <v>475</v>
      </c>
      <c r="F394" s="420">
        <v>125</v>
      </c>
      <c r="G394" s="434"/>
      <c r="H394" s="440"/>
      <c r="I394" s="420">
        <v>125</v>
      </c>
      <c r="J394" s="394"/>
    </row>
    <row r="395" spans="1:10">
      <c r="A395" s="633">
        <v>387</v>
      </c>
      <c r="B395" s="443">
        <v>41084</v>
      </c>
      <c r="C395" s="440" t="s">
        <v>1245</v>
      </c>
      <c r="D395" s="441" t="s">
        <v>1246</v>
      </c>
      <c r="E395" s="433" t="s">
        <v>475</v>
      </c>
      <c r="F395" s="420">
        <v>125</v>
      </c>
      <c r="G395" s="434"/>
      <c r="H395" s="440"/>
      <c r="I395" s="420">
        <v>125</v>
      </c>
      <c r="J395" s="394"/>
    </row>
    <row r="396" spans="1:10">
      <c r="A396" s="633">
        <v>388</v>
      </c>
      <c r="B396" s="443">
        <v>41084</v>
      </c>
      <c r="C396" s="440" t="s">
        <v>1247</v>
      </c>
      <c r="D396" s="441" t="s">
        <v>1248</v>
      </c>
      <c r="E396" s="433" t="s">
        <v>475</v>
      </c>
      <c r="F396" s="420">
        <v>125</v>
      </c>
      <c r="G396" s="434"/>
      <c r="H396" s="440"/>
      <c r="I396" s="420">
        <v>125</v>
      </c>
      <c r="J396" s="394"/>
    </row>
    <row r="397" spans="1:10">
      <c r="A397" s="633">
        <v>389</v>
      </c>
      <c r="B397" s="443">
        <v>41084</v>
      </c>
      <c r="C397" s="440" t="s">
        <v>1249</v>
      </c>
      <c r="D397" s="441" t="s">
        <v>1250</v>
      </c>
      <c r="E397" s="433" t="s">
        <v>475</v>
      </c>
      <c r="F397" s="420">
        <v>125</v>
      </c>
      <c r="G397" s="434"/>
      <c r="H397" s="440"/>
      <c r="I397" s="420">
        <v>125</v>
      </c>
      <c r="J397" s="394"/>
    </row>
    <row r="398" spans="1:10">
      <c r="A398" s="633">
        <v>390</v>
      </c>
      <c r="B398" s="443">
        <v>41084</v>
      </c>
      <c r="C398" s="440" t="s">
        <v>1251</v>
      </c>
      <c r="D398" s="441" t="s">
        <v>1252</v>
      </c>
      <c r="E398" s="433" t="s">
        <v>475</v>
      </c>
      <c r="F398" s="420">
        <v>125</v>
      </c>
      <c r="G398" s="434"/>
      <c r="H398" s="440"/>
      <c r="I398" s="420">
        <v>125</v>
      </c>
      <c r="J398" s="394"/>
    </row>
    <row r="399" spans="1:10">
      <c r="A399" s="633">
        <v>391</v>
      </c>
      <c r="B399" s="443">
        <v>41084</v>
      </c>
      <c r="C399" s="440" t="s">
        <v>1253</v>
      </c>
      <c r="D399" s="441" t="s">
        <v>1254</v>
      </c>
      <c r="E399" s="433" t="s">
        <v>475</v>
      </c>
      <c r="F399" s="420">
        <v>125</v>
      </c>
      <c r="G399" s="434"/>
      <c r="H399" s="440"/>
      <c r="I399" s="420">
        <v>125</v>
      </c>
      <c r="J399" s="394"/>
    </row>
    <row r="400" spans="1:10">
      <c r="A400" s="633">
        <v>392</v>
      </c>
      <c r="B400" s="443">
        <v>41084</v>
      </c>
      <c r="C400" s="440" t="s">
        <v>1255</v>
      </c>
      <c r="D400" s="441" t="s">
        <v>1256</v>
      </c>
      <c r="E400" s="433" t="s">
        <v>475</v>
      </c>
      <c r="F400" s="420">
        <v>125</v>
      </c>
      <c r="G400" s="434"/>
      <c r="H400" s="440"/>
      <c r="I400" s="420">
        <v>125</v>
      </c>
      <c r="J400" s="394"/>
    </row>
    <row r="401" spans="1:10">
      <c r="A401" s="633">
        <v>393</v>
      </c>
      <c r="B401" s="443">
        <v>41084</v>
      </c>
      <c r="C401" s="440" t="s">
        <v>1257</v>
      </c>
      <c r="D401" s="441" t="s">
        <v>1258</v>
      </c>
      <c r="E401" s="433" t="s">
        <v>475</v>
      </c>
      <c r="F401" s="420">
        <v>125</v>
      </c>
      <c r="G401" s="434"/>
      <c r="H401" s="440"/>
      <c r="I401" s="420">
        <v>125</v>
      </c>
      <c r="J401" s="394"/>
    </row>
    <row r="402" spans="1:10">
      <c r="A402" s="633">
        <v>394</v>
      </c>
      <c r="B402" s="443">
        <v>41084</v>
      </c>
      <c r="C402" s="440" t="s">
        <v>1259</v>
      </c>
      <c r="D402" s="441" t="s">
        <v>1260</v>
      </c>
      <c r="E402" s="433" t="s">
        <v>475</v>
      </c>
      <c r="F402" s="420">
        <v>125</v>
      </c>
      <c r="G402" s="434"/>
      <c r="H402" s="440"/>
      <c r="I402" s="420">
        <v>125</v>
      </c>
      <c r="J402" s="394"/>
    </row>
    <row r="403" spans="1:10">
      <c r="A403" s="633">
        <v>395</v>
      </c>
      <c r="B403" s="443">
        <v>41084</v>
      </c>
      <c r="C403" s="440" t="s">
        <v>1261</v>
      </c>
      <c r="D403" s="441" t="s">
        <v>1262</v>
      </c>
      <c r="E403" s="433" t="s">
        <v>475</v>
      </c>
      <c r="F403" s="420">
        <v>125</v>
      </c>
      <c r="G403" s="434"/>
      <c r="H403" s="440"/>
      <c r="I403" s="420">
        <v>125</v>
      </c>
      <c r="J403" s="394"/>
    </row>
    <row r="404" spans="1:10">
      <c r="A404" s="633">
        <v>396</v>
      </c>
      <c r="B404" s="443">
        <v>41084</v>
      </c>
      <c r="C404" s="440" t="s">
        <v>1263</v>
      </c>
      <c r="D404" s="441" t="s">
        <v>1264</v>
      </c>
      <c r="E404" s="433" t="s">
        <v>475</v>
      </c>
      <c r="F404" s="420">
        <v>125</v>
      </c>
      <c r="G404" s="439"/>
      <c r="H404" s="440"/>
      <c r="I404" s="420">
        <v>125</v>
      </c>
      <c r="J404" s="394"/>
    </row>
    <row r="405" spans="1:10">
      <c r="A405" s="633">
        <v>397</v>
      </c>
      <c r="B405" s="443">
        <v>41084</v>
      </c>
      <c r="C405" s="440" t="s">
        <v>1265</v>
      </c>
      <c r="D405" s="441" t="s">
        <v>1266</v>
      </c>
      <c r="E405" s="433" t="s">
        <v>475</v>
      </c>
      <c r="F405" s="420">
        <v>125</v>
      </c>
      <c r="G405" s="434"/>
      <c r="H405" s="440"/>
      <c r="I405" s="420">
        <v>125</v>
      </c>
      <c r="J405" s="394"/>
    </row>
    <row r="406" spans="1:10">
      <c r="A406" s="633">
        <v>398</v>
      </c>
      <c r="B406" s="443">
        <v>41084</v>
      </c>
      <c r="C406" s="440" t="s">
        <v>1267</v>
      </c>
      <c r="D406" s="441" t="s">
        <v>1268</v>
      </c>
      <c r="E406" s="433" t="s">
        <v>475</v>
      </c>
      <c r="F406" s="420">
        <v>125</v>
      </c>
      <c r="G406" s="434"/>
      <c r="H406" s="440"/>
      <c r="I406" s="420">
        <v>125</v>
      </c>
      <c r="J406" s="394"/>
    </row>
    <row r="407" spans="1:10">
      <c r="A407" s="633">
        <v>399</v>
      </c>
      <c r="B407" s="443">
        <v>41084</v>
      </c>
      <c r="C407" s="440" t="s">
        <v>1269</v>
      </c>
      <c r="D407" s="441" t="s">
        <v>1270</v>
      </c>
      <c r="E407" s="433" t="s">
        <v>475</v>
      </c>
      <c r="F407" s="420">
        <v>125</v>
      </c>
      <c r="G407" s="434"/>
      <c r="H407" s="440"/>
      <c r="I407" s="420">
        <v>125</v>
      </c>
      <c r="J407" s="394"/>
    </row>
    <row r="408" spans="1:10">
      <c r="A408" s="633">
        <v>400</v>
      </c>
      <c r="B408" s="443">
        <v>41084</v>
      </c>
      <c r="C408" s="440" t="s">
        <v>1271</v>
      </c>
      <c r="D408" s="441" t="s">
        <v>1272</v>
      </c>
      <c r="E408" s="433" t="s">
        <v>475</v>
      </c>
      <c r="F408" s="420">
        <v>125</v>
      </c>
      <c r="G408" s="434"/>
      <c r="H408" s="440"/>
      <c r="I408" s="420">
        <v>125</v>
      </c>
      <c r="J408" s="394"/>
    </row>
    <row r="409" spans="1:10">
      <c r="A409" s="633">
        <v>401</v>
      </c>
      <c r="B409" s="443">
        <v>41084</v>
      </c>
      <c r="C409" s="440" t="s">
        <v>1273</v>
      </c>
      <c r="D409" s="441" t="s">
        <v>1274</v>
      </c>
      <c r="E409" s="433" t="s">
        <v>475</v>
      </c>
      <c r="F409" s="420">
        <v>125</v>
      </c>
      <c r="G409" s="434"/>
      <c r="H409" s="440"/>
      <c r="I409" s="420">
        <v>125</v>
      </c>
      <c r="J409" s="394"/>
    </row>
    <row r="410" spans="1:10">
      <c r="A410" s="633">
        <v>402</v>
      </c>
      <c r="B410" s="443">
        <v>41084</v>
      </c>
      <c r="C410" s="440" t="s">
        <v>1275</v>
      </c>
      <c r="D410" s="441" t="s">
        <v>1276</v>
      </c>
      <c r="E410" s="433" t="s">
        <v>475</v>
      </c>
      <c r="F410" s="420">
        <v>125</v>
      </c>
      <c r="G410" s="434"/>
      <c r="H410" s="440"/>
      <c r="I410" s="420">
        <v>125</v>
      </c>
      <c r="J410" s="394"/>
    </row>
    <row r="411" spans="1:10">
      <c r="A411" s="633">
        <v>403</v>
      </c>
      <c r="B411" s="443">
        <v>41084</v>
      </c>
      <c r="C411" s="440" t="s">
        <v>1277</v>
      </c>
      <c r="D411" s="441" t="s">
        <v>1278</v>
      </c>
      <c r="E411" s="433" t="s">
        <v>475</v>
      </c>
      <c r="F411" s="420">
        <v>125</v>
      </c>
      <c r="G411" s="434"/>
      <c r="H411" s="440"/>
      <c r="I411" s="420">
        <v>125</v>
      </c>
      <c r="J411" s="394"/>
    </row>
    <row r="412" spans="1:10">
      <c r="A412" s="633">
        <v>404</v>
      </c>
      <c r="B412" s="443">
        <v>41084</v>
      </c>
      <c r="C412" s="440" t="s">
        <v>1279</v>
      </c>
      <c r="D412" s="441" t="s">
        <v>1280</v>
      </c>
      <c r="E412" s="433" t="s">
        <v>475</v>
      </c>
      <c r="F412" s="420">
        <v>125</v>
      </c>
      <c r="G412" s="434"/>
      <c r="H412" s="440"/>
      <c r="I412" s="420">
        <v>125</v>
      </c>
      <c r="J412" s="394"/>
    </row>
    <row r="413" spans="1:10">
      <c r="A413" s="633">
        <v>405</v>
      </c>
      <c r="B413" s="443">
        <v>41084</v>
      </c>
      <c r="C413" s="440" t="s">
        <v>1281</v>
      </c>
      <c r="D413" s="441" t="s">
        <v>1282</v>
      </c>
      <c r="E413" s="433" t="s">
        <v>475</v>
      </c>
      <c r="F413" s="420">
        <v>125</v>
      </c>
      <c r="G413" s="434"/>
      <c r="H413" s="440"/>
      <c r="I413" s="420">
        <v>125</v>
      </c>
      <c r="J413" s="394"/>
    </row>
    <row r="414" spans="1:10">
      <c r="A414" s="633">
        <v>406</v>
      </c>
      <c r="B414" s="443">
        <v>41084</v>
      </c>
      <c r="C414" s="440" t="s">
        <v>1283</v>
      </c>
      <c r="D414" s="441" t="s">
        <v>1284</v>
      </c>
      <c r="E414" s="433" t="s">
        <v>475</v>
      </c>
      <c r="F414" s="420">
        <v>125</v>
      </c>
      <c r="G414" s="434"/>
      <c r="H414" s="440"/>
      <c r="I414" s="420">
        <v>125</v>
      </c>
      <c r="J414" s="394"/>
    </row>
    <row r="415" spans="1:10">
      <c r="A415" s="633">
        <v>407</v>
      </c>
      <c r="B415" s="443">
        <v>41084</v>
      </c>
      <c r="C415" s="440" t="s">
        <v>1285</v>
      </c>
      <c r="D415" s="441" t="s">
        <v>1286</v>
      </c>
      <c r="E415" s="433" t="s">
        <v>475</v>
      </c>
      <c r="F415" s="420">
        <v>125</v>
      </c>
      <c r="G415" s="434"/>
      <c r="H415" s="440"/>
      <c r="I415" s="420">
        <v>125</v>
      </c>
      <c r="J415" s="394"/>
    </row>
    <row r="416" spans="1:10">
      <c r="A416" s="633">
        <v>408</v>
      </c>
      <c r="B416" s="443">
        <v>41084</v>
      </c>
      <c r="C416" s="440" t="s">
        <v>1287</v>
      </c>
      <c r="D416" s="441" t="s">
        <v>1288</v>
      </c>
      <c r="E416" s="433" t="s">
        <v>475</v>
      </c>
      <c r="F416" s="420">
        <v>125</v>
      </c>
      <c r="G416" s="439"/>
      <c r="H416" s="440"/>
      <c r="I416" s="420">
        <v>125</v>
      </c>
      <c r="J416" s="394"/>
    </row>
    <row r="417" spans="1:10">
      <c r="A417" s="633">
        <v>409</v>
      </c>
      <c r="B417" s="443">
        <v>41084</v>
      </c>
      <c r="C417" s="440" t="s">
        <v>1289</v>
      </c>
      <c r="D417" s="441" t="s">
        <v>1290</v>
      </c>
      <c r="E417" s="433" t="s">
        <v>475</v>
      </c>
      <c r="F417" s="420">
        <v>125</v>
      </c>
      <c r="G417" s="434"/>
      <c r="H417" s="440"/>
      <c r="I417" s="420">
        <v>125</v>
      </c>
      <c r="J417" s="394"/>
    </row>
    <row r="418" spans="1:10">
      <c r="A418" s="633">
        <v>410</v>
      </c>
      <c r="B418" s="443">
        <v>41084</v>
      </c>
      <c r="C418" s="440" t="s">
        <v>1291</v>
      </c>
      <c r="D418" s="441" t="s">
        <v>1292</v>
      </c>
      <c r="E418" s="433" t="s">
        <v>475</v>
      </c>
      <c r="F418" s="420">
        <v>125</v>
      </c>
      <c r="G418" s="439"/>
      <c r="H418" s="440"/>
      <c r="I418" s="420">
        <v>125</v>
      </c>
      <c r="J418" s="394"/>
    </row>
    <row r="419" spans="1:10">
      <c r="A419" s="633">
        <v>411</v>
      </c>
      <c r="B419" s="443">
        <v>41084</v>
      </c>
      <c r="C419" s="440" t="s">
        <v>1293</v>
      </c>
      <c r="D419" s="441" t="s">
        <v>1294</v>
      </c>
      <c r="E419" s="433" t="s">
        <v>475</v>
      </c>
      <c r="F419" s="420">
        <v>125</v>
      </c>
      <c r="G419" s="434"/>
      <c r="H419" s="440"/>
      <c r="I419" s="420">
        <v>125</v>
      </c>
      <c r="J419" s="394"/>
    </row>
    <row r="420" spans="1:10">
      <c r="A420" s="633">
        <v>412</v>
      </c>
      <c r="B420" s="443">
        <v>41084</v>
      </c>
      <c r="C420" s="440" t="s">
        <v>1295</v>
      </c>
      <c r="D420" s="441" t="s">
        <v>1296</v>
      </c>
      <c r="E420" s="433" t="s">
        <v>475</v>
      </c>
      <c r="F420" s="420">
        <v>125</v>
      </c>
      <c r="G420" s="434"/>
      <c r="H420" s="440"/>
      <c r="I420" s="420">
        <v>125</v>
      </c>
      <c r="J420" s="394"/>
    </row>
    <row r="421" spans="1:10">
      <c r="A421" s="633">
        <v>413</v>
      </c>
      <c r="B421" s="443">
        <v>41084</v>
      </c>
      <c r="C421" s="440" t="s">
        <v>1297</v>
      </c>
      <c r="D421" s="441" t="s">
        <v>1298</v>
      </c>
      <c r="E421" s="433" t="s">
        <v>475</v>
      </c>
      <c r="F421" s="420">
        <v>125</v>
      </c>
      <c r="G421" s="434"/>
      <c r="H421" s="440"/>
      <c r="I421" s="420">
        <v>125</v>
      </c>
      <c r="J421" s="394"/>
    </row>
    <row r="422" spans="1:10">
      <c r="A422" s="633">
        <v>414</v>
      </c>
      <c r="B422" s="443">
        <v>41084</v>
      </c>
      <c r="C422" s="440" t="s">
        <v>1299</v>
      </c>
      <c r="D422" s="441" t="s">
        <v>1300</v>
      </c>
      <c r="E422" s="433" t="s">
        <v>475</v>
      </c>
      <c r="F422" s="420">
        <v>125</v>
      </c>
      <c r="G422" s="434"/>
      <c r="H422" s="440"/>
      <c r="I422" s="420">
        <v>125</v>
      </c>
      <c r="J422" s="394"/>
    </row>
    <row r="423" spans="1:10">
      <c r="A423" s="633">
        <v>415</v>
      </c>
      <c r="B423" s="443">
        <v>41084</v>
      </c>
      <c r="C423" s="440" t="s">
        <v>1301</v>
      </c>
      <c r="D423" s="441" t="s">
        <v>1302</v>
      </c>
      <c r="E423" s="433" t="s">
        <v>475</v>
      </c>
      <c r="F423" s="420">
        <v>125</v>
      </c>
      <c r="G423" s="434"/>
      <c r="H423" s="440"/>
      <c r="I423" s="420">
        <v>125</v>
      </c>
      <c r="J423" s="394"/>
    </row>
    <row r="424" spans="1:10">
      <c r="A424" s="633">
        <v>416</v>
      </c>
      <c r="B424" s="443">
        <v>41084</v>
      </c>
      <c r="C424" s="440" t="s">
        <v>1303</v>
      </c>
      <c r="D424" s="441" t="s">
        <v>1304</v>
      </c>
      <c r="E424" s="433" t="s">
        <v>475</v>
      </c>
      <c r="F424" s="420">
        <v>125</v>
      </c>
      <c r="G424" s="434"/>
      <c r="H424" s="440"/>
      <c r="I424" s="420">
        <v>125</v>
      </c>
      <c r="J424" s="394"/>
    </row>
    <row r="425" spans="1:10">
      <c r="A425" s="633">
        <v>417</v>
      </c>
      <c r="B425" s="443">
        <v>41084</v>
      </c>
      <c r="C425" s="440" t="s">
        <v>1305</v>
      </c>
      <c r="D425" s="441" t="s">
        <v>1306</v>
      </c>
      <c r="E425" s="433" t="s">
        <v>475</v>
      </c>
      <c r="F425" s="420">
        <v>125</v>
      </c>
      <c r="G425" s="434"/>
      <c r="H425" s="440"/>
      <c r="I425" s="420">
        <v>125</v>
      </c>
      <c r="J425" s="394"/>
    </row>
    <row r="426" spans="1:10">
      <c r="A426" s="633">
        <v>418</v>
      </c>
      <c r="B426" s="443">
        <v>41084</v>
      </c>
      <c r="C426" s="440" t="s">
        <v>1307</v>
      </c>
      <c r="D426" s="441" t="s">
        <v>1308</v>
      </c>
      <c r="E426" s="433" t="s">
        <v>475</v>
      </c>
      <c r="F426" s="420">
        <v>125</v>
      </c>
      <c r="G426" s="434"/>
      <c r="H426" s="440"/>
      <c r="I426" s="420">
        <v>125</v>
      </c>
      <c r="J426" s="394"/>
    </row>
    <row r="427" spans="1:10">
      <c r="A427" s="633">
        <v>419</v>
      </c>
      <c r="B427" s="443">
        <v>41084</v>
      </c>
      <c r="C427" s="440" t="s">
        <v>1309</v>
      </c>
      <c r="D427" s="441" t="s">
        <v>1310</v>
      </c>
      <c r="E427" s="433" t="s">
        <v>475</v>
      </c>
      <c r="F427" s="420">
        <v>125</v>
      </c>
      <c r="G427" s="434"/>
      <c r="H427" s="440"/>
      <c r="I427" s="420">
        <v>125</v>
      </c>
      <c r="J427" s="394"/>
    </row>
    <row r="428" spans="1:10">
      <c r="A428" s="633">
        <v>420</v>
      </c>
      <c r="B428" s="443">
        <v>41084</v>
      </c>
      <c r="C428" s="440" t="s">
        <v>1311</v>
      </c>
      <c r="D428" s="441" t="s">
        <v>1312</v>
      </c>
      <c r="E428" s="433" t="s">
        <v>475</v>
      </c>
      <c r="F428" s="420">
        <v>125</v>
      </c>
      <c r="G428" s="434"/>
      <c r="H428" s="440"/>
      <c r="I428" s="420">
        <v>125</v>
      </c>
      <c r="J428" s="394"/>
    </row>
    <row r="429" spans="1:10">
      <c r="A429" s="633">
        <v>421</v>
      </c>
      <c r="B429" s="443">
        <v>41084</v>
      </c>
      <c r="C429" s="440" t="s">
        <v>1313</v>
      </c>
      <c r="D429" s="441" t="s">
        <v>1314</v>
      </c>
      <c r="E429" s="433" t="s">
        <v>475</v>
      </c>
      <c r="F429" s="420">
        <v>125</v>
      </c>
      <c r="G429" s="434"/>
      <c r="H429" s="440"/>
      <c r="I429" s="420">
        <v>125</v>
      </c>
      <c r="J429" s="394"/>
    </row>
    <row r="430" spans="1:10">
      <c r="A430" s="633">
        <v>422</v>
      </c>
      <c r="B430" s="443">
        <v>41084</v>
      </c>
      <c r="C430" s="440" t="s">
        <v>1315</v>
      </c>
      <c r="D430" s="441" t="s">
        <v>1316</v>
      </c>
      <c r="E430" s="433" t="s">
        <v>475</v>
      </c>
      <c r="F430" s="420">
        <v>125</v>
      </c>
      <c r="G430" s="439"/>
      <c r="H430" s="440"/>
      <c r="I430" s="420">
        <v>125</v>
      </c>
      <c r="J430" s="394"/>
    </row>
    <row r="431" spans="1:10">
      <c r="A431" s="633">
        <v>423</v>
      </c>
      <c r="B431" s="443">
        <v>41084</v>
      </c>
      <c r="C431" s="440" t="s">
        <v>1317</v>
      </c>
      <c r="D431" s="441" t="s">
        <v>1318</v>
      </c>
      <c r="E431" s="433" t="s">
        <v>475</v>
      </c>
      <c r="F431" s="420">
        <v>125</v>
      </c>
      <c r="G431" s="434"/>
      <c r="H431" s="440"/>
      <c r="I431" s="420">
        <v>125</v>
      </c>
      <c r="J431" s="394"/>
    </row>
    <row r="432" spans="1:10">
      <c r="A432" s="633">
        <v>424</v>
      </c>
      <c r="B432" s="443">
        <v>41084</v>
      </c>
      <c r="C432" s="440" t="s">
        <v>1319</v>
      </c>
      <c r="D432" s="441" t="s">
        <v>1320</v>
      </c>
      <c r="E432" s="433" t="s">
        <v>475</v>
      </c>
      <c r="F432" s="420">
        <v>125</v>
      </c>
      <c r="G432" s="434"/>
      <c r="H432" s="440"/>
      <c r="I432" s="420">
        <v>125</v>
      </c>
      <c r="J432" s="394"/>
    </row>
    <row r="433" spans="1:10">
      <c r="A433" s="633">
        <v>425</v>
      </c>
      <c r="B433" s="443">
        <v>41084</v>
      </c>
      <c r="C433" s="440" t="s">
        <v>1321</v>
      </c>
      <c r="D433" s="441" t="s">
        <v>1322</v>
      </c>
      <c r="E433" s="433" t="s">
        <v>475</v>
      </c>
      <c r="F433" s="420">
        <v>125</v>
      </c>
      <c r="G433" s="434"/>
      <c r="H433" s="440"/>
      <c r="I433" s="420">
        <v>125</v>
      </c>
      <c r="J433" s="394"/>
    </row>
    <row r="434" spans="1:10">
      <c r="A434" s="633">
        <v>426</v>
      </c>
      <c r="B434" s="443">
        <v>41084</v>
      </c>
      <c r="C434" s="440" t="s">
        <v>1323</v>
      </c>
      <c r="D434" s="441" t="s">
        <v>1324</v>
      </c>
      <c r="E434" s="433" t="s">
        <v>475</v>
      </c>
      <c r="F434" s="420">
        <v>125</v>
      </c>
      <c r="G434" s="434"/>
      <c r="H434" s="440"/>
      <c r="I434" s="420">
        <v>125</v>
      </c>
      <c r="J434" s="394"/>
    </row>
    <row r="435" spans="1:10">
      <c r="A435" s="633">
        <v>427</v>
      </c>
      <c r="B435" s="443">
        <v>41084</v>
      </c>
      <c r="C435" s="440" t="s">
        <v>1325</v>
      </c>
      <c r="D435" s="441" t="s">
        <v>1326</v>
      </c>
      <c r="E435" s="433" t="s">
        <v>475</v>
      </c>
      <c r="F435" s="420">
        <v>125</v>
      </c>
      <c r="G435" s="434"/>
      <c r="H435" s="440"/>
      <c r="I435" s="420">
        <v>125</v>
      </c>
      <c r="J435" s="394"/>
    </row>
    <row r="436" spans="1:10">
      <c r="A436" s="633">
        <v>428</v>
      </c>
      <c r="B436" s="443">
        <v>41084</v>
      </c>
      <c r="C436" s="440" t="s">
        <v>1327</v>
      </c>
      <c r="D436" s="441" t="s">
        <v>1328</v>
      </c>
      <c r="E436" s="433" t="s">
        <v>475</v>
      </c>
      <c r="F436" s="420">
        <v>125</v>
      </c>
      <c r="G436" s="434"/>
      <c r="H436" s="440"/>
      <c r="I436" s="420">
        <v>125</v>
      </c>
      <c r="J436" s="394"/>
    </row>
    <row r="437" spans="1:10">
      <c r="A437" s="633">
        <v>429</v>
      </c>
      <c r="B437" s="443">
        <v>41084</v>
      </c>
      <c r="C437" s="440" t="s">
        <v>1329</v>
      </c>
      <c r="D437" s="441" t="s">
        <v>1330</v>
      </c>
      <c r="E437" s="433" t="s">
        <v>475</v>
      </c>
      <c r="F437" s="420">
        <v>125</v>
      </c>
      <c r="G437" s="434"/>
      <c r="H437" s="440"/>
      <c r="I437" s="420">
        <v>125</v>
      </c>
      <c r="J437" s="394"/>
    </row>
    <row r="438" spans="1:10">
      <c r="A438" s="633">
        <v>430</v>
      </c>
      <c r="B438" s="443">
        <v>41084</v>
      </c>
      <c r="C438" s="440" t="s">
        <v>1331</v>
      </c>
      <c r="D438" s="441" t="s">
        <v>1332</v>
      </c>
      <c r="E438" s="433" t="s">
        <v>475</v>
      </c>
      <c r="F438" s="420">
        <v>125</v>
      </c>
      <c r="G438" s="434"/>
      <c r="H438" s="440"/>
      <c r="I438" s="420">
        <v>125</v>
      </c>
      <c r="J438" s="394"/>
    </row>
    <row r="439" spans="1:10">
      <c r="A439" s="633">
        <v>431</v>
      </c>
      <c r="B439" s="443">
        <v>41084</v>
      </c>
      <c r="C439" s="440" t="s">
        <v>1333</v>
      </c>
      <c r="D439" s="441" t="s">
        <v>1334</v>
      </c>
      <c r="E439" s="433" t="s">
        <v>475</v>
      </c>
      <c r="F439" s="420">
        <v>125</v>
      </c>
      <c r="G439" s="434"/>
      <c r="H439" s="440"/>
      <c r="I439" s="420">
        <v>125</v>
      </c>
      <c r="J439" s="394"/>
    </row>
    <row r="440" spans="1:10">
      <c r="A440" s="633">
        <v>432</v>
      </c>
      <c r="B440" s="444">
        <v>41084</v>
      </c>
      <c r="C440" s="445" t="s">
        <v>1335</v>
      </c>
      <c r="D440" s="446" t="s">
        <v>1336</v>
      </c>
      <c r="E440" s="445" t="s">
        <v>475</v>
      </c>
      <c r="F440" s="420">
        <v>125</v>
      </c>
      <c r="G440" s="439"/>
      <c r="H440" s="445"/>
      <c r="I440" s="420">
        <v>125</v>
      </c>
      <c r="J440" s="394"/>
    </row>
    <row r="441" spans="1:10">
      <c r="A441" s="633">
        <v>433</v>
      </c>
      <c r="B441" s="443">
        <v>41084</v>
      </c>
      <c r="C441" s="440" t="s">
        <v>1337</v>
      </c>
      <c r="D441" s="441" t="s">
        <v>1338</v>
      </c>
      <c r="E441" s="433" t="s">
        <v>475</v>
      </c>
      <c r="F441" s="420">
        <v>125</v>
      </c>
      <c r="G441" s="434"/>
      <c r="H441" s="440"/>
      <c r="I441" s="420">
        <v>125</v>
      </c>
      <c r="J441" s="394"/>
    </row>
    <row r="442" spans="1:10">
      <c r="A442" s="633">
        <v>434</v>
      </c>
      <c r="B442" s="443">
        <v>41084</v>
      </c>
      <c r="C442" s="440" t="s">
        <v>1339</v>
      </c>
      <c r="D442" s="441" t="s">
        <v>1340</v>
      </c>
      <c r="E442" s="433" t="s">
        <v>475</v>
      </c>
      <c r="F442" s="420">
        <v>125</v>
      </c>
      <c r="G442" s="434"/>
      <c r="H442" s="440"/>
      <c r="I442" s="420">
        <v>125</v>
      </c>
      <c r="J442" s="394"/>
    </row>
    <row r="443" spans="1:10">
      <c r="A443" s="633">
        <v>435</v>
      </c>
      <c r="B443" s="443">
        <v>41084</v>
      </c>
      <c r="C443" s="440" t="s">
        <v>1341</v>
      </c>
      <c r="D443" s="441" t="s">
        <v>1342</v>
      </c>
      <c r="E443" s="433" t="s">
        <v>475</v>
      </c>
      <c r="F443" s="420">
        <v>125</v>
      </c>
      <c r="G443" s="434"/>
      <c r="H443" s="440"/>
      <c r="I443" s="420">
        <v>125</v>
      </c>
      <c r="J443" s="394"/>
    </row>
    <row r="444" spans="1:10">
      <c r="A444" s="633">
        <v>436</v>
      </c>
      <c r="B444" s="443">
        <v>41084</v>
      </c>
      <c r="C444" s="440" t="s">
        <v>1343</v>
      </c>
      <c r="D444" s="441" t="s">
        <v>1344</v>
      </c>
      <c r="E444" s="433" t="s">
        <v>475</v>
      </c>
      <c r="F444" s="420">
        <v>125</v>
      </c>
      <c r="G444" s="434"/>
      <c r="H444" s="440"/>
      <c r="I444" s="420">
        <v>125</v>
      </c>
      <c r="J444" s="394"/>
    </row>
    <row r="445" spans="1:10">
      <c r="A445" s="633">
        <v>437</v>
      </c>
      <c r="B445" s="443">
        <v>41084</v>
      </c>
      <c r="C445" s="440" t="s">
        <v>1345</v>
      </c>
      <c r="D445" s="441" t="s">
        <v>1346</v>
      </c>
      <c r="E445" s="433" t="s">
        <v>475</v>
      </c>
      <c r="F445" s="420">
        <v>125</v>
      </c>
      <c r="G445" s="434"/>
      <c r="H445" s="440"/>
      <c r="I445" s="420">
        <v>125</v>
      </c>
      <c r="J445" s="394"/>
    </row>
    <row r="446" spans="1:10">
      <c r="A446" s="633">
        <v>438</v>
      </c>
      <c r="B446" s="443">
        <v>41084</v>
      </c>
      <c r="C446" s="440" t="s">
        <v>1347</v>
      </c>
      <c r="D446" s="441" t="s">
        <v>1348</v>
      </c>
      <c r="E446" s="433" t="s">
        <v>475</v>
      </c>
      <c r="F446" s="420">
        <v>125</v>
      </c>
      <c r="G446" s="434"/>
      <c r="H446" s="440"/>
      <c r="I446" s="420">
        <v>125</v>
      </c>
      <c r="J446" s="394"/>
    </row>
    <row r="447" spans="1:10">
      <c r="A447" s="633">
        <v>439</v>
      </c>
      <c r="B447" s="443">
        <v>41084</v>
      </c>
      <c r="C447" s="440" t="s">
        <v>1349</v>
      </c>
      <c r="D447" s="441" t="s">
        <v>1350</v>
      </c>
      <c r="E447" s="433" t="s">
        <v>475</v>
      </c>
      <c r="F447" s="420">
        <v>125</v>
      </c>
      <c r="G447" s="434"/>
      <c r="H447" s="440"/>
      <c r="I447" s="420">
        <v>125</v>
      </c>
      <c r="J447" s="394"/>
    </row>
    <row r="448" spans="1:10">
      <c r="A448" s="633">
        <v>440</v>
      </c>
      <c r="B448" s="443">
        <v>41084</v>
      </c>
      <c r="C448" s="440" t="s">
        <v>1351</v>
      </c>
      <c r="D448" s="441" t="s">
        <v>1352</v>
      </c>
      <c r="E448" s="433" t="s">
        <v>475</v>
      </c>
      <c r="F448" s="420">
        <v>125</v>
      </c>
      <c r="G448" s="439"/>
      <c r="H448" s="440"/>
      <c r="I448" s="420">
        <v>125</v>
      </c>
      <c r="J448" s="394"/>
    </row>
    <row r="449" spans="1:10">
      <c r="A449" s="633">
        <v>441</v>
      </c>
      <c r="B449" s="443">
        <v>41084</v>
      </c>
      <c r="C449" s="440" t="s">
        <v>1353</v>
      </c>
      <c r="D449" s="441" t="s">
        <v>1354</v>
      </c>
      <c r="E449" s="433" t="s">
        <v>475</v>
      </c>
      <c r="F449" s="420">
        <v>125</v>
      </c>
      <c r="G449" s="434"/>
      <c r="H449" s="440"/>
      <c r="I449" s="420">
        <v>125</v>
      </c>
      <c r="J449" s="394"/>
    </row>
    <row r="450" spans="1:10">
      <c r="A450" s="633">
        <v>442</v>
      </c>
      <c r="B450" s="443">
        <v>41084</v>
      </c>
      <c r="C450" s="440" t="s">
        <v>1355</v>
      </c>
      <c r="D450" s="441" t="s">
        <v>1356</v>
      </c>
      <c r="E450" s="433" t="s">
        <v>475</v>
      </c>
      <c r="F450" s="420">
        <v>125</v>
      </c>
      <c r="G450" s="434"/>
      <c r="H450" s="440"/>
      <c r="I450" s="420">
        <v>125</v>
      </c>
      <c r="J450" s="394"/>
    </row>
    <row r="451" spans="1:10">
      <c r="A451" s="633">
        <v>443</v>
      </c>
      <c r="B451" s="443">
        <v>41084</v>
      </c>
      <c r="C451" s="440" t="s">
        <v>1357</v>
      </c>
      <c r="D451" s="441" t="s">
        <v>1358</v>
      </c>
      <c r="E451" s="433" t="s">
        <v>475</v>
      </c>
      <c r="F451" s="420">
        <v>125</v>
      </c>
      <c r="G451" s="434"/>
      <c r="H451" s="440"/>
      <c r="I451" s="420">
        <v>125</v>
      </c>
      <c r="J451" s="394"/>
    </row>
    <row r="452" spans="1:10">
      <c r="A452" s="633">
        <v>444</v>
      </c>
      <c r="B452" s="443">
        <v>41084</v>
      </c>
      <c r="C452" s="440" t="s">
        <v>1359</v>
      </c>
      <c r="D452" s="441" t="s">
        <v>1360</v>
      </c>
      <c r="E452" s="433" t="s">
        <v>475</v>
      </c>
      <c r="F452" s="420">
        <v>125</v>
      </c>
      <c r="G452" s="434"/>
      <c r="H452" s="440"/>
      <c r="I452" s="420">
        <v>125</v>
      </c>
      <c r="J452" s="394"/>
    </row>
    <row r="453" spans="1:10">
      <c r="A453" s="633">
        <v>445</v>
      </c>
      <c r="B453" s="443">
        <v>41084</v>
      </c>
      <c r="C453" s="440" t="s">
        <v>1361</v>
      </c>
      <c r="D453" s="441" t="s">
        <v>1362</v>
      </c>
      <c r="E453" s="433" t="s">
        <v>475</v>
      </c>
      <c r="F453" s="420">
        <v>125</v>
      </c>
      <c r="G453" s="434"/>
      <c r="H453" s="440"/>
      <c r="I453" s="420">
        <v>125</v>
      </c>
      <c r="J453" s="394"/>
    </row>
    <row r="454" spans="1:10">
      <c r="A454" s="633">
        <v>446</v>
      </c>
      <c r="B454" s="444">
        <v>41084</v>
      </c>
      <c r="C454" s="440" t="s">
        <v>1363</v>
      </c>
      <c r="D454" s="441" t="s">
        <v>1364</v>
      </c>
      <c r="E454" s="433" t="s">
        <v>475</v>
      </c>
      <c r="F454" s="420">
        <v>125</v>
      </c>
      <c r="G454" s="434"/>
      <c r="H454" s="440"/>
      <c r="I454" s="420">
        <v>125</v>
      </c>
      <c r="J454" s="394"/>
    </row>
    <row r="455" spans="1:10">
      <c r="A455" s="633">
        <v>447</v>
      </c>
      <c r="B455" s="443">
        <v>41084</v>
      </c>
      <c r="C455" s="440" t="s">
        <v>1365</v>
      </c>
      <c r="D455" s="441" t="s">
        <v>1366</v>
      </c>
      <c r="E455" s="433" t="s">
        <v>475</v>
      </c>
      <c r="F455" s="420">
        <v>125</v>
      </c>
      <c r="G455" s="434"/>
      <c r="H455" s="440"/>
      <c r="I455" s="420">
        <v>125</v>
      </c>
      <c r="J455" s="394"/>
    </row>
    <row r="456" spans="1:10">
      <c r="A456" s="633">
        <v>448</v>
      </c>
      <c r="B456" s="444">
        <v>41084</v>
      </c>
      <c r="C456" s="440" t="s">
        <v>1367</v>
      </c>
      <c r="D456" s="441" t="s">
        <v>1368</v>
      </c>
      <c r="E456" s="433" t="s">
        <v>475</v>
      </c>
      <c r="F456" s="420">
        <v>125</v>
      </c>
      <c r="G456" s="434"/>
      <c r="H456" s="440"/>
      <c r="I456" s="420">
        <v>125</v>
      </c>
      <c r="J456" s="394"/>
    </row>
    <row r="457" spans="1:10">
      <c r="A457" s="633">
        <v>449</v>
      </c>
      <c r="B457" s="443">
        <v>41084</v>
      </c>
      <c r="C457" s="440" t="s">
        <v>1369</v>
      </c>
      <c r="D457" s="441" t="s">
        <v>1370</v>
      </c>
      <c r="E457" s="433" t="s">
        <v>475</v>
      </c>
      <c r="F457" s="420">
        <v>125</v>
      </c>
      <c r="G457" s="434"/>
      <c r="H457" s="440"/>
      <c r="I457" s="420">
        <v>125</v>
      </c>
      <c r="J457" s="394"/>
    </row>
    <row r="458" spans="1:10">
      <c r="A458" s="633">
        <v>450</v>
      </c>
      <c r="B458" s="443">
        <v>41084</v>
      </c>
      <c r="C458" s="440" t="s">
        <v>1371</v>
      </c>
      <c r="D458" s="441" t="s">
        <v>1372</v>
      </c>
      <c r="E458" s="433" t="s">
        <v>475</v>
      </c>
      <c r="F458" s="420">
        <v>125</v>
      </c>
      <c r="G458" s="434"/>
      <c r="H458" s="440"/>
      <c r="I458" s="420">
        <v>125</v>
      </c>
      <c r="J458" s="394"/>
    </row>
    <row r="459" spans="1:10">
      <c r="A459" s="633">
        <v>451</v>
      </c>
      <c r="B459" s="443">
        <v>41084</v>
      </c>
      <c r="C459" s="440" t="s">
        <v>1373</v>
      </c>
      <c r="D459" s="441" t="s">
        <v>1374</v>
      </c>
      <c r="E459" s="433" t="s">
        <v>475</v>
      </c>
      <c r="F459" s="420">
        <v>125</v>
      </c>
      <c r="G459" s="434"/>
      <c r="H459" s="440"/>
      <c r="I459" s="420">
        <v>125</v>
      </c>
      <c r="J459" s="394"/>
    </row>
    <row r="460" spans="1:10">
      <c r="A460" s="633">
        <v>452</v>
      </c>
      <c r="B460" s="444">
        <v>41084</v>
      </c>
      <c r="C460" s="440" t="s">
        <v>1375</v>
      </c>
      <c r="D460" s="441" t="s">
        <v>1376</v>
      </c>
      <c r="E460" s="433" t="s">
        <v>475</v>
      </c>
      <c r="F460" s="420">
        <v>125</v>
      </c>
      <c r="G460" s="439"/>
      <c r="H460" s="440"/>
      <c r="I460" s="420">
        <v>125</v>
      </c>
      <c r="J460" s="394"/>
    </row>
    <row r="461" spans="1:10">
      <c r="A461" s="633">
        <v>453</v>
      </c>
      <c r="B461" s="443">
        <v>41084</v>
      </c>
      <c r="C461" s="440" t="s">
        <v>1377</v>
      </c>
      <c r="D461" s="441" t="s">
        <v>1378</v>
      </c>
      <c r="E461" s="433" t="s">
        <v>475</v>
      </c>
      <c r="F461" s="420">
        <v>125</v>
      </c>
      <c r="G461" s="434"/>
      <c r="H461" s="440"/>
      <c r="I461" s="420">
        <v>125</v>
      </c>
      <c r="J461" s="394"/>
    </row>
    <row r="462" spans="1:10">
      <c r="A462" s="633">
        <v>454</v>
      </c>
      <c r="B462" s="444">
        <v>41084</v>
      </c>
      <c r="C462" s="440" t="s">
        <v>1379</v>
      </c>
      <c r="D462" s="441" t="s">
        <v>1380</v>
      </c>
      <c r="E462" s="445" t="s">
        <v>475</v>
      </c>
      <c r="F462" s="420">
        <v>125</v>
      </c>
      <c r="G462" s="439"/>
      <c r="H462" s="440"/>
      <c r="I462" s="420">
        <v>125</v>
      </c>
      <c r="J462" s="394"/>
    </row>
    <row r="463" spans="1:10">
      <c r="A463" s="633">
        <v>455</v>
      </c>
      <c r="B463" s="443">
        <v>41084</v>
      </c>
      <c r="C463" s="440" t="s">
        <v>1381</v>
      </c>
      <c r="D463" s="441" t="s">
        <v>1382</v>
      </c>
      <c r="E463" s="433" t="s">
        <v>475</v>
      </c>
      <c r="F463" s="420">
        <v>125</v>
      </c>
      <c r="G463" s="434"/>
      <c r="H463" s="440"/>
      <c r="I463" s="420">
        <v>125</v>
      </c>
      <c r="J463" s="394"/>
    </row>
    <row r="464" spans="1:10">
      <c r="A464" s="633">
        <v>456</v>
      </c>
      <c r="B464" s="444">
        <v>41084</v>
      </c>
      <c r="C464" s="440" t="s">
        <v>1383</v>
      </c>
      <c r="D464" s="441" t="s">
        <v>1384</v>
      </c>
      <c r="E464" s="433" t="s">
        <v>475</v>
      </c>
      <c r="F464" s="420">
        <v>125</v>
      </c>
      <c r="G464" s="434"/>
      <c r="H464" s="440"/>
      <c r="I464" s="420">
        <v>125</v>
      </c>
      <c r="J464" s="394"/>
    </row>
    <row r="465" spans="1:10">
      <c r="A465" s="633">
        <v>457</v>
      </c>
      <c r="B465" s="443">
        <v>41084</v>
      </c>
      <c r="C465" s="440" t="s">
        <v>1385</v>
      </c>
      <c r="D465" s="441" t="s">
        <v>1386</v>
      </c>
      <c r="E465" s="433" t="s">
        <v>475</v>
      </c>
      <c r="F465" s="420">
        <v>125</v>
      </c>
      <c r="G465" s="434"/>
      <c r="H465" s="440"/>
      <c r="I465" s="420">
        <v>125</v>
      </c>
      <c r="J465" s="394"/>
    </row>
    <row r="466" spans="1:10">
      <c r="A466" s="633">
        <v>458</v>
      </c>
      <c r="B466" s="444">
        <v>41084</v>
      </c>
      <c r="C466" s="440" t="s">
        <v>1387</v>
      </c>
      <c r="D466" s="441" t="s">
        <v>1388</v>
      </c>
      <c r="E466" s="433" t="s">
        <v>475</v>
      </c>
      <c r="F466" s="420">
        <v>125</v>
      </c>
      <c r="G466" s="434"/>
      <c r="H466" s="440"/>
      <c r="I466" s="420">
        <v>125</v>
      </c>
      <c r="J466" s="394"/>
    </row>
    <row r="467" spans="1:10">
      <c r="A467" s="633">
        <v>459</v>
      </c>
      <c r="B467" s="443">
        <v>41084</v>
      </c>
      <c r="C467" s="447" t="s">
        <v>1389</v>
      </c>
      <c r="D467" s="448"/>
      <c r="E467" s="433" t="s">
        <v>475</v>
      </c>
      <c r="F467" s="420">
        <v>125</v>
      </c>
      <c r="G467" s="434"/>
      <c r="H467" s="440"/>
      <c r="I467" s="420">
        <v>125</v>
      </c>
      <c r="J467" s="394"/>
    </row>
    <row r="468" spans="1:10">
      <c r="A468" s="633">
        <v>460</v>
      </c>
      <c r="B468" s="444">
        <v>41084</v>
      </c>
      <c r="C468" s="440" t="s">
        <v>1390</v>
      </c>
      <c r="D468" s="441" t="s">
        <v>1391</v>
      </c>
      <c r="E468" s="433" t="s">
        <v>475</v>
      </c>
      <c r="F468" s="420">
        <v>125</v>
      </c>
      <c r="G468" s="434"/>
      <c r="H468" s="440"/>
      <c r="I468" s="420">
        <v>125</v>
      </c>
      <c r="J468" s="394"/>
    </row>
    <row r="469" spans="1:10">
      <c r="A469" s="633">
        <v>461</v>
      </c>
      <c r="B469" s="443">
        <v>41085</v>
      </c>
      <c r="C469" s="440" t="s">
        <v>1392</v>
      </c>
      <c r="D469" s="441" t="s">
        <v>1393</v>
      </c>
      <c r="E469" s="433" t="s">
        <v>475</v>
      </c>
      <c r="F469" s="420">
        <v>125</v>
      </c>
      <c r="G469" s="434"/>
      <c r="H469" s="440"/>
      <c r="I469" s="420">
        <v>125</v>
      </c>
      <c r="J469" s="394"/>
    </row>
    <row r="470" spans="1:10">
      <c r="A470" s="633">
        <v>462</v>
      </c>
      <c r="B470" s="443">
        <v>41086</v>
      </c>
      <c r="C470" s="440" t="s">
        <v>1394</v>
      </c>
      <c r="D470" s="441" t="s">
        <v>1395</v>
      </c>
      <c r="E470" s="433" t="s">
        <v>475</v>
      </c>
      <c r="F470" s="420">
        <v>125</v>
      </c>
      <c r="G470" s="434"/>
      <c r="H470" s="440"/>
      <c r="I470" s="420">
        <v>125</v>
      </c>
      <c r="J470" s="394"/>
    </row>
    <row r="471" spans="1:10">
      <c r="A471" s="633">
        <v>463</v>
      </c>
      <c r="B471" s="442">
        <v>41086</v>
      </c>
      <c r="C471" s="440" t="s">
        <v>1396</v>
      </c>
      <c r="D471" s="441" t="s">
        <v>1397</v>
      </c>
      <c r="E471" s="433" t="s">
        <v>475</v>
      </c>
      <c r="F471" s="420">
        <v>125</v>
      </c>
      <c r="G471" s="434"/>
      <c r="H471" s="440"/>
      <c r="I471" s="420">
        <v>125</v>
      </c>
      <c r="J471" s="394"/>
    </row>
    <row r="472" spans="1:10">
      <c r="A472" s="633">
        <v>464</v>
      </c>
      <c r="B472" s="442">
        <v>41086</v>
      </c>
      <c r="C472" s="440" t="s">
        <v>1398</v>
      </c>
      <c r="D472" s="441" t="s">
        <v>1399</v>
      </c>
      <c r="E472" s="433" t="s">
        <v>475</v>
      </c>
      <c r="F472" s="420">
        <v>125</v>
      </c>
      <c r="G472" s="434"/>
      <c r="H472" s="440"/>
      <c r="I472" s="420">
        <v>125</v>
      </c>
      <c r="J472" s="394"/>
    </row>
    <row r="473" spans="1:10">
      <c r="A473" s="633">
        <v>465</v>
      </c>
      <c r="B473" s="442">
        <v>41086</v>
      </c>
      <c r="C473" s="440" t="s">
        <v>1400</v>
      </c>
      <c r="D473" s="441" t="s">
        <v>1401</v>
      </c>
      <c r="E473" s="433" t="s">
        <v>475</v>
      </c>
      <c r="F473" s="420">
        <v>125</v>
      </c>
      <c r="G473" s="434"/>
      <c r="H473" s="440"/>
      <c r="I473" s="420">
        <v>125</v>
      </c>
      <c r="J473" s="394"/>
    </row>
    <row r="474" spans="1:10">
      <c r="A474" s="633">
        <v>466</v>
      </c>
      <c r="B474" s="417">
        <v>41083</v>
      </c>
      <c r="C474" s="440" t="s">
        <v>1402</v>
      </c>
      <c r="D474" s="441" t="s">
        <v>1403</v>
      </c>
      <c r="E474" s="433" t="s">
        <v>475</v>
      </c>
      <c r="F474" s="420">
        <v>125</v>
      </c>
      <c r="G474" s="439"/>
      <c r="H474" s="440"/>
      <c r="I474" s="420">
        <v>125</v>
      </c>
      <c r="J474" s="394"/>
    </row>
    <row r="475" spans="1:10">
      <c r="A475" s="633">
        <v>467</v>
      </c>
      <c r="B475" s="442">
        <v>41086</v>
      </c>
      <c r="C475" s="440" t="s">
        <v>1404</v>
      </c>
      <c r="D475" s="441" t="s">
        <v>1405</v>
      </c>
      <c r="E475" s="433" t="s">
        <v>475</v>
      </c>
      <c r="F475" s="420">
        <v>125</v>
      </c>
      <c r="G475" s="434"/>
      <c r="H475" s="440"/>
      <c r="I475" s="420">
        <v>125</v>
      </c>
      <c r="J475" s="394"/>
    </row>
    <row r="476" spans="1:10">
      <c r="A476" s="633">
        <v>468</v>
      </c>
      <c r="B476" s="442">
        <v>41086</v>
      </c>
      <c r="C476" s="440" t="s">
        <v>1406</v>
      </c>
      <c r="D476" s="441" t="s">
        <v>1407</v>
      </c>
      <c r="E476" s="433" t="s">
        <v>475</v>
      </c>
      <c r="F476" s="420">
        <v>125</v>
      </c>
      <c r="G476" s="434"/>
      <c r="H476" s="440"/>
      <c r="I476" s="420">
        <v>125</v>
      </c>
      <c r="J476" s="394"/>
    </row>
    <row r="477" spans="1:10">
      <c r="A477" s="633">
        <v>469</v>
      </c>
      <c r="B477" s="443">
        <v>41086</v>
      </c>
      <c r="C477" s="440" t="s">
        <v>1408</v>
      </c>
      <c r="D477" s="441" t="s">
        <v>1409</v>
      </c>
      <c r="E477" s="433" t="s">
        <v>475</v>
      </c>
      <c r="F477" s="420">
        <v>125</v>
      </c>
      <c r="G477" s="434"/>
      <c r="H477" s="440"/>
      <c r="I477" s="420">
        <v>125</v>
      </c>
      <c r="J477" s="394"/>
    </row>
    <row r="478" spans="1:10">
      <c r="A478" s="633">
        <v>470</v>
      </c>
      <c r="B478" s="443">
        <v>41086</v>
      </c>
      <c r="C478" s="440" t="s">
        <v>1410</v>
      </c>
      <c r="D478" s="441" t="s">
        <v>1411</v>
      </c>
      <c r="E478" s="433" t="s">
        <v>475</v>
      </c>
      <c r="F478" s="420">
        <v>125</v>
      </c>
      <c r="G478" s="434"/>
      <c r="H478" s="440"/>
      <c r="I478" s="420">
        <v>125</v>
      </c>
      <c r="J478" s="394"/>
    </row>
    <row r="479" spans="1:10">
      <c r="A479" s="633">
        <v>471</v>
      </c>
      <c r="B479" s="443">
        <v>41086</v>
      </c>
      <c r="C479" s="440" t="s">
        <v>1412</v>
      </c>
      <c r="D479" s="441" t="s">
        <v>1413</v>
      </c>
      <c r="E479" s="433" t="s">
        <v>475</v>
      </c>
      <c r="F479" s="420">
        <v>125</v>
      </c>
      <c r="G479" s="434"/>
      <c r="H479" s="440"/>
      <c r="I479" s="420">
        <v>125</v>
      </c>
      <c r="J479" s="394"/>
    </row>
    <row r="480" spans="1:10">
      <c r="A480" s="633">
        <v>472</v>
      </c>
      <c r="B480" s="443">
        <v>41086</v>
      </c>
      <c r="C480" s="440" t="s">
        <v>1414</v>
      </c>
      <c r="D480" s="441" t="s">
        <v>1415</v>
      </c>
      <c r="E480" s="433" t="s">
        <v>475</v>
      </c>
      <c r="F480" s="420">
        <v>125</v>
      </c>
      <c r="G480" s="434"/>
      <c r="H480" s="440"/>
      <c r="I480" s="420">
        <v>125</v>
      </c>
      <c r="J480" s="394"/>
    </row>
    <row r="481" spans="1:10">
      <c r="A481" s="633">
        <v>473</v>
      </c>
      <c r="B481" s="443">
        <v>41086</v>
      </c>
      <c r="C481" s="440" t="s">
        <v>1416</v>
      </c>
      <c r="D481" s="441" t="s">
        <v>1417</v>
      </c>
      <c r="E481" s="433" t="s">
        <v>475</v>
      </c>
      <c r="F481" s="420">
        <v>125</v>
      </c>
      <c r="G481" s="434"/>
      <c r="H481" s="440"/>
      <c r="I481" s="420">
        <v>125</v>
      </c>
      <c r="J481" s="394"/>
    </row>
    <row r="482" spans="1:10">
      <c r="A482" s="633">
        <v>474</v>
      </c>
      <c r="B482" s="443">
        <v>41090</v>
      </c>
      <c r="C482" s="440" t="s">
        <v>1418</v>
      </c>
      <c r="D482" s="441" t="s">
        <v>1419</v>
      </c>
      <c r="E482" s="433" t="s">
        <v>475</v>
      </c>
      <c r="F482" s="420">
        <v>125</v>
      </c>
      <c r="G482" s="434"/>
      <c r="H482" s="440"/>
      <c r="I482" s="420">
        <v>125</v>
      </c>
      <c r="J482" s="394"/>
    </row>
    <row r="483" spans="1:10">
      <c r="A483" s="633">
        <v>475</v>
      </c>
      <c r="B483" s="417">
        <v>41083</v>
      </c>
      <c r="C483" s="440" t="s">
        <v>1420</v>
      </c>
      <c r="D483" s="441" t="s">
        <v>1421</v>
      </c>
      <c r="E483" s="433" t="s">
        <v>475</v>
      </c>
      <c r="F483" s="420">
        <v>125</v>
      </c>
      <c r="G483" s="434"/>
      <c r="H483" s="440"/>
      <c r="I483" s="420">
        <v>125</v>
      </c>
      <c r="J483" s="394"/>
    </row>
    <row r="484" spans="1:10">
      <c r="A484" s="633">
        <v>476</v>
      </c>
      <c r="B484" s="417">
        <v>41083</v>
      </c>
      <c r="C484" s="440" t="s">
        <v>1422</v>
      </c>
      <c r="D484" s="441" t="s">
        <v>1423</v>
      </c>
      <c r="E484" s="445" t="s">
        <v>475</v>
      </c>
      <c r="F484" s="420">
        <v>125</v>
      </c>
      <c r="G484" s="439"/>
      <c r="H484" s="440"/>
      <c r="I484" s="420">
        <v>125</v>
      </c>
      <c r="J484" s="394"/>
    </row>
    <row r="485" spans="1:10">
      <c r="A485" s="633">
        <v>477</v>
      </c>
      <c r="B485" s="443">
        <v>41085</v>
      </c>
      <c r="C485" s="440" t="s">
        <v>1424</v>
      </c>
      <c r="D485" s="441" t="s">
        <v>1425</v>
      </c>
      <c r="E485" s="433" t="s">
        <v>475</v>
      </c>
      <c r="F485" s="420">
        <v>125</v>
      </c>
      <c r="G485" s="439"/>
      <c r="H485" s="440"/>
      <c r="I485" s="420">
        <v>125</v>
      </c>
      <c r="J485" s="394"/>
    </row>
    <row r="486" spans="1:10">
      <c r="A486" s="633">
        <v>478</v>
      </c>
      <c r="B486" s="443">
        <v>41085</v>
      </c>
      <c r="C486" s="440" t="s">
        <v>1426</v>
      </c>
      <c r="D486" s="441" t="s">
        <v>1427</v>
      </c>
      <c r="E486" s="433" t="s">
        <v>475</v>
      </c>
      <c r="F486" s="420">
        <v>125</v>
      </c>
      <c r="G486" s="434"/>
      <c r="H486" s="440"/>
      <c r="I486" s="420">
        <v>125</v>
      </c>
      <c r="J486" s="394"/>
    </row>
    <row r="487" spans="1:10">
      <c r="A487" s="633">
        <v>479</v>
      </c>
      <c r="B487" s="443">
        <v>41085</v>
      </c>
      <c r="C487" s="440" t="s">
        <v>1428</v>
      </c>
      <c r="D487" s="441" t="s">
        <v>1429</v>
      </c>
      <c r="E487" s="433" t="s">
        <v>475</v>
      </c>
      <c r="F487" s="420">
        <v>125</v>
      </c>
      <c r="G487" s="434"/>
      <c r="H487" s="440"/>
      <c r="I487" s="420">
        <v>125</v>
      </c>
      <c r="J487" s="394"/>
    </row>
    <row r="488" spans="1:10">
      <c r="A488" s="633">
        <v>480</v>
      </c>
      <c r="B488" s="443">
        <v>41085</v>
      </c>
      <c r="C488" s="440" t="s">
        <v>1430</v>
      </c>
      <c r="D488" s="441" t="s">
        <v>1431</v>
      </c>
      <c r="E488" s="433" t="s">
        <v>475</v>
      </c>
      <c r="F488" s="420">
        <v>125</v>
      </c>
      <c r="G488" s="434"/>
      <c r="H488" s="440"/>
      <c r="I488" s="420">
        <v>125</v>
      </c>
      <c r="J488" s="394"/>
    </row>
    <row r="489" spans="1:10">
      <c r="A489" s="633">
        <v>481</v>
      </c>
      <c r="B489" s="443">
        <v>41085</v>
      </c>
      <c r="C489" s="440" t="s">
        <v>1432</v>
      </c>
      <c r="D489" s="441" t="s">
        <v>1433</v>
      </c>
      <c r="E489" s="433" t="s">
        <v>475</v>
      </c>
      <c r="F489" s="420">
        <v>125</v>
      </c>
      <c r="G489" s="434"/>
      <c r="H489" s="440"/>
      <c r="I489" s="420">
        <v>125</v>
      </c>
      <c r="J489" s="394"/>
    </row>
    <row r="490" spans="1:10">
      <c r="A490" s="633">
        <v>482</v>
      </c>
      <c r="B490" s="443">
        <v>41085</v>
      </c>
      <c r="C490" s="440" t="s">
        <v>1434</v>
      </c>
      <c r="D490" s="441" t="s">
        <v>1435</v>
      </c>
      <c r="E490" s="433" t="s">
        <v>475</v>
      </c>
      <c r="F490" s="420">
        <v>125</v>
      </c>
      <c r="G490" s="434"/>
      <c r="H490" s="440"/>
      <c r="I490" s="420">
        <v>125</v>
      </c>
      <c r="J490" s="394"/>
    </row>
    <row r="491" spans="1:10">
      <c r="A491" s="633">
        <v>483</v>
      </c>
      <c r="B491" s="443">
        <v>41085</v>
      </c>
      <c r="C491" s="440" t="s">
        <v>1436</v>
      </c>
      <c r="D491" s="441" t="s">
        <v>1437</v>
      </c>
      <c r="E491" s="433" t="s">
        <v>475</v>
      </c>
      <c r="F491" s="420">
        <v>125</v>
      </c>
      <c r="G491" s="434"/>
      <c r="H491" s="440"/>
      <c r="I491" s="420">
        <v>125</v>
      </c>
      <c r="J491" s="394"/>
    </row>
    <row r="492" spans="1:10">
      <c r="A492" s="633">
        <v>484</v>
      </c>
      <c r="B492" s="443">
        <v>41085</v>
      </c>
      <c r="C492" s="440" t="s">
        <v>1438</v>
      </c>
      <c r="D492" s="441" t="s">
        <v>1439</v>
      </c>
      <c r="E492" s="433" t="s">
        <v>475</v>
      </c>
      <c r="F492" s="420">
        <v>125</v>
      </c>
      <c r="G492" s="434"/>
      <c r="H492" s="440"/>
      <c r="I492" s="420">
        <v>125</v>
      </c>
      <c r="J492" s="394"/>
    </row>
    <row r="493" spans="1:10">
      <c r="A493" s="633">
        <v>485</v>
      </c>
      <c r="B493" s="443">
        <v>41085</v>
      </c>
      <c r="C493" s="440" t="s">
        <v>1440</v>
      </c>
      <c r="D493" s="441" t="s">
        <v>1441</v>
      </c>
      <c r="E493" s="445" t="s">
        <v>475</v>
      </c>
      <c r="F493" s="420">
        <v>125</v>
      </c>
      <c r="G493" s="434"/>
      <c r="H493" s="440"/>
      <c r="I493" s="420">
        <v>125</v>
      </c>
      <c r="J493" s="394"/>
    </row>
    <row r="494" spans="1:10">
      <c r="A494" s="633">
        <v>486</v>
      </c>
      <c r="B494" s="443">
        <v>41085</v>
      </c>
      <c r="C494" s="440" t="s">
        <v>1442</v>
      </c>
      <c r="D494" s="441" t="s">
        <v>1443</v>
      </c>
      <c r="E494" s="433" t="s">
        <v>475</v>
      </c>
      <c r="F494" s="420">
        <v>125</v>
      </c>
      <c r="G494" s="434"/>
      <c r="H494" s="440"/>
      <c r="I494" s="420">
        <v>125</v>
      </c>
      <c r="J494" s="394"/>
    </row>
    <row r="495" spans="1:10">
      <c r="A495" s="633">
        <v>487</v>
      </c>
      <c r="B495" s="443">
        <v>41085</v>
      </c>
      <c r="C495" s="440" t="s">
        <v>1444</v>
      </c>
      <c r="D495" s="441" t="s">
        <v>1445</v>
      </c>
      <c r="E495" s="433" t="s">
        <v>475</v>
      </c>
      <c r="F495" s="420">
        <v>125</v>
      </c>
      <c r="G495" s="434"/>
      <c r="H495" s="440"/>
      <c r="I495" s="420">
        <v>125</v>
      </c>
      <c r="J495" s="394"/>
    </row>
    <row r="496" spans="1:10">
      <c r="A496" s="633">
        <v>488</v>
      </c>
      <c r="B496" s="443">
        <v>41085</v>
      </c>
      <c r="C496" s="440" t="s">
        <v>1446</v>
      </c>
      <c r="D496" s="441" t="s">
        <v>1447</v>
      </c>
      <c r="E496" s="433" t="s">
        <v>475</v>
      </c>
      <c r="F496" s="420">
        <v>125</v>
      </c>
      <c r="G496" s="434"/>
      <c r="H496" s="440"/>
      <c r="I496" s="420">
        <v>125</v>
      </c>
      <c r="J496" s="394"/>
    </row>
    <row r="497" spans="1:10">
      <c r="A497" s="633">
        <v>489</v>
      </c>
      <c r="B497" s="443">
        <v>41085</v>
      </c>
      <c r="C497" s="440" t="s">
        <v>1448</v>
      </c>
      <c r="D497" s="441" t="s">
        <v>1449</v>
      </c>
      <c r="E497" s="433" t="s">
        <v>475</v>
      </c>
      <c r="F497" s="420">
        <v>125</v>
      </c>
      <c r="G497" s="434"/>
      <c r="H497" s="440"/>
      <c r="I497" s="420">
        <v>125</v>
      </c>
      <c r="J497" s="394"/>
    </row>
    <row r="498" spans="1:10">
      <c r="A498" s="633">
        <v>490</v>
      </c>
      <c r="B498" s="443">
        <v>41085</v>
      </c>
      <c r="C498" s="440" t="s">
        <v>1450</v>
      </c>
      <c r="D498" s="441" t="s">
        <v>1451</v>
      </c>
      <c r="E498" s="445" t="s">
        <v>475</v>
      </c>
      <c r="F498" s="420">
        <v>125</v>
      </c>
      <c r="G498" s="434"/>
      <c r="H498" s="440"/>
      <c r="I498" s="420">
        <v>125</v>
      </c>
      <c r="J498" s="394"/>
    </row>
    <row r="499" spans="1:10">
      <c r="A499" s="633">
        <v>491</v>
      </c>
      <c r="B499" s="443">
        <v>41085</v>
      </c>
      <c r="C499" s="440" t="s">
        <v>1452</v>
      </c>
      <c r="D499" s="441" t="s">
        <v>1453</v>
      </c>
      <c r="E499" s="433" t="s">
        <v>475</v>
      </c>
      <c r="F499" s="420">
        <v>125</v>
      </c>
      <c r="G499" s="434"/>
      <c r="H499" s="440"/>
      <c r="I499" s="420">
        <v>125</v>
      </c>
      <c r="J499" s="394"/>
    </row>
    <row r="500" spans="1:10">
      <c r="A500" s="633">
        <v>492</v>
      </c>
      <c r="B500" s="443">
        <v>41085</v>
      </c>
      <c r="C500" s="440" t="s">
        <v>1454</v>
      </c>
      <c r="D500" s="441" t="s">
        <v>1455</v>
      </c>
      <c r="E500" s="433" t="s">
        <v>475</v>
      </c>
      <c r="F500" s="420">
        <v>125</v>
      </c>
      <c r="G500" s="434"/>
      <c r="H500" s="440"/>
      <c r="I500" s="420">
        <v>125</v>
      </c>
      <c r="J500" s="394"/>
    </row>
    <row r="501" spans="1:10">
      <c r="A501" s="633">
        <v>493</v>
      </c>
      <c r="B501" s="443">
        <v>41085</v>
      </c>
      <c r="C501" s="440" t="s">
        <v>1456</v>
      </c>
      <c r="D501" s="441" t="s">
        <v>1457</v>
      </c>
      <c r="E501" s="433" t="s">
        <v>475</v>
      </c>
      <c r="F501" s="420">
        <v>125</v>
      </c>
      <c r="G501" s="434"/>
      <c r="H501" s="440"/>
      <c r="I501" s="420">
        <v>125</v>
      </c>
      <c r="J501" s="394"/>
    </row>
    <row r="502" spans="1:10">
      <c r="A502" s="633">
        <v>494</v>
      </c>
      <c r="B502" s="443">
        <v>41085</v>
      </c>
      <c r="C502" s="440" t="s">
        <v>1458</v>
      </c>
      <c r="D502" s="441" t="s">
        <v>1459</v>
      </c>
      <c r="E502" s="433" t="s">
        <v>475</v>
      </c>
      <c r="F502" s="420">
        <v>125</v>
      </c>
      <c r="G502" s="434"/>
      <c r="H502" s="440"/>
      <c r="I502" s="420">
        <v>125</v>
      </c>
      <c r="J502" s="394"/>
    </row>
    <row r="503" spans="1:10">
      <c r="A503" s="633">
        <v>495</v>
      </c>
      <c r="B503" s="443">
        <v>41085</v>
      </c>
      <c r="C503" s="440" t="s">
        <v>1460</v>
      </c>
      <c r="D503" s="441" t="s">
        <v>1461</v>
      </c>
      <c r="E503" s="433" t="s">
        <v>475</v>
      </c>
      <c r="F503" s="420">
        <v>125</v>
      </c>
      <c r="G503" s="434"/>
      <c r="H503" s="440"/>
      <c r="I503" s="420">
        <v>125</v>
      </c>
      <c r="J503" s="394"/>
    </row>
    <row r="504" spans="1:10">
      <c r="A504" s="633">
        <v>496</v>
      </c>
      <c r="B504" s="443">
        <v>41085</v>
      </c>
      <c r="C504" s="440" t="s">
        <v>1462</v>
      </c>
      <c r="D504" s="441" t="s">
        <v>1463</v>
      </c>
      <c r="E504" s="433" t="s">
        <v>475</v>
      </c>
      <c r="F504" s="420">
        <v>125</v>
      </c>
      <c r="G504" s="434"/>
      <c r="H504" s="440"/>
      <c r="I504" s="420">
        <v>125</v>
      </c>
      <c r="J504" s="394"/>
    </row>
    <row r="505" spans="1:10">
      <c r="A505" s="633">
        <v>497</v>
      </c>
      <c r="B505" s="443">
        <v>41085</v>
      </c>
      <c r="C505" s="440" t="s">
        <v>1464</v>
      </c>
      <c r="D505" s="441" t="s">
        <v>1465</v>
      </c>
      <c r="E505" s="433" t="s">
        <v>475</v>
      </c>
      <c r="F505" s="420">
        <v>125</v>
      </c>
      <c r="G505" s="434"/>
      <c r="H505" s="440"/>
      <c r="I505" s="420">
        <v>125</v>
      </c>
      <c r="J505" s="394"/>
    </row>
    <row r="506" spans="1:10">
      <c r="A506" s="633">
        <v>498</v>
      </c>
      <c r="B506" s="443">
        <v>41085</v>
      </c>
      <c r="C506" s="440" t="s">
        <v>1466</v>
      </c>
      <c r="D506" s="441" t="s">
        <v>1467</v>
      </c>
      <c r="E506" s="433" t="s">
        <v>475</v>
      </c>
      <c r="F506" s="420">
        <v>125</v>
      </c>
      <c r="G506" s="434"/>
      <c r="H506" s="440"/>
      <c r="I506" s="420">
        <v>125</v>
      </c>
      <c r="J506" s="394"/>
    </row>
    <row r="507" spans="1:10">
      <c r="A507" s="633">
        <v>499</v>
      </c>
      <c r="B507" s="443">
        <v>41085</v>
      </c>
      <c r="C507" s="440" t="s">
        <v>1468</v>
      </c>
      <c r="D507" s="441" t="s">
        <v>1469</v>
      </c>
      <c r="E507" s="445" t="s">
        <v>475</v>
      </c>
      <c r="F507" s="420">
        <v>125</v>
      </c>
      <c r="G507" s="434"/>
      <c r="H507" s="440"/>
      <c r="I507" s="420">
        <v>125</v>
      </c>
      <c r="J507" s="394"/>
    </row>
    <row r="508" spans="1:10">
      <c r="A508" s="633">
        <v>500</v>
      </c>
      <c r="B508" s="442">
        <v>41085</v>
      </c>
      <c r="C508" s="440" t="s">
        <v>1470</v>
      </c>
      <c r="D508" s="441" t="s">
        <v>1471</v>
      </c>
      <c r="E508" s="433" t="s">
        <v>475</v>
      </c>
      <c r="F508" s="420">
        <v>125</v>
      </c>
      <c r="G508" s="434"/>
      <c r="H508" s="440"/>
      <c r="I508" s="420">
        <v>125</v>
      </c>
      <c r="J508" s="394"/>
    </row>
    <row r="509" spans="1:10">
      <c r="A509" s="633">
        <v>501</v>
      </c>
      <c r="B509" s="443">
        <v>41085</v>
      </c>
      <c r="C509" s="440" t="s">
        <v>1472</v>
      </c>
      <c r="D509" s="441" t="s">
        <v>1473</v>
      </c>
      <c r="E509" s="433" t="s">
        <v>475</v>
      </c>
      <c r="F509" s="420">
        <v>125</v>
      </c>
      <c r="G509" s="434"/>
      <c r="H509" s="440"/>
      <c r="I509" s="420">
        <v>125</v>
      </c>
      <c r="J509" s="394"/>
    </row>
    <row r="510" spans="1:10">
      <c r="A510" s="633">
        <v>502</v>
      </c>
      <c r="B510" s="443">
        <v>41085</v>
      </c>
      <c r="C510" s="440" t="s">
        <v>1474</v>
      </c>
      <c r="D510" s="441" t="s">
        <v>1475</v>
      </c>
      <c r="E510" s="433" t="s">
        <v>475</v>
      </c>
      <c r="F510" s="420">
        <v>125</v>
      </c>
      <c r="G510" s="434"/>
      <c r="H510" s="440"/>
      <c r="I510" s="420">
        <v>125</v>
      </c>
      <c r="J510" s="394"/>
    </row>
    <row r="511" spans="1:10">
      <c r="A511" s="633">
        <v>503</v>
      </c>
      <c r="B511" s="443">
        <v>41086</v>
      </c>
      <c r="C511" s="440" t="s">
        <v>1476</v>
      </c>
      <c r="D511" s="441" t="s">
        <v>1477</v>
      </c>
      <c r="E511" s="433" t="s">
        <v>475</v>
      </c>
      <c r="F511" s="420">
        <v>125</v>
      </c>
      <c r="G511" s="434"/>
      <c r="H511" s="440"/>
      <c r="I511" s="420">
        <v>125</v>
      </c>
      <c r="J511" s="394"/>
    </row>
    <row r="512" spans="1:10">
      <c r="A512" s="633">
        <v>504</v>
      </c>
      <c r="B512" s="442">
        <v>41085</v>
      </c>
      <c r="C512" s="440" t="s">
        <v>1478</v>
      </c>
      <c r="D512" s="441" t="s">
        <v>1479</v>
      </c>
      <c r="E512" s="445" t="s">
        <v>475</v>
      </c>
      <c r="F512" s="420">
        <v>125</v>
      </c>
      <c r="G512" s="434"/>
      <c r="H512" s="440"/>
      <c r="I512" s="420">
        <v>125</v>
      </c>
      <c r="J512" s="394"/>
    </row>
    <row r="513" spans="1:10">
      <c r="A513" s="633">
        <v>505</v>
      </c>
      <c r="B513" s="443">
        <v>41085</v>
      </c>
      <c r="C513" s="440" t="s">
        <v>1480</v>
      </c>
      <c r="D513" s="441" t="s">
        <v>1481</v>
      </c>
      <c r="E513" s="433" t="s">
        <v>475</v>
      </c>
      <c r="F513" s="420">
        <v>125</v>
      </c>
      <c r="G513" s="434"/>
      <c r="H513" s="440"/>
      <c r="I513" s="420">
        <v>125</v>
      </c>
      <c r="J513" s="394"/>
    </row>
    <row r="514" spans="1:10">
      <c r="A514" s="633">
        <v>506</v>
      </c>
      <c r="B514" s="443">
        <v>41085</v>
      </c>
      <c r="C514" s="440" t="s">
        <v>1482</v>
      </c>
      <c r="D514" s="441" t="s">
        <v>1483</v>
      </c>
      <c r="E514" s="433" t="s">
        <v>475</v>
      </c>
      <c r="F514" s="420">
        <v>125</v>
      </c>
      <c r="G514" s="434"/>
      <c r="H514" s="440"/>
      <c r="I514" s="420">
        <v>125</v>
      </c>
      <c r="J514" s="394"/>
    </row>
    <row r="515" spans="1:10">
      <c r="A515" s="633">
        <v>507</v>
      </c>
      <c r="B515" s="443">
        <v>41085</v>
      </c>
      <c r="C515" s="440" t="s">
        <v>1484</v>
      </c>
      <c r="D515" s="441" t="s">
        <v>1485</v>
      </c>
      <c r="E515" s="433" t="s">
        <v>475</v>
      </c>
      <c r="F515" s="420">
        <v>125</v>
      </c>
      <c r="G515" s="434"/>
      <c r="H515" s="440"/>
      <c r="I515" s="420">
        <v>125</v>
      </c>
      <c r="J515" s="394"/>
    </row>
    <row r="516" spans="1:10">
      <c r="A516" s="633">
        <v>508</v>
      </c>
      <c r="B516" s="443">
        <v>41085</v>
      </c>
      <c r="C516" s="440" t="s">
        <v>1486</v>
      </c>
      <c r="D516" s="441" t="s">
        <v>1487</v>
      </c>
      <c r="E516" s="433" t="s">
        <v>475</v>
      </c>
      <c r="F516" s="420">
        <v>125</v>
      </c>
      <c r="G516" s="434"/>
      <c r="H516" s="440"/>
      <c r="I516" s="420">
        <v>125</v>
      </c>
      <c r="J516" s="394"/>
    </row>
    <row r="517" spans="1:10">
      <c r="A517" s="633">
        <v>509</v>
      </c>
      <c r="B517" s="443">
        <v>41085</v>
      </c>
      <c r="C517" s="440" t="s">
        <v>1488</v>
      </c>
      <c r="D517" s="441" t="s">
        <v>1489</v>
      </c>
      <c r="E517" s="433" t="s">
        <v>475</v>
      </c>
      <c r="F517" s="420">
        <v>125</v>
      </c>
      <c r="G517" s="434"/>
      <c r="H517" s="440"/>
      <c r="I517" s="420">
        <v>125</v>
      </c>
      <c r="J517" s="394"/>
    </row>
    <row r="518" spans="1:10">
      <c r="A518" s="633">
        <v>510</v>
      </c>
      <c r="B518" s="443">
        <v>41085</v>
      </c>
      <c r="C518" s="445" t="s">
        <v>1490</v>
      </c>
      <c r="D518" s="446" t="s">
        <v>1491</v>
      </c>
      <c r="E518" s="433" t="s">
        <v>475</v>
      </c>
      <c r="F518" s="420">
        <v>125</v>
      </c>
      <c r="G518" s="434"/>
      <c r="H518" s="445"/>
      <c r="I518" s="420">
        <v>125</v>
      </c>
      <c r="J518" s="394"/>
    </row>
    <row r="519" spans="1:10">
      <c r="A519" s="633">
        <v>511</v>
      </c>
      <c r="B519" s="443">
        <v>41086</v>
      </c>
      <c r="C519" s="445" t="s">
        <v>1492</v>
      </c>
      <c r="D519" s="446" t="s">
        <v>1493</v>
      </c>
      <c r="E519" s="433" t="s">
        <v>475</v>
      </c>
      <c r="F519" s="420">
        <v>125</v>
      </c>
      <c r="G519" s="434"/>
      <c r="H519" s="445"/>
      <c r="I519" s="420">
        <v>125</v>
      </c>
      <c r="J519" s="394"/>
    </row>
    <row r="520" spans="1:10">
      <c r="A520" s="633">
        <v>512</v>
      </c>
      <c r="B520" s="442">
        <v>41086</v>
      </c>
      <c r="C520" s="445" t="s">
        <v>1494</v>
      </c>
      <c r="D520" s="446" t="s">
        <v>1495</v>
      </c>
      <c r="E520" s="445" t="s">
        <v>475</v>
      </c>
      <c r="F520" s="420">
        <v>125</v>
      </c>
      <c r="G520" s="434"/>
      <c r="H520" s="445"/>
      <c r="I520" s="420">
        <v>125</v>
      </c>
      <c r="J520" s="394"/>
    </row>
    <row r="521" spans="1:10">
      <c r="A521" s="633">
        <v>513</v>
      </c>
      <c r="B521" s="443">
        <v>41086</v>
      </c>
      <c r="C521" s="445" t="s">
        <v>1496</v>
      </c>
      <c r="D521" s="446" t="s">
        <v>1497</v>
      </c>
      <c r="E521" s="433" t="s">
        <v>475</v>
      </c>
      <c r="F521" s="420">
        <v>125</v>
      </c>
      <c r="G521" s="434"/>
      <c r="H521" s="445"/>
      <c r="I521" s="420">
        <v>125</v>
      </c>
      <c r="J521" s="394"/>
    </row>
    <row r="522" spans="1:10">
      <c r="A522" s="633">
        <v>514</v>
      </c>
      <c r="B522" s="442">
        <v>41086</v>
      </c>
      <c r="C522" s="445" t="s">
        <v>1498</v>
      </c>
      <c r="D522" s="446" t="s">
        <v>1499</v>
      </c>
      <c r="E522" s="433" t="s">
        <v>475</v>
      </c>
      <c r="F522" s="420">
        <v>125</v>
      </c>
      <c r="G522" s="434"/>
      <c r="H522" s="445"/>
      <c r="I522" s="420">
        <v>125</v>
      </c>
      <c r="J522" s="394"/>
    </row>
    <row r="523" spans="1:10">
      <c r="A523" s="633">
        <v>515</v>
      </c>
      <c r="B523" s="443">
        <v>41085</v>
      </c>
      <c r="C523" s="449" t="s">
        <v>1500</v>
      </c>
      <c r="D523" s="446" t="s">
        <v>1501</v>
      </c>
      <c r="E523" s="433" t="s">
        <v>475</v>
      </c>
      <c r="F523" s="420">
        <v>125</v>
      </c>
      <c r="G523" s="434"/>
      <c r="H523" s="445"/>
      <c r="I523" s="420">
        <v>125</v>
      </c>
      <c r="J523" s="394"/>
    </row>
    <row r="524" spans="1:10">
      <c r="A524" s="633">
        <v>516</v>
      </c>
      <c r="B524" s="443">
        <v>41085</v>
      </c>
      <c r="C524" s="445" t="s">
        <v>1502</v>
      </c>
      <c r="D524" s="446" t="s">
        <v>1503</v>
      </c>
      <c r="E524" s="433" t="s">
        <v>475</v>
      </c>
      <c r="F524" s="420">
        <v>125</v>
      </c>
      <c r="G524" s="434"/>
      <c r="H524" s="445"/>
      <c r="I524" s="420">
        <v>125</v>
      </c>
      <c r="J524" s="394"/>
    </row>
    <row r="525" spans="1:10">
      <c r="A525" s="633">
        <v>517</v>
      </c>
      <c r="B525" s="443">
        <v>41084</v>
      </c>
      <c r="C525" s="445" t="s">
        <v>1504</v>
      </c>
      <c r="D525" s="446" t="s">
        <v>1505</v>
      </c>
      <c r="E525" s="433" t="s">
        <v>475</v>
      </c>
      <c r="F525" s="420">
        <v>125</v>
      </c>
      <c r="G525" s="434"/>
      <c r="H525" s="445"/>
      <c r="I525" s="420">
        <v>125</v>
      </c>
      <c r="J525" s="394"/>
    </row>
    <row r="526" spans="1:10">
      <c r="A526" s="633">
        <v>518</v>
      </c>
      <c r="B526" s="443">
        <v>41085</v>
      </c>
      <c r="C526" s="445" t="s">
        <v>1506</v>
      </c>
      <c r="D526" s="446" t="s">
        <v>1507</v>
      </c>
      <c r="E526" s="433" t="s">
        <v>475</v>
      </c>
      <c r="F526" s="420">
        <v>125</v>
      </c>
      <c r="G526" s="434"/>
      <c r="H526" s="445"/>
      <c r="I526" s="420">
        <v>125</v>
      </c>
      <c r="J526" s="394"/>
    </row>
    <row r="527" spans="1:10">
      <c r="A527" s="633">
        <v>519</v>
      </c>
      <c r="B527" s="443">
        <v>41085</v>
      </c>
      <c r="C527" s="445" t="s">
        <v>1508</v>
      </c>
      <c r="D527" s="446" t="s">
        <v>1509</v>
      </c>
      <c r="E527" s="433" t="s">
        <v>475</v>
      </c>
      <c r="F527" s="420">
        <v>125</v>
      </c>
      <c r="G527" s="434"/>
      <c r="H527" s="445"/>
      <c r="I527" s="420">
        <v>125</v>
      </c>
      <c r="J527" s="394"/>
    </row>
    <row r="528" spans="1:10">
      <c r="A528" s="633">
        <v>520</v>
      </c>
      <c r="B528" s="443">
        <v>41085</v>
      </c>
      <c r="C528" s="445" t="s">
        <v>1510</v>
      </c>
      <c r="D528" s="446" t="s">
        <v>1511</v>
      </c>
      <c r="E528" s="433" t="s">
        <v>475</v>
      </c>
      <c r="F528" s="420">
        <v>125</v>
      </c>
      <c r="G528" s="434"/>
      <c r="H528" s="445"/>
      <c r="I528" s="420">
        <v>125</v>
      </c>
      <c r="J528" s="394"/>
    </row>
    <row r="529" spans="1:10">
      <c r="A529" s="633">
        <v>521</v>
      </c>
      <c r="B529" s="443">
        <v>41085</v>
      </c>
      <c r="C529" s="445" t="s">
        <v>1512</v>
      </c>
      <c r="D529" s="446" t="s">
        <v>1513</v>
      </c>
      <c r="E529" s="433" t="s">
        <v>475</v>
      </c>
      <c r="F529" s="420">
        <v>125</v>
      </c>
      <c r="G529" s="434"/>
      <c r="H529" s="445"/>
      <c r="I529" s="420">
        <v>125</v>
      </c>
      <c r="J529" s="394"/>
    </row>
    <row r="530" spans="1:10">
      <c r="A530" s="633">
        <v>522</v>
      </c>
      <c r="B530" s="443">
        <v>41085</v>
      </c>
      <c r="C530" s="445" t="s">
        <v>1514</v>
      </c>
      <c r="D530" s="446" t="s">
        <v>1515</v>
      </c>
      <c r="E530" s="433" t="s">
        <v>475</v>
      </c>
      <c r="F530" s="420">
        <v>125</v>
      </c>
      <c r="G530" s="434"/>
      <c r="H530" s="445"/>
      <c r="I530" s="420">
        <v>125</v>
      </c>
      <c r="J530" s="394"/>
    </row>
    <row r="531" spans="1:10">
      <c r="A531" s="633">
        <v>523</v>
      </c>
      <c r="B531" s="443">
        <v>41086</v>
      </c>
      <c r="C531" s="445" t="s">
        <v>1516</v>
      </c>
      <c r="D531" s="446" t="s">
        <v>1517</v>
      </c>
      <c r="E531" s="433" t="s">
        <v>475</v>
      </c>
      <c r="F531" s="420">
        <v>125</v>
      </c>
      <c r="G531" s="434"/>
      <c r="H531" s="445"/>
      <c r="I531" s="420">
        <v>125</v>
      </c>
      <c r="J531" s="394"/>
    </row>
    <row r="532" spans="1:10">
      <c r="A532" s="633">
        <v>524</v>
      </c>
      <c r="B532" s="443">
        <v>41085</v>
      </c>
      <c r="C532" s="445" t="s">
        <v>1518</v>
      </c>
      <c r="D532" s="446" t="s">
        <v>1519</v>
      </c>
      <c r="E532" s="433" t="s">
        <v>475</v>
      </c>
      <c r="F532" s="420">
        <v>125</v>
      </c>
      <c r="G532" s="434"/>
      <c r="H532" s="445"/>
      <c r="I532" s="420">
        <v>125</v>
      </c>
      <c r="J532" s="394"/>
    </row>
    <row r="533" spans="1:10">
      <c r="A533" s="633">
        <v>525</v>
      </c>
      <c r="B533" s="442">
        <v>41066</v>
      </c>
      <c r="C533" s="445" t="s">
        <v>1520</v>
      </c>
      <c r="D533" s="446" t="s">
        <v>1521</v>
      </c>
      <c r="E533" s="433" t="s">
        <v>475</v>
      </c>
      <c r="F533" s="420">
        <v>125</v>
      </c>
      <c r="G533" s="434"/>
      <c r="H533" s="445"/>
      <c r="I533" s="420">
        <v>125</v>
      </c>
      <c r="J533" s="394"/>
    </row>
    <row r="534" spans="1:10">
      <c r="A534" s="633">
        <v>526</v>
      </c>
      <c r="B534" s="442">
        <v>41066</v>
      </c>
      <c r="C534" s="445" t="s">
        <v>1522</v>
      </c>
      <c r="D534" s="446" t="s">
        <v>1523</v>
      </c>
      <c r="E534" s="433" t="s">
        <v>475</v>
      </c>
      <c r="F534" s="420">
        <v>125</v>
      </c>
      <c r="G534" s="434"/>
      <c r="H534" s="445"/>
      <c r="I534" s="420">
        <v>125</v>
      </c>
      <c r="J534" s="394"/>
    </row>
    <row r="535" spans="1:10">
      <c r="A535" s="633">
        <v>527</v>
      </c>
      <c r="B535" s="443">
        <v>41085</v>
      </c>
      <c r="C535" s="445" t="s">
        <v>1524</v>
      </c>
      <c r="D535" s="446" t="s">
        <v>1525</v>
      </c>
      <c r="E535" s="433" t="s">
        <v>475</v>
      </c>
      <c r="F535" s="420">
        <v>125</v>
      </c>
      <c r="G535" s="434"/>
      <c r="H535" s="445"/>
      <c r="I535" s="420">
        <v>125</v>
      </c>
      <c r="J535" s="394"/>
    </row>
    <row r="536" spans="1:10">
      <c r="A536" s="633">
        <v>528</v>
      </c>
      <c r="B536" s="443">
        <v>41085</v>
      </c>
      <c r="C536" s="445" t="s">
        <v>1526</v>
      </c>
      <c r="D536" s="446" t="s">
        <v>1527</v>
      </c>
      <c r="E536" s="433" t="s">
        <v>475</v>
      </c>
      <c r="F536" s="420">
        <v>125</v>
      </c>
      <c r="G536" s="434"/>
      <c r="H536" s="445"/>
      <c r="I536" s="420">
        <v>125</v>
      </c>
      <c r="J536" s="394"/>
    </row>
    <row r="537" spans="1:10">
      <c r="A537" s="633">
        <v>529</v>
      </c>
      <c r="B537" s="443">
        <v>41085</v>
      </c>
      <c r="C537" s="445" t="s">
        <v>1528</v>
      </c>
      <c r="D537" s="446" t="s">
        <v>1529</v>
      </c>
      <c r="E537" s="433" t="s">
        <v>475</v>
      </c>
      <c r="F537" s="420">
        <v>125</v>
      </c>
      <c r="G537" s="434"/>
      <c r="H537" s="445"/>
      <c r="I537" s="420">
        <v>125</v>
      </c>
      <c r="J537" s="394"/>
    </row>
    <row r="538" spans="1:10">
      <c r="A538" s="633">
        <v>530</v>
      </c>
      <c r="B538" s="443">
        <v>41086</v>
      </c>
      <c r="C538" s="445" t="s">
        <v>1530</v>
      </c>
      <c r="D538" s="446" t="s">
        <v>1531</v>
      </c>
      <c r="E538" s="433" t="s">
        <v>475</v>
      </c>
      <c r="F538" s="420">
        <v>125</v>
      </c>
      <c r="G538" s="434"/>
      <c r="H538" s="445"/>
      <c r="I538" s="420">
        <v>125</v>
      </c>
      <c r="J538" s="394"/>
    </row>
    <row r="539" spans="1:10">
      <c r="A539" s="633">
        <v>531</v>
      </c>
      <c r="B539" s="443">
        <v>41085</v>
      </c>
      <c r="C539" s="445" t="s">
        <v>1532</v>
      </c>
      <c r="D539" s="446" t="s">
        <v>1533</v>
      </c>
      <c r="E539" s="433" t="s">
        <v>475</v>
      </c>
      <c r="F539" s="420">
        <v>125</v>
      </c>
      <c r="G539" s="434"/>
      <c r="H539" s="445"/>
      <c r="I539" s="420">
        <v>125</v>
      </c>
      <c r="J539" s="394"/>
    </row>
    <row r="540" spans="1:10">
      <c r="A540" s="633">
        <v>532</v>
      </c>
      <c r="B540" s="443">
        <v>41085</v>
      </c>
      <c r="C540" s="445" t="s">
        <v>1534</v>
      </c>
      <c r="D540" s="446" t="s">
        <v>1535</v>
      </c>
      <c r="E540" s="433" t="s">
        <v>475</v>
      </c>
      <c r="F540" s="420">
        <v>125</v>
      </c>
      <c r="G540" s="434"/>
      <c r="H540" s="445"/>
      <c r="I540" s="420">
        <v>125</v>
      </c>
      <c r="J540" s="394"/>
    </row>
    <row r="541" spans="1:10">
      <c r="A541" s="633">
        <v>533</v>
      </c>
      <c r="B541" s="443">
        <v>41085</v>
      </c>
      <c r="C541" s="445" t="s">
        <v>1536</v>
      </c>
      <c r="D541" s="446" t="s">
        <v>1537</v>
      </c>
      <c r="E541" s="433" t="s">
        <v>475</v>
      </c>
      <c r="F541" s="420">
        <v>125</v>
      </c>
      <c r="G541" s="434"/>
      <c r="H541" s="445"/>
      <c r="I541" s="420">
        <v>125</v>
      </c>
      <c r="J541" s="394"/>
    </row>
    <row r="542" spans="1:10">
      <c r="A542" s="633">
        <v>534</v>
      </c>
      <c r="B542" s="443">
        <v>41086</v>
      </c>
      <c r="C542" s="445" t="s">
        <v>1538</v>
      </c>
      <c r="D542" s="446" t="s">
        <v>1539</v>
      </c>
      <c r="E542" s="433" t="s">
        <v>475</v>
      </c>
      <c r="F542" s="420">
        <v>125</v>
      </c>
      <c r="G542" s="434"/>
      <c r="H542" s="445"/>
      <c r="I542" s="420">
        <v>125</v>
      </c>
      <c r="J542" s="394"/>
    </row>
    <row r="543" spans="1:10">
      <c r="A543" s="633">
        <v>535</v>
      </c>
      <c r="B543" s="443">
        <v>41085</v>
      </c>
      <c r="C543" s="445" t="s">
        <v>1540</v>
      </c>
      <c r="D543" s="446" t="s">
        <v>1541</v>
      </c>
      <c r="E543" s="433" t="s">
        <v>475</v>
      </c>
      <c r="F543" s="420">
        <v>125</v>
      </c>
      <c r="G543" s="434"/>
      <c r="H543" s="445"/>
      <c r="I543" s="420">
        <v>125</v>
      </c>
      <c r="J543" s="394"/>
    </row>
    <row r="544" spans="1:10">
      <c r="A544" s="633">
        <v>536</v>
      </c>
      <c r="B544" s="443">
        <v>41085</v>
      </c>
      <c r="C544" s="445" t="s">
        <v>1542</v>
      </c>
      <c r="D544" s="446" t="s">
        <v>1543</v>
      </c>
      <c r="E544" s="433" t="s">
        <v>475</v>
      </c>
      <c r="F544" s="420">
        <v>125</v>
      </c>
      <c r="G544" s="434"/>
      <c r="H544" s="445"/>
      <c r="I544" s="420">
        <v>125</v>
      </c>
      <c r="J544" s="394"/>
    </row>
    <row r="545" spans="1:10">
      <c r="A545" s="633">
        <v>537</v>
      </c>
      <c r="B545" s="443">
        <v>41086</v>
      </c>
      <c r="C545" s="445" t="s">
        <v>1544</v>
      </c>
      <c r="D545" s="446" t="s">
        <v>1545</v>
      </c>
      <c r="E545" s="433" t="s">
        <v>475</v>
      </c>
      <c r="F545" s="420">
        <v>125</v>
      </c>
      <c r="G545" s="434"/>
      <c r="H545" s="445"/>
      <c r="I545" s="420">
        <v>125</v>
      </c>
      <c r="J545" s="394"/>
    </row>
    <row r="546" spans="1:10">
      <c r="A546" s="633">
        <v>538</v>
      </c>
      <c r="B546" s="443">
        <v>41085</v>
      </c>
      <c r="C546" s="440" t="s">
        <v>1546</v>
      </c>
      <c r="D546" s="441" t="s">
        <v>1547</v>
      </c>
      <c r="E546" s="433" t="s">
        <v>475</v>
      </c>
      <c r="F546" s="420">
        <v>125</v>
      </c>
      <c r="G546" s="434"/>
      <c r="H546" s="440"/>
      <c r="I546" s="420">
        <v>125</v>
      </c>
      <c r="J546" s="394"/>
    </row>
    <row r="547" spans="1:10">
      <c r="A547" s="633">
        <v>539</v>
      </c>
      <c r="B547" s="450">
        <v>41086</v>
      </c>
      <c r="C547" s="440" t="s">
        <v>1548</v>
      </c>
      <c r="D547" s="441" t="s">
        <v>1549</v>
      </c>
      <c r="E547" s="433" t="s">
        <v>475</v>
      </c>
      <c r="F547" s="420">
        <v>125</v>
      </c>
      <c r="G547" s="434"/>
      <c r="H547" s="440"/>
      <c r="I547" s="420">
        <v>125</v>
      </c>
      <c r="J547" s="394"/>
    </row>
    <row r="548" spans="1:10">
      <c r="A548" s="633">
        <v>540</v>
      </c>
      <c r="B548" s="450">
        <v>41085</v>
      </c>
      <c r="C548" s="440" t="s">
        <v>1550</v>
      </c>
      <c r="D548" s="441" t="s">
        <v>1551</v>
      </c>
      <c r="E548" s="433" t="s">
        <v>475</v>
      </c>
      <c r="F548" s="420">
        <v>125</v>
      </c>
      <c r="G548" s="434"/>
      <c r="H548" s="440"/>
      <c r="I548" s="420">
        <v>125</v>
      </c>
      <c r="J548" s="394"/>
    </row>
    <row r="549" spans="1:10">
      <c r="A549" s="633">
        <v>541</v>
      </c>
      <c r="B549" s="417">
        <v>41083</v>
      </c>
      <c r="C549" s="440" t="s">
        <v>1552</v>
      </c>
      <c r="D549" s="441" t="s">
        <v>1553</v>
      </c>
      <c r="E549" s="433" t="s">
        <v>475</v>
      </c>
      <c r="F549" s="420">
        <v>125</v>
      </c>
      <c r="G549" s="434"/>
      <c r="H549" s="440"/>
      <c r="I549" s="420">
        <v>125</v>
      </c>
      <c r="J549" s="394"/>
    </row>
    <row r="550" spans="1:10">
      <c r="A550" s="633">
        <v>542</v>
      </c>
      <c r="B550" s="422">
        <v>41083</v>
      </c>
      <c r="C550" s="451" t="s">
        <v>1554</v>
      </c>
      <c r="D550" s="452"/>
      <c r="E550" s="453" t="s">
        <v>475</v>
      </c>
      <c r="F550" s="453">
        <v>100</v>
      </c>
      <c r="G550" s="454"/>
      <c r="H550" s="453"/>
      <c r="I550" s="453">
        <v>100</v>
      </c>
      <c r="J550" s="394"/>
    </row>
    <row r="551" spans="1:10">
      <c r="A551" s="633">
        <v>543</v>
      </c>
      <c r="B551" s="422">
        <v>41083</v>
      </c>
      <c r="C551" s="418" t="s">
        <v>1555</v>
      </c>
      <c r="D551" s="419" t="s">
        <v>1556</v>
      </c>
      <c r="E551" s="420" t="s">
        <v>475</v>
      </c>
      <c r="F551" s="453">
        <v>100</v>
      </c>
      <c r="G551" s="421"/>
      <c r="H551" s="420"/>
      <c r="I551" s="453">
        <v>100</v>
      </c>
      <c r="J551" s="394"/>
    </row>
    <row r="552" spans="1:10">
      <c r="A552" s="633">
        <v>544</v>
      </c>
      <c r="B552" s="422">
        <v>41083</v>
      </c>
      <c r="C552" s="418" t="s">
        <v>1557</v>
      </c>
      <c r="D552" s="419"/>
      <c r="E552" s="420" t="s">
        <v>475</v>
      </c>
      <c r="F552" s="453">
        <v>100</v>
      </c>
      <c r="G552" s="421"/>
      <c r="H552" s="420"/>
      <c r="I552" s="453">
        <v>100</v>
      </c>
      <c r="J552" s="394"/>
    </row>
    <row r="553" spans="1:10">
      <c r="A553" s="633">
        <v>545</v>
      </c>
      <c r="B553" s="422">
        <v>41083</v>
      </c>
      <c r="C553" s="418" t="s">
        <v>1558</v>
      </c>
      <c r="D553" s="419"/>
      <c r="E553" s="420" t="s">
        <v>475</v>
      </c>
      <c r="F553" s="420">
        <v>162.5</v>
      </c>
      <c r="G553" s="421"/>
      <c r="H553" s="420"/>
      <c r="I553" s="420">
        <v>162.5</v>
      </c>
      <c r="J553" s="394"/>
    </row>
    <row r="554" spans="1:10">
      <c r="A554" s="633">
        <v>546</v>
      </c>
      <c r="B554" s="422">
        <v>41083</v>
      </c>
      <c r="C554" s="418" t="s">
        <v>1559</v>
      </c>
      <c r="D554" s="419" t="s">
        <v>1560</v>
      </c>
      <c r="E554" s="420" t="s">
        <v>475</v>
      </c>
      <c r="F554" s="420">
        <v>162.5</v>
      </c>
      <c r="G554" s="421"/>
      <c r="H554" s="420"/>
      <c r="I554" s="420">
        <v>162.5</v>
      </c>
      <c r="J554" s="394"/>
    </row>
    <row r="555" spans="1:10">
      <c r="A555" s="633">
        <v>547</v>
      </c>
      <c r="B555" s="417">
        <v>41083</v>
      </c>
      <c r="C555" s="418" t="s">
        <v>1561</v>
      </c>
      <c r="D555" s="419" t="s">
        <v>1562</v>
      </c>
      <c r="E555" s="420" t="s">
        <v>475</v>
      </c>
      <c r="F555" s="420">
        <v>162.5</v>
      </c>
      <c r="G555" s="421"/>
      <c r="H555" s="420"/>
      <c r="I555" s="420">
        <v>162.5</v>
      </c>
      <c r="J555" s="394"/>
    </row>
    <row r="556" spans="1:10">
      <c r="A556" s="633">
        <v>548</v>
      </c>
      <c r="B556" s="422">
        <v>41083</v>
      </c>
      <c r="C556" s="418" t="s">
        <v>1563</v>
      </c>
      <c r="D556" s="419" t="s">
        <v>1564</v>
      </c>
      <c r="E556" s="420" t="s">
        <v>475</v>
      </c>
      <c r="F556" s="420">
        <v>100</v>
      </c>
      <c r="G556" s="421"/>
      <c r="H556" s="420"/>
      <c r="I556" s="420">
        <v>100</v>
      </c>
      <c r="J556" s="394"/>
    </row>
    <row r="557" spans="1:10">
      <c r="A557" s="633">
        <v>549</v>
      </c>
      <c r="B557" s="422">
        <v>41083</v>
      </c>
      <c r="C557" s="418" t="s">
        <v>1565</v>
      </c>
      <c r="D557" s="419"/>
      <c r="E557" s="420" t="s">
        <v>475</v>
      </c>
      <c r="F557" s="420">
        <v>100</v>
      </c>
      <c r="G557" s="421"/>
      <c r="H557" s="420"/>
      <c r="I557" s="420">
        <v>100</v>
      </c>
      <c r="J557" s="394"/>
    </row>
    <row r="558" spans="1:10">
      <c r="A558" s="633">
        <v>550</v>
      </c>
      <c r="B558" s="422">
        <v>41083</v>
      </c>
      <c r="C558" s="418" t="s">
        <v>1566</v>
      </c>
      <c r="D558" s="419" t="s">
        <v>1567</v>
      </c>
      <c r="E558" s="420" t="s">
        <v>475</v>
      </c>
      <c r="F558" s="420">
        <v>100</v>
      </c>
      <c r="G558" s="421"/>
      <c r="H558" s="420"/>
      <c r="I558" s="420">
        <v>100</v>
      </c>
      <c r="J558" s="394"/>
    </row>
    <row r="559" spans="1:10">
      <c r="A559" s="633">
        <v>551</v>
      </c>
      <c r="B559" s="422">
        <v>41083</v>
      </c>
      <c r="C559" s="418" t="s">
        <v>1568</v>
      </c>
      <c r="D559" s="419" t="s">
        <v>1569</v>
      </c>
      <c r="E559" s="420" t="s">
        <v>475</v>
      </c>
      <c r="F559" s="420">
        <v>162.5</v>
      </c>
      <c r="G559" s="421"/>
      <c r="H559" s="420"/>
      <c r="I559" s="420">
        <v>162.5</v>
      </c>
      <c r="J559" s="394"/>
    </row>
    <row r="560" spans="1:10">
      <c r="A560" s="633">
        <v>552</v>
      </c>
      <c r="B560" s="422">
        <v>41083</v>
      </c>
      <c r="C560" s="418" t="s">
        <v>1570</v>
      </c>
      <c r="D560" s="419"/>
      <c r="E560" s="420" t="s">
        <v>475</v>
      </c>
      <c r="F560" s="420">
        <v>162.5</v>
      </c>
      <c r="G560" s="421"/>
      <c r="H560" s="420"/>
      <c r="I560" s="420">
        <v>162.5</v>
      </c>
      <c r="J560" s="394"/>
    </row>
    <row r="561" spans="1:10">
      <c r="A561" s="633">
        <v>553</v>
      </c>
      <c r="B561" s="422">
        <v>41083</v>
      </c>
      <c r="C561" s="418" t="s">
        <v>1571</v>
      </c>
      <c r="D561" s="419" t="s">
        <v>1572</v>
      </c>
      <c r="E561" s="420" t="s">
        <v>475</v>
      </c>
      <c r="F561" s="420">
        <v>100</v>
      </c>
      <c r="G561" s="421"/>
      <c r="H561" s="420"/>
      <c r="I561" s="420">
        <v>100</v>
      </c>
      <c r="J561" s="394"/>
    </row>
    <row r="562" spans="1:10">
      <c r="A562" s="633">
        <v>554</v>
      </c>
      <c r="B562" s="422">
        <v>41083</v>
      </c>
      <c r="C562" s="418" t="s">
        <v>1573</v>
      </c>
      <c r="D562" s="419" t="s">
        <v>1574</v>
      </c>
      <c r="E562" s="420" t="s">
        <v>475</v>
      </c>
      <c r="F562" s="420">
        <v>125</v>
      </c>
      <c r="G562" s="421"/>
      <c r="H562" s="420"/>
      <c r="I562" s="420">
        <v>125</v>
      </c>
      <c r="J562" s="394"/>
    </row>
    <row r="563" spans="1:10">
      <c r="A563" s="633">
        <v>555</v>
      </c>
      <c r="B563" s="422">
        <v>41083</v>
      </c>
      <c r="C563" s="418" t="s">
        <v>1575</v>
      </c>
      <c r="D563" s="419" t="s">
        <v>1576</v>
      </c>
      <c r="E563" s="420" t="s">
        <v>475</v>
      </c>
      <c r="F563" s="420">
        <v>125</v>
      </c>
      <c r="G563" s="421"/>
      <c r="H563" s="420"/>
      <c r="I563" s="420">
        <v>125</v>
      </c>
      <c r="J563" s="394"/>
    </row>
    <row r="564" spans="1:10">
      <c r="A564" s="633">
        <v>556</v>
      </c>
      <c r="B564" s="422">
        <v>41083</v>
      </c>
      <c r="C564" s="418" t="s">
        <v>1577</v>
      </c>
      <c r="D564" s="419"/>
      <c r="E564" s="420" t="s">
        <v>475</v>
      </c>
      <c r="F564" s="420">
        <v>100</v>
      </c>
      <c r="G564" s="421"/>
      <c r="H564" s="420"/>
      <c r="I564" s="420">
        <v>100</v>
      </c>
      <c r="J564" s="394"/>
    </row>
    <row r="565" spans="1:10">
      <c r="A565" s="633">
        <v>557</v>
      </c>
      <c r="B565" s="422">
        <v>41083</v>
      </c>
      <c r="C565" s="418" t="s">
        <v>1578</v>
      </c>
      <c r="D565" s="419"/>
      <c r="E565" s="420" t="s">
        <v>475</v>
      </c>
      <c r="F565" s="420">
        <v>100</v>
      </c>
      <c r="G565" s="421"/>
      <c r="H565" s="420"/>
      <c r="I565" s="420">
        <v>100</v>
      </c>
      <c r="J565" s="394"/>
    </row>
    <row r="566" spans="1:10">
      <c r="A566" s="633">
        <v>558</v>
      </c>
      <c r="B566" s="422">
        <v>41083</v>
      </c>
      <c r="C566" s="418" t="s">
        <v>1579</v>
      </c>
      <c r="D566" s="419" t="s">
        <v>1580</v>
      </c>
      <c r="E566" s="420" t="s">
        <v>475</v>
      </c>
      <c r="F566" s="420">
        <v>100</v>
      </c>
      <c r="G566" s="421"/>
      <c r="H566" s="420"/>
      <c r="I566" s="420">
        <v>100</v>
      </c>
      <c r="J566" s="394"/>
    </row>
    <row r="567" spans="1:10">
      <c r="A567" s="633">
        <v>559</v>
      </c>
      <c r="B567" s="422">
        <v>41083</v>
      </c>
      <c r="C567" s="418" t="s">
        <v>1581</v>
      </c>
      <c r="D567" s="419"/>
      <c r="E567" s="420" t="s">
        <v>475</v>
      </c>
      <c r="F567" s="420">
        <v>100</v>
      </c>
      <c r="G567" s="421"/>
      <c r="H567" s="420"/>
      <c r="I567" s="420">
        <v>100</v>
      </c>
      <c r="J567" s="394"/>
    </row>
    <row r="568" spans="1:10">
      <c r="A568" s="633">
        <v>560</v>
      </c>
      <c r="B568" s="422">
        <v>41083</v>
      </c>
      <c r="C568" s="418" t="s">
        <v>1582</v>
      </c>
      <c r="D568" s="419" t="s">
        <v>1583</v>
      </c>
      <c r="E568" s="420" t="s">
        <v>475</v>
      </c>
      <c r="F568" s="420">
        <v>100</v>
      </c>
      <c r="G568" s="421"/>
      <c r="H568" s="420"/>
      <c r="I568" s="420">
        <v>100</v>
      </c>
      <c r="J568" s="394"/>
    </row>
    <row r="569" spans="1:10">
      <c r="A569" s="633">
        <v>561</v>
      </c>
      <c r="B569" s="422">
        <v>41083</v>
      </c>
      <c r="C569" s="418" t="s">
        <v>1584</v>
      </c>
      <c r="D569" s="419"/>
      <c r="E569" s="420" t="s">
        <v>475</v>
      </c>
      <c r="F569" s="420">
        <v>100</v>
      </c>
      <c r="G569" s="421"/>
      <c r="H569" s="420"/>
      <c r="I569" s="420">
        <v>100</v>
      </c>
      <c r="J569" s="394"/>
    </row>
    <row r="570" spans="1:10">
      <c r="A570" s="633">
        <v>562</v>
      </c>
      <c r="B570" s="422">
        <v>41083</v>
      </c>
      <c r="C570" s="423" t="s">
        <v>1585</v>
      </c>
      <c r="D570" s="424" t="s">
        <v>1586</v>
      </c>
      <c r="E570" s="425" t="s">
        <v>475</v>
      </c>
      <c r="F570" s="420">
        <v>162.5</v>
      </c>
      <c r="G570" s="426"/>
      <c r="H570" s="425"/>
      <c r="I570" s="420">
        <v>162.5</v>
      </c>
      <c r="J570" s="394"/>
    </row>
    <row r="571" spans="1:10">
      <c r="A571" s="633">
        <v>563</v>
      </c>
      <c r="B571" s="422">
        <v>41083</v>
      </c>
      <c r="C571" s="423" t="s">
        <v>1587</v>
      </c>
      <c r="D571" s="424" t="s">
        <v>1588</v>
      </c>
      <c r="E571" s="425" t="s">
        <v>475</v>
      </c>
      <c r="F571" s="420">
        <v>162.5</v>
      </c>
      <c r="G571" s="426"/>
      <c r="H571" s="425"/>
      <c r="I571" s="420">
        <v>162.5</v>
      </c>
      <c r="J571" s="394"/>
    </row>
    <row r="572" spans="1:10">
      <c r="A572" s="633">
        <v>564</v>
      </c>
      <c r="B572" s="422">
        <v>41083</v>
      </c>
      <c r="C572" s="423" t="s">
        <v>1589</v>
      </c>
      <c r="D572" s="424" t="s">
        <v>1590</v>
      </c>
      <c r="E572" s="425" t="s">
        <v>475</v>
      </c>
      <c r="F572" s="420">
        <v>100</v>
      </c>
      <c r="G572" s="426"/>
      <c r="H572" s="425"/>
      <c r="I572" s="420">
        <v>100</v>
      </c>
      <c r="J572" s="394"/>
    </row>
    <row r="573" spans="1:10">
      <c r="A573" s="633">
        <v>565</v>
      </c>
      <c r="B573" s="422">
        <v>41083</v>
      </c>
      <c r="C573" s="423" t="s">
        <v>1591</v>
      </c>
      <c r="D573" s="424"/>
      <c r="E573" s="425" t="s">
        <v>475</v>
      </c>
      <c r="F573" s="420">
        <v>100</v>
      </c>
      <c r="G573" s="426"/>
      <c r="H573" s="425"/>
      <c r="I573" s="420">
        <v>100</v>
      </c>
      <c r="J573" s="394"/>
    </row>
    <row r="574" spans="1:10">
      <c r="A574" s="633">
        <v>566</v>
      </c>
      <c r="B574" s="422">
        <v>41083</v>
      </c>
      <c r="C574" s="423" t="s">
        <v>1592</v>
      </c>
      <c r="D574" s="424" t="s">
        <v>1593</v>
      </c>
      <c r="E574" s="425" t="s">
        <v>475</v>
      </c>
      <c r="F574" s="420">
        <v>100</v>
      </c>
      <c r="G574" s="426"/>
      <c r="H574" s="425"/>
      <c r="I574" s="420">
        <v>100</v>
      </c>
      <c r="J574" s="394"/>
    </row>
    <row r="575" spans="1:10">
      <c r="A575" s="633">
        <v>567</v>
      </c>
      <c r="B575" s="422">
        <v>41083</v>
      </c>
      <c r="C575" s="423" t="s">
        <v>1594</v>
      </c>
      <c r="D575" s="424" t="s">
        <v>1595</v>
      </c>
      <c r="E575" s="425" t="s">
        <v>475</v>
      </c>
      <c r="F575" s="420">
        <v>100</v>
      </c>
      <c r="G575" s="426"/>
      <c r="H575" s="425"/>
      <c r="I575" s="420">
        <v>100</v>
      </c>
      <c r="J575" s="394"/>
    </row>
    <row r="576" spans="1:10">
      <c r="A576" s="633">
        <v>568</v>
      </c>
      <c r="B576" s="422">
        <v>41083</v>
      </c>
      <c r="C576" s="423" t="s">
        <v>1596</v>
      </c>
      <c r="D576" s="424"/>
      <c r="E576" s="425" t="s">
        <v>475</v>
      </c>
      <c r="F576" s="420">
        <v>125</v>
      </c>
      <c r="G576" s="426"/>
      <c r="H576" s="425"/>
      <c r="I576" s="420">
        <v>125</v>
      </c>
      <c r="J576" s="394"/>
    </row>
    <row r="577" spans="1:10">
      <c r="A577" s="633">
        <v>569</v>
      </c>
      <c r="B577" s="422">
        <v>41083</v>
      </c>
      <c r="C577" s="423" t="s">
        <v>1597</v>
      </c>
      <c r="D577" s="424"/>
      <c r="E577" s="425" t="s">
        <v>475</v>
      </c>
      <c r="F577" s="420">
        <v>125</v>
      </c>
      <c r="G577" s="426"/>
      <c r="H577" s="425"/>
      <c r="I577" s="420">
        <v>125</v>
      </c>
      <c r="J577" s="394"/>
    </row>
    <row r="578" spans="1:10">
      <c r="A578" s="633">
        <v>570</v>
      </c>
      <c r="B578" s="422">
        <v>41083</v>
      </c>
      <c r="C578" s="423" t="s">
        <v>1598</v>
      </c>
      <c r="D578" s="424" t="s">
        <v>1599</v>
      </c>
      <c r="E578" s="425" t="s">
        <v>475</v>
      </c>
      <c r="F578" s="420">
        <v>100</v>
      </c>
      <c r="G578" s="426"/>
      <c r="H578" s="425"/>
      <c r="I578" s="420">
        <v>100</v>
      </c>
      <c r="J578" s="394"/>
    </row>
    <row r="579" spans="1:10">
      <c r="A579" s="633">
        <v>571</v>
      </c>
      <c r="B579" s="455">
        <v>41083</v>
      </c>
      <c r="C579" s="427" t="s">
        <v>1600</v>
      </c>
      <c r="D579" s="428"/>
      <c r="E579" s="429" t="s">
        <v>475</v>
      </c>
      <c r="F579" s="420">
        <v>100</v>
      </c>
      <c r="G579" s="430"/>
      <c r="H579" s="429"/>
      <c r="I579" s="420">
        <v>100</v>
      </c>
      <c r="J579" s="394"/>
    </row>
    <row r="580" spans="1:10">
      <c r="A580" s="633">
        <v>572</v>
      </c>
      <c r="B580" s="442">
        <v>41083</v>
      </c>
      <c r="C580" s="431" t="s">
        <v>1601</v>
      </c>
      <c r="D580" s="432" t="s">
        <v>1602</v>
      </c>
      <c r="E580" s="433" t="s">
        <v>475</v>
      </c>
      <c r="F580" s="420">
        <v>100</v>
      </c>
      <c r="G580" s="434"/>
      <c r="H580" s="433"/>
      <c r="I580" s="420">
        <v>100</v>
      </c>
      <c r="J580" s="394"/>
    </row>
    <row r="581" spans="1:10">
      <c r="A581" s="633">
        <v>573</v>
      </c>
      <c r="B581" s="442">
        <v>41083</v>
      </c>
      <c r="C581" s="431" t="s">
        <v>1603</v>
      </c>
      <c r="D581" s="432" t="s">
        <v>1604</v>
      </c>
      <c r="E581" s="433" t="s">
        <v>475</v>
      </c>
      <c r="F581" s="420">
        <v>100</v>
      </c>
      <c r="G581" s="434"/>
      <c r="H581" s="433"/>
      <c r="I581" s="420">
        <v>100</v>
      </c>
      <c r="J581" s="394"/>
    </row>
    <row r="582" spans="1:10">
      <c r="A582" s="633">
        <v>574</v>
      </c>
      <c r="B582" s="442">
        <v>41083</v>
      </c>
      <c r="C582" s="431" t="s">
        <v>1605</v>
      </c>
      <c r="D582" s="432"/>
      <c r="E582" s="433" t="s">
        <v>475</v>
      </c>
      <c r="F582" s="420">
        <v>100</v>
      </c>
      <c r="G582" s="434"/>
      <c r="H582" s="433"/>
      <c r="I582" s="420">
        <v>100</v>
      </c>
      <c r="J582" s="394"/>
    </row>
    <row r="583" spans="1:10">
      <c r="A583" s="633">
        <v>575</v>
      </c>
      <c r="B583" s="442">
        <v>41083</v>
      </c>
      <c r="C583" s="431" t="s">
        <v>1606</v>
      </c>
      <c r="D583" s="432"/>
      <c r="E583" s="433" t="s">
        <v>475</v>
      </c>
      <c r="F583" s="420">
        <v>100</v>
      </c>
      <c r="G583" s="434"/>
      <c r="H583" s="433"/>
      <c r="I583" s="420">
        <v>100</v>
      </c>
      <c r="J583" s="394"/>
    </row>
    <row r="584" spans="1:10">
      <c r="A584" s="633">
        <v>576</v>
      </c>
      <c r="B584" s="442">
        <v>41083</v>
      </c>
      <c r="C584" s="431" t="s">
        <v>1607</v>
      </c>
      <c r="D584" s="432" t="s">
        <v>1608</v>
      </c>
      <c r="E584" s="433" t="s">
        <v>475</v>
      </c>
      <c r="F584" s="420">
        <v>100</v>
      </c>
      <c r="G584" s="434"/>
      <c r="H584" s="433"/>
      <c r="I584" s="420">
        <v>100</v>
      </c>
      <c r="J584" s="394"/>
    </row>
    <row r="585" spans="1:10">
      <c r="A585" s="633">
        <v>577</v>
      </c>
      <c r="B585" s="442">
        <v>41083</v>
      </c>
      <c r="C585" s="431" t="s">
        <v>1609</v>
      </c>
      <c r="D585" s="432" t="s">
        <v>1610</v>
      </c>
      <c r="E585" s="433" t="s">
        <v>475</v>
      </c>
      <c r="F585" s="420">
        <v>100</v>
      </c>
      <c r="G585" s="434"/>
      <c r="H585" s="433"/>
      <c r="I585" s="420">
        <v>100</v>
      </c>
      <c r="J585" s="394"/>
    </row>
    <row r="586" spans="1:10">
      <c r="A586" s="633">
        <v>578</v>
      </c>
      <c r="B586" s="442">
        <v>41083</v>
      </c>
      <c r="C586" s="431" t="s">
        <v>1611</v>
      </c>
      <c r="D586" s="432"/>
      <c r="E586" s="433" t="s">
        <v>475</v>
      </c>
      <c r="F586" s="420">
        <v>100</v>
      </c>
      <c r="G586" s="434"/>
      <c r="H586" s="433"/>
      <c r="I586" s="420">
        <v>100</v>
      </c>
      <c r="J586" s="394"/>
    </row>
    <row r="587" spans="1:10">
      <c r="A587" s="633">
        <v>579</v>
      </c>
      <c r="B587" s="442">
        <v>41083</v>
      </c>
      <c r="C587" s="431" t="s">
        <v>1612</v>
      </c>
      <c r="D587" s="432"/>
      <c r="E587" s="433" t="s">
        <v>475</v>
      </c>
      <c r="F587" s="420">
        <v>100</v>
      </c>
      <c r="G587" s="434"/>
      <c r="H587" s="433"/>
      <c r="I587" s="420">
        <v>100</v>
      </c>
      <c r="J587" s="394"/>
    </row>
    <row r="588" spans="1:10">
      <c r="A588" s="633">
        <v>580</v>
      </c>
      <c r="B588" s="442">
        <v>41083</v>
      </c>
      <c r="C588" s="431" t="s">
        <v>1613</v>
      </c>
      <c r="D588" s="432"/>
      <c r="E588" s="433" t="s">
        <v>475</v>
      </c>
      <c r="F588" s="420">
        <v>100</v>
      </c>
      <c r="G588" s="434"/>
      <c r="H588" s="433"/>
      <c r="I588" s="420">
        <v>100</v>
      </c>
      <c r="J588" s="394"/>
    </row>
    <row r="589" spans="1:10">
      <c r="A589" s="633">
        <v>581</v>
      </c>
      <c r="B589" s="442">
        <v>41083</v>
      </c>
      <c r="C589" s="431" t="s">
        <v>1614</v>
      </c>
      <c r="D589" s="432"/>
      <c r="E589" s="433" t="s">
        <v>475</v>
      </c>
      <c r="F589" s="420">
        <v>100</v>
      </c>
      <c r="G589" s="434"/>
      <c r="H589" s="433"/>
      <c r="I589" s="420">
        <v>100</v>
      </c>
      <c r="J589" s="394"/>
    </row>
    <row r="590" spans="1:10">
      <c r="A590" s="633">
        <v>582</v>
      </c>
      <c r="B590" s="442">
        <v>41083</v>
      </c>
      <c r="C590" s="431" t="s">
        <v>1615</v>
      </c>
      <c r="D590" s="432" t="s">
        <v>1616</v>
      </c>
      <c r="E590" s="433" t="s">
        <v>475</v>
      </c>
      <c r="F590" s="420">
        <v>100</v>
      </c>
      <c r="G590" s="434"/>
      <c r="H590" s="433"/>
      <c r="I590" s="420">
        <v>100</v>
      </c>
      <c r="J590" s="394"/>
    </row>
    <row r="591" spans="1:10">
      <c r="A591" s="633">
        <v>583</v>
      </c>
      <c r="B591" s="442">
        <v>41083</v>
      </c>
      <c r="C591" s="431" t="s">
        <v>1617</v>
      </c>
      <c r="D591" s="432" t="s">
        <v>1618</v>
      </c>
      <c r="E591" s="433" t="s">
        <v>475</v>
      </c>
      <c r="F591" s="420">
        <v>100</v>
      </c>
      <c r="G591" s="434"/>
      <c r="H591" s="433"/>
      <c r="I591" s="420">
        <v>100</v>
      </c>
      <c r="J591" s="394"/>
    </row>
    <row r="592" spans="1:10">
      <c r="A592" s="633">
        <v>584</v>
      </c>
      <c r="B592" s="442">
        <v>41083</v>
      </c>
      <c r="C592" s="431" t="s">
        <v>1619</v>
      </c>
      <c r="D592" s="432" t="s">
        <v>1620</v>
      </c>
      <c r="E592" s="433" t="s">
        <v>475</v>
      </c>
      <c r="F592" s="420">
        <v>100</v>
      </c>
      <c r="G592" s="434"/>
      <c r="H592" s="433"/>
      <c r="I592" s="420">
        <v>100</v>
      </c>
      <c r="J592" s="394"/>
    </row>
    <row r="593" spans="1:10">
      <c r="A593" s="633">
        <v>585</v>
      </c>
      <c r="B593" s="442">
        <v>41083</v>
      </c>
      <c r="C593" s="431" t="s">
        <v>1621</v>
      </c>
      <c r="D593" s="432" t="s">
        <v>1622</v>
      </c>
      <c r="E593" s="433" t="s">
        <v>475</v>
      </c>
      <c r="F593" s="420">
        <v>100</v>
      </c>
      <c r="G593" s="434"/>
      <c r="H593" s="433"/>
      <c r="I593" s="420">
        <v>100</v>
      </c>
      <c r="J593" s="394"/>
    </row>
    <row r="594" spans="1:10">
      <c r="A594" s="633">
        <v>586</v>
      </c>
      <c r="B594" s="442">
        <v>41083</v>
      </c>
      <c r="C594" s="431" t="s">
        <v>1623</v>
      </c>
      <c r="D594" s="432" t="s">
        <v>1624</v>
      </c>
      <c r="E594" s="433" t="s">
        <v>475</v>
      </c>
      <c r="F594" s="420">
        <v>100</v>
      </c>
      <c r="G594" s="434"/>
      <c r="H594" s="433"/>
      <c r="I594" s="420">
        <v>100</v>
      </c>
      <c r="J594" s="394"/>
    </row>
    <row r="595" spans="1:10">
      <c r="A595" s="633">
        <v>587</v>
      </c>
      <c r="B595" s="442">
        <v>41083</v>
      </c>
      <c r="C595" s="431" t="s">
        <v>1625</v>
      </c>
      <c r="D595" s="432"/>
      <c r="E595" s="433" t="s">
        <v>475</v>
      </c>
      <c r="F595" s="420">
        <v>100</v>
      </c>
      <c r="G595" s="434"/>
      <c r="H595" s="433"/>
      <c r="I595" s="420">
        <v>100</v>
      </c>
      <c r="J595" s="394"/>
    </row>
    <row r="596" spans="1:10">
      <c r="A596" s="633">
        <v>588</v>
      </c>
      <c r="B596" s="442">
        <v>41083</v>
      </c>
      <c r="C596" s="431" t="s">
        <v>1626</v>
      </c>
      <c r="D596" s="432" t="s">
        <v>1627</v>
      </c>
      <c r="E596" s="433" t="s">
        <v>475</v>
      </c>
      <c r="F596" s="420">
        <v>100</v>
      </c>
      <c r="G596" s="434"/>
      <c r="H596" s="433"/>
      <c r="I596" s="420">
        <v>100</v>
      </c>
      <c r="J596" s="394"/>
    </row>
    <row r="597" spans="1:10">
      <c r="A597" s="633">
        <v>589</v>
      </c>
      <c r="B597" s="442">
        <v>41083</v>
      </c>
      <c r="C597" s="431" t="s">
        <v>1628</v>
      </c>
      <c r="D597" s="432" t="s">
        <v>1629</v>
      </c>
      <c r="E597" s="433" t="s">
        <v>475</v>
      </c>
      <c r="F597" s="433">
        <v>162.5</v>
      </c>
      <c r="G597" s="434"/>
      <c r="H597" s="433"/>
      <c r="I597" s="433">
        <v>162.5</v>
      </c>
      <c r="J597" s="394"/>
    </row>
    <row r="598" spans="1:10">
      <c r="A598" s="633">
        <v>590</v>
      </c>
      <c r="B598" s="442">
        <v>41083</v>
      </c>
      <c r="C598" s="431" t="s">
        <v>1630</v>
      </c>
      <c r="D598" s="432" t="s">
        <v>1631</v>
      </c>
      <c r="E598" s="433" t="s">
        <v>475</v>
      </c>
      <c r="F598" s="433">
        <v>100</v>
      </c>
      <c r="G598" s="434"/>
      <c r="H598" s="433"/>
      <c r="I598" s="433">
        <v>100</v>
      </c>
      <c r="J598" s="394"/>
    </row>
    <row r="599" spans="1:10">
      <c r="A599" s="633">
        <v>591</v>
      </c>
      <c r="B599" s="442">
        <v>41083</v>
      </c>
      <c r="C599" s="431" t="s">
        <v>1632</v>
      </c>
      <c r="D599" s="432" t="s">
        <v>1633</v>
      </c>
      <c r="E599" s="433" t="s">
        <v>475</v>
      </c>
      <c r="F599" s="433">
        <v>100</v>
      </c>
      <c r="G599" s="434"/>
      <c r="H599" s="433"/>
      <c r="I599" s="433">
        <v>100</v>
      </c>
      <c r="J599" s="394"/>
    </row>
    <row r="600" spans="1:10">
      <c r="A600" s="633">
        <v>592</v>
      </c>
      <c r="B600" s="442">
        <v>41083</v>
      </c>
      <c r="C600" s="431" t="s">
        <v>1634</v>
      </c>
      <c r="D600" s="432" t="s">
        <v>1635</v>
      </c>
      <c r="E600" s="433" t="s">
        <v>475</v>
      </c>
      <c r="F600" s="433">
        <v>162.5</v>
      </c>
      <c r="G600" s="434"/>
      <c r="H600" s="433"/>
      <c r="I600" s="433">
        <v>162.5</v>
      </c>
      <c r="J600" s="394"/>
    </row>
    <row r="601" spans="1:10">
      <c r="A601" s="633">
        <v>593</v>
      </c>
      <c r="B601" s="442">
        <v>41083</v>
      </c>
      <c r="C601" s="431" t="s">
        <v>1636</v>
      </c>
      <c r="D601" s="432" t="s">
        <v>1637</v>
      </c>
      <c r="E601" s="433" t="s">
        <v>475</v>
      </c>
      <c r="F601" s="433">
        <v>162.5</v>
      </c>
      <c r="G601" s="434"/>
      <c r="H601" s="433"/>
      <c r="I601" s="433">
        <v>162.5</v>
      </c>
      <c r="J601" s="394"/>
    </row>
    <row r="602" spans="1:10">
      <c r="A602" s="633">
        <v>594</v>
      </c>
      <c r="B602" s="442">
        <v>41083</v>
      </c>
      <c r="C602" s="431" t="s">
        <v>1638</v>
      </c>
      <c r="D602" s="432" t="s">
        <v>1639</v>
      </c>
      <c r="E602" s="433" t="s">
        <v>475</v>
      </c>
      <c r="F602" s="433">
        <v>162.5</v>
      </c>
      <c r="G602" s="434"/>
      <c r="H602" s="433"/>
      <c r="I602" s="433">
        <v>162.5</v>
      </c>
      <c r="J602" s="394"/>
    </row>
    <row r="603" spans="1:10">
      <c r="A603" s="633">
        <v>595</v>
      </c>
      <c r="B603" s="442">
        <v>41083</v>
      </c>
      <c r="C603" s="431" t="s">
        <v>1640</v>
      </c>
      <c r="D603" s="432" t="s">
        <v>1641</v>
      </c>
      <c r="E603" s="433" t="s">
        <v>475</v>
      </c>
      <c r="F603" s="433">
        <v>100</v>
      </c>
      <c r="G603" s="434"/>
      <c r="H603" s="433"/>
      <c r="I603" s="433">
        <v>100</v>
      </c>
      <c r="J603" s="394"/>
    </row>
    <row r="604" spans="1:10">
      <c r="A604" s="633">
        <v>596</v>
      </c>
      <c r="B604" s="442">
        <v>41083</v>
      </c>
      <c r="C604" s="431" t="s">
        <v>1642</v>
      </c>
      <c r="D604" s="432" t="s">
        <v>1643</v>
      </c>
      <c r="E604" s="433" t="s">
        <v>475</v>
      </c>
      <c r="F604" s="433">
        <v>162.5</v>
      </c>
      <c r="G604" s="434"/>
      <c r="H604" s="433"/>
      <c r="I604" s="433">
        <v>162.5</v>
      </c>
      <c r="J604" s="394"/>
    </row>
    <row r="605" spans="1:10">
      <c r="A605" s="633">
        <v>597</v>
      </c>
      <c r="B605" s="442">
        <v>41083</v>
      </c>
      <c r="C605" s="431" t="s">
        <v>1644</v>
      </c>
      <c r="D605" s="432" t="s">
        <v>1645</v>
      </c>
      <c r="E605" s="433" t="s">
        <v>475</v>
      </c>
      <c r="F605" s="433">
        <v>100</v>
      </c>
      <c r="G605" s="434"/>
      <c r="H605" s="433"/>
      <c r="I605" s="433">
        <v>100</v>
      </c>
      <c r="J605" s="394"/>
    </row>
    <row r="606" spans="1:10">
      <c r="A606" s="633">
        <v>598</v>
      </c>
      <c r="B606" s="442">
        <v>41083</v>
      </c>
      <c r="C606" s="431" t="s">
        <v>1646</v>
      </c>
      <c r="D606" s="432" t="s">
        <v>1647</v>
      </c>
      <c r="E606" s="433" t="s">
        <v>475</v>
      </c>
      <c r="F606" s="433">
        <v>100</v>
      </c>
      <c r="G606" s="434"/>
      <c r="H606" s="433"/>
      <c r="I606" s="433">
        <v>100</v>
      </c>
      <c r="J606" s="394"/>
    </row>
    <row r="607" spans="1:10">
      <c r="A607" s="633">
        <v>599</v>
      </c>
      <c r="B607" s="442">
        <v>41083</v>
      </c>
      <c r="C607" s="431" t="s">
        <v>1648</v>
      </c>
      <c r="D607" s="432" t="s">
        <v>1649</v>
      </c>
      <c r="E607" s="433" t="s">
        <v>475</v>
      </c>
      <c r="F607" s="433">
        <v>162.5</v>
      </c>
      <c r="G607" s="434"/>
      <c r="H607" s="433"/>
      <c r="I607" s="433">
        <v>162.5</v>
      </c>
      <c r="J607" s="394"/>
    </row>
    <row r="608" spans="1:10">
      <c r="A608" s="633">
        <v>600</v>
      </c>
      <c r="B608" s="442">
        <v>41083</v>
      </c>
      <c r="C608" s="431" t="s">
        <v>1650</v>
      </c>
      <c r="D608" s="432" t="s">
        <v>1651</v>
      </c>
      <c r="E608" s="433" t="s">
        <v>475</v>
      </c>
      <c r="F608" s="433">
        <v>100</v>
      </c>
      <c r="G608" s="434"/>
      <c r="H608" s="433"/>
      <c r="I608" s="433">
        <v>100</v>
      </c>
      <c r="J608" s="394"/>
    </row>
    <row r="609" spans="1:10">
      <c r="A609" s="633">
        <v>601</v>
      </c>
      <c r="B609" s="442">
        <v>41083</v>
      </c>
      <c r="C609" s="431" t="s">
        <v>1652</v>
      </c>
      <c r="D609" s="432" t="s">
        <v>1653</v>
      </c>
      <c r="E609" s="433" t="s">
        <v>475</v>
      </c>
      <c r="F609" s="433">
        <v>162.5</v>
      </c>
      <c r="G609" s="434"/>
      <c r="H609" s="433"/>
      <c r="I609" s="433">
        <v>162.5</v>
      </c>
      <c r="J609" s="394"/>
    </row>
    <row r="610" spans="1:10">
      <c r="A610" s="633">
        <v>602</v>
      </c>
      <c r="B610" s="442">
        <v>41083</v>
      </c>
      <c r="C610" s="431" t="s">
        <v>1654</v>
      </c>
      <c r="D610" s="432" t="s">
        <v>1655</v>
      </c>
      <c r="E610" s="433" t="s">
        <v>475</v>
      </c>
      <c r="F610" s="433">
        <v>100</v>
      </c>
      <c r="G610" s="434"/>
      <c r="H610" s="433"/>
      <c r="I610" s="433">
        <v>100</v>
      </c>
      <c r="J610" s="394"/>
    </row>
    <row r="611" spans="1:10">
      <c r="A611" s="633">
        <v>603</v>
      </c>
      <c r="B611" s="442">
        <v>41083</v>
      </c>
      <c r="C611" s="431" t="s">
        <v>1656</v>
      </c>
      <c r="D611" s="432" t="s">
        <v>1657</v>
      </c>
      <c r="E611" s="433" t="s">
        <v>475</v>
      </c>
      <c r="F611" s="433">
        <v>162.5</v>
      </c>
      <c r="G611" s="434"/>
      <c r="H611" s="433"/>
      <c r="I611" s="433">
        <v>162.5</v>
      </c>
      <c r="J611" s="394"/>
    </row>
    <row r="612" spans="1:10">
      <c r="A612" s="633">
        <v>604</v>
      </c>
      <c r="B612" s="442">
        <v>41083</v>
      </c>
      <c r="C612" s="431" t="s">
        <v>1658</v>
      </c>
      <c r="D612" s="432" t="s">
        <v>1659</v>
      </c>
      <c r="E612" s="433" t="s">
        <v>475</v>
      </c>
      <c r="F612" s="433">
        <v>162.5</v>
      </c>
      <c r="G612" s="434"/>
      <c r="H612" s="433"/>
      <c r="I612" s="433">
        <v>162.5</v>
      </c>
      <c r="J612" s="394"/>
    </row>
    <row r="613" spans="1:10">
      <c r="A613" s="633">
        <v>605</v>
      </c>
      <c r="B613" s="442">
        <v>41083</v>
      </c>
      <c r="C613" s="431" t="s">
        <v>1660</v>
      </c>
      <c r="D613" s="432" t="s">
        <v>1661</v>
      </c>
      <c r="E613" s="433" t="s">
        <v>475</v>
      </c>
      <c r="F613" s="433">
        <v>162.5</v>
      </c>
      <c r="G613" s="434"/>
      <c r="H613" s="433"/>
      <c r="I613" s="433">
        <v>162.5</v>
      </c>
      <c r="J613" s="394"/>
    </row>
    <row r="614" spans="1:10">
      <c r="A614" s="633">
        <v>606</v>
      </c>
      <c r="B614" s="442">
        <v>41083</v>
      </c>
      <c r="C614" s="431" t="s">
        <v>1662</v>
      </c>
      <c r="D614" s="432" t="s">
        <v>1663</v>
      </c>
      <c r="E614" s="433" t="s">
        <v>475</v>
      </c>
      <c r="F614" s="433">
        <v>162.5</v>
      </c>
      <c r="G614" s="434"/>
      <c r="H614" s="433"/>
      <c r="I614" s="433">
        <v>162.5</v>
      </c>
      <c r="J614" s="394"/>
    </row>
    <row r="615" spans="1:10">
      <c r="A615" s="633">
        <v>607</v>
      </c>
      <c r="B615" s="442">
        <v>41083</v>
      </c>
      <c r="C615" s="431" t="s">
        <v>1664</v>
      </c>
      <c r="D615" s="432" t="s">
        <v>1665</v>
      </c>
      <c r="E615" s="433" t="s">
        <v>475</v>
      </c>
      <c r="F615" s="456">
        <v>100</v>
      </c>
      <c r="G615" s="434"/>
      <c r="H615" s="433"/>
      <c r="I615" s="456">
        <v>100</v>
      </c>
      <c r="J615" s="394"/>
    </row>
    <row r="616" spans="1:10">
      <c r="A616" s="633">
        <v>608</v>
      </c>
      <c r="B616" s="442">
        <v>41083</v>
      </c>
      <c r="C616" s="431" t="s">
        <v>1666</v>
      </c>
      <c r="D616" s="432" t="s">
        <v>1667</v>
      </c>
      <c r="E616" s="433" t="s">
        <v>475</v>
      </c>
      <c r="F616" s="456">
        <v>162.5</v>
      </c>
      <c r="G616" s="434"/>
      <c r="H616" s="433"/>
      <c r="I616" s="456">
        <v>162.5</v>
      </c>
      <c r="J616" s="394"/>
    </row>
    <row r="617" spans="1:10">
      <c r="A617" s="633">
        <v>609</v>
      </c>
      <c r="B617" s="442">
        <v>41083</v>
      </c>
      <c r="C617" s="431" t="s">
        <v>1668</v>
      </c>
      <c r="D617" s="432" t="s">
        <v>1669</v>
      </c>
      <c r="E617" s="433" t="s">
        <v>475</v>
      </c>
      <c r="F617" s="456">
        <v>162.5</v>
      </c>
      <c r="G617" s="434"/>
      <c r="H617" s="433"/>
      <c r="I617" s="456">
        <v>162.5</v>
      </c>
      <c r="J617" s="394"/>
    </row>
    <row r="618" spans="1:10">
      <c r="A618" s="633">
        <v>610</v>
      </c>
      <c r="B618" s="442">
        <v>41083</v>
      </c>
      <c r="C618" s="431" t="s">
        <v>1670</v>
      </c>
      <c r="D618" s="432" t="s">
        <v>1671</v>
      </c>
      <c r="E618" s="433" t="s">
        <v>475</v>
      </c>
      <c r="F618" s="456">
        <v>100</v>
      </c>
      <c r="G618" s="434"/>
      <c r="H618" s="433"/>
      <c r="I618" s="456">
        <v>100</v>
      </c>
      <c r="J618" s="394"/>
    </row>
    <row r="619" spans="1:10">
      <c r="A619" s="633">
        <v>611</v>
      </c>
      <c r="B619" s="442">
        <v>41083</v>
      </c>
      <c r="C619" s="431" t="s">
        <v>1672</v>
      </c>
      <c r="D619" s="432" t="s">
        <v>1673</v>
      </c>
      <c r="E619" s="433" t="s">
        <v>475</v>
      </c>
      <c r="F619" s="456">
        <v>100</v>
      </c>
      <c r="G619" s="434"/>
      <c r="H619" s="433"/>
      <c r="I619" s="456">
        <v>100</v>
      </c>
      <c r="J619" s="394"/>
    </row>
    <row r="620" spans="1:10">
      <c r="A620" s="633">
        <v>612</v>
      </c>
      <c r="B620" s="442">
        <v>41083</v>
      </c>
      <c r="C620" s="431" t="s">
        <v>1674</v>
      </c>
      <c r="D620" s="432" t="s">
        <v>1675</v>
      </c>
      <c r="E620" s="433" t="s">
        <v>475</v>
      </c>
      <c r="F620" s="456" t="s">
        <v>1676</v>
      </c>
      <c r="G620" s="434"/>
      <c r="H620" s="433"/>
      <c r="I620" s="456" t="s">
        <v>1676</v>
      </c>
      <c r="J620" s="394"/>
    </row>
    <row r="621" spans="1:10">
      <c r="A621" s="633">
        <v>613</v>
      </c>
      <c r="B621" s="442">
        <v>41083</v>
      </c>
      <c r="C621" s="431" t="s">
        <v>1677</v>
      </c>
      <c r="D621" s="432" t="s">
        <v>1678</v>
      </c>
      <c r="E621" s="433" t="s">
        <v>475</v>
      </c>
      <c r="F621" s="456">
        <v>100</v>
      </c>
      <c r="G621" s="434"/>
      <c r="H621" s="433"/>
      <c r="I621" s="456">
        <v>100</v>
      </c>
      <c r="J621" s="394"/>
    </row>
    <row r="622" spans="1:10">
      <c r="A622" s="633">
        <v>614</v>
      </c>
      <c r="B622" s="442">
        <v>41083</v>
      </c>
      <c r="C622" s="431" t="s">
        <v>1679</v>
      </c>
      <c r="D622" s="432" t="s">
        <v>1680</v>
      </c>
      <c r="E622" s="433" t="s">
        <v>475</v>
      </c>
      <c r="F622" s="456" t="s">
        <v>1676</v>
      </c>
      <c r="G622" s="434"/>
      <c r="H622" s="433"/>
      <c r="I622" s="456" t="s">
        <v>1676</v>
      </c>
      <c r="J622" s="394"/>
    </row>
    <row r="623" spans="1:10">
      <c r="A623" s="633">
        <v>615</v>
      </c>
      <c r="B623" s="442">
        <v>41083</v>
      </c>
      <c r="C623" s="431" t="s">
        <v>1681</v>
      </c>
      <c r="D623" s="432" t="s">
        <v>1682</v>
      </c>
      <c r="E623" s="433" t="s">
        <v>475</v>
      </c>
      <c r="F623" s="456" t="s">
        <v>1676</v>
      </c>
      <c r="G623" s="434"/>
      <c r="H623" s="433"/>
      <c r="I623" s="456" t="s">
        <v>1676</v>
      </c>
      <c r="J623" s="394"/>
    </row>
    <row r="624" spans="1:10">
      <c r="A624" s="633">
        <v>616</v>
      </c>
      <c r="B624" s="442">
        <v>41083</v>
      </c>
      <c r="C624" s="431" t="s">
        <v>1683</v>
      </c>
      <c r="D624" s="432" t="s">
        <v>1684</v>
      </c>
      <c r="E624" s="433" t="s">
        <v>475</v>
      </c>
      <c r="F624" s="456" t="s">
        <v>1676</v>
      </c>
      <c r="G624" s="434"/>
      <c r="H624" s="433"/>
      <c r="I624" s="456" t="s">
        <v>1676</v>
      </c>
      <c r="J624" s="394"/>
    </row>
    <row r="625" spans="1:10">
      <c r="A625" s="633">
        <v>617</v>
      </c>
      <c r="B625" s="442">
        <v>41083</v>
      </c>
      <c r="C625" s="431" t="s">
        <v>1685</v>
      </c>
      <c r="D625" s="432" t="s">
        <v>1686</v>
      </c>
      <c r="E625" s="433" t="s">
        <v>475</v>
      </c>
      <c r="F625" s="456">
        <v>100</v>
      </c>
      <c r="G625" s="434"/>
      <c r="H625" s="433"/>
      <c r="I625" s="456">
        <v>100</v>
      </c>
      <c r="J625" s="394"/>
    </row>
    <row r="626" spans="1:10">
      <c r="A626" s="633">
        <v>618</v>
      </c>
      <c r="B626" s="442">
        <v>41083</v>
      </c>
      <c r="C626" s="431" t="s">
        <v>1687</v>
      </c>
      <c r="D626" s="432" t="s">
        <v>1688</v>
      </c>
      <c r="E626" s="433" t="s">
        <v>475</v>
      </c>
      <c r="F626" s="456" t="s">
        <v>1676</v>
      </c>
      <c r="G626" s="434"/>
      <c r="H626" s="433"/>
      <c r="I626" s="456" t="s">
        <v>1676</v>
      </c>
      <c r="J626" s="394"/>
    </row>
    <row r="627" spans="1:10">
      <c r="A627" s="633">
        <v>619</v>
      </c>
      <c r="B627" s="442">
        <v>41083</v>
      </c>
      <c r="C627" s="431" t="s">
        <v>1689</v>
      </c>
      <c r="D627" s="432" t="s">
        <v>1690</v>
      </c>
      <c r="E627" s="433" t="s">
        <v>475</v>
      </c>
      <c r="F627" s="456" t="s">
        <v>1676</v>
      </c>
      <c r="G627" s="434"/>
      <c r="H627" s="433"/>
      <c r="I627" s="456" t="s">
        <v>1676</v>
      </c>
      <c r="J627" s="394"/>
    </row>
    <row r="628" spans="1:10">
      <c r="A628" s="633">
        <v>620</v>
      </c>
      <c r="B628" s="442">
        <v>41083</v>
      </c>
      <c r="C628" s="431" t="s">
        <v>1691</v>
      </c>
      <c r="D628" s="432" t="s">
        <v>1692</v>
      </c>
      <c r="E628" s="433" t="s">
        <v>475</v>
      </c>
      <c r="F628" s="456">
        <v>100</v>
      </c>
      <c r="G628" s="434"/>
      <c r="H628" s="433"/>
      <c r="I628" s="456">
        <v>100</v>
      </c>
      <c r="J628" s="394"/>
    </row>
    <row r="629" spans="1:10">
      <c r="A629" s="633">
        <v>621</v>
      </c>
      <c r="B629" s="442">
        <v>41083</v>
      </c>
      <c r="C629" s="431" t="s">
        <v>1693</v>
      </c>
      <c r="D629" s="432" t="s">
        <v>1694</v>
      </c>
      <c r="E629" s="433" t="s">
        <v>475</v>
      </c>
      <c r="F629" s="456">
        <v>100</v>
      </c>
      <c r="G629" s="434"/>
      <c r="H629" s="433"/>
      <c r="I629" s="456">
        <v>100</v>
      </c>
      <c r="J629" s="394"/>
    </row>
    <row r="630" spans="1:10">
      <c r="A630" s="633">
        <v>622</v>
      </c>
      <c r="B630" s="442">
        <v>41083</v>
      </c>
      <c r="C630" s="431" t="s">
        <v>1695</v>
      </c>
      <c r="D630" s="432" t="s">
        <v>1696</v>
      </c>
      <c r="E630" s="433" t="s">
        <v>475</v>
      </c>
      <c r="F630" s="456">
        <v>100</v>
      </c>
      <c r="G630" s="434"/>
      <c r="H630" s="433"/>
      <c r="I630" s="456">
        <v>100</v>
      </c>
      <c r="J630" s="394"/>
    </row>
    <row r="631" spans="1:10">
      <c r="A631" s="633">
        <v>623</v>
      </c>
      <c r="B631" s="442">
        <v>41083</v>
      </c>
      <c r="C631" s="431" t="s">
        <v>1697</v>
      </c>
      <c r="D631" s="432" t="s">
        <v>1698</v>
      </c>
      <c r="E631" s="433" t="s">
        <v>475</v>
      </c>
      <c r="F631" s="456" t="s">
        <v>1676</v>
      </c>
      <c r="G631" s="434"/>
      <c r="H631" s="433"/>
      <c r="I631" s="456" t="s">
        <v>1676</v>
      </c>
      <c r="J631" s="394"/>
    </row>
    <row r="632" spans="1:10">
      <c r="A632" s="633">
        <v>624</v>
      </c>
      <c r="B632" s="442">
        <v>41083</v>
      </c>
      <c r="C632" s="431" t="s">
        <v>1699</v>
      </c>
      <c r="D632" s="432" t="s">
        <v>1700</v>
      </c>
      <c r="E632" s="433" t="s">
        <v>475</v>
      </c>
      <c r="F632" s="456">
        <v>100</v>
      </c>
      <c r="G632" s="434"/>
      <c r="H632" s="433"/>
      <c r="I632" s="456">
        <v>100</v>
      </c>
      <c r="J632" s="394"/>
    </row>
    <row r="633" spans="1:10">
      <c r="A633" s="633">
        <v>625</v>
      </c>
      <c r="B633" s="442">
        <v>41083</v>
      </c>
      <c r="C633" s="431" t="s">
        <v>1701</v>
      </c>
      <c r="D633" s="432" t="s">
        <v>1702</v>
      </c>
      <c r="E633" s="433" t="s">
        <v>475</v>
      </c>
      <c r="F633" s="456" t="s">
        <v>1676</v>
      </c>
      <c r="G633" s="434"/>
      <c r="H633" s="433"/>
      <c r="I633" s="456" t="s">
        <v>1676</v>
      </c>
      <c r="J633" s="394"/>
    </row>
    <row r="634" spans="1:10">
      <c r="A634" s="633">
        <v>626</v>
      </c>
      <c r="B634" s="442">
        <v>41083</v>
      </c>
      <c r="C634" s="431" t="s">
        <v>1703</v>
      </c>
      <c r="D634" s="432" t="s">
        <v>1704</v>
      </c>
      <c r="E634" s="433" t="s">
        <v>475</v>
      </c>
      <c r="F634" s="456" t="s">
        <v>1676</v>
      </c>
      <c r="G634" s="434"/>
      <c r="H634" s="433"/>
      <c r="I634" s="456" t="s">
        <v>1676</v>
      </c>
      <c r="J634" s="394"/>
    </row>
    <row r="635" spans="1:10">
      <c r="A635" s="633">
        <v>627</v>
      </c>
      <c r="B635" s="442">
        <v>41083</v>
      </c>
      <c r="C635" s="431" t="s">
        <v>1705</v>
      </c>
      <c r="D635" s="432" t="s">
        <v>1706</v>
      </c>
      <c r="E635" s="433" t="s">
        <v>475</v>
      </c>
      <c r="F635" s="456">
        <v>100</v>
      </c>
      <c r="G635" s="434"/>
      <c r="H635" s="433"/>
      <c r="I635" s="456">
        <v>100</v>
      </c>
      <c r="J635" s="394"/>
    </row>
    <row r="636" spans="1:10">
      <c r="A636" s="633">
        <v>628</v>
      </c>
      <c r="B636" s="442">
        <v>41083</v>
      </c>
      <c r="C636" s="431" t="s">
        <v>1707</v>
      </c>
      <c r="D636" s="432" t="s">
        <v>1708</v>
      </c>
      <c r="E636" s="433" t="s">
        <v>475</v>
      </c>
      <c r="F636" s="456" t="s">
        <v>1676</v>
      </c>
      <c r="G636" s="434"/>
      <c r="H636" s="433"/>
      <c r="I636" s="456" t="s">
        <v>1676</v>
      </c>
      <c r="J636" s="394"/>
    </row>
    <row r="637" spans="1:10">
      <c r="A637" s="633">
        <v>629</v>
      </c>
      <c r="B637" s="442">
        <v>41083</v>
      </c>
      <c r="C637" s="431" t="s">
        <v>1709</v>
      </c>
      <c r="D637" s="432" t="s">
        <v>1710</v>
      </c>
      <c r="E637" s="433" t="s">
        <v>475</v>
      </c>
      <c r="F637" s="456">
        <v>125</v>
      </c>
      <c r="G637" s="434"/>
      <c r="H637" s="433"/>
      <c r="I637" s="456">
        <v>125</v>
      </c>
      <c r="J637" s="394"/>
    </row>
    <row r="638" spans="1:10">
      <c r="A638" s="633">
        <v>630</v>
      </c>
      <c r="B638" s="442">
        <v>41083</v>
      </c>
      <c r="C638" s="431" t="s">
        <v>1711</v>
      </c>
      <c r="D638" s="432" t="s">
        <v>1712</v>
      </c>
      <c r="E638" s="433" t="s">
        <v>475</v>
      </c>
      <c r="F638" s="456" t="s">
        <v>1676</v>
      </c>
      <c r="G638" s="434"/>
      <c r="H638" s="433"/>
      <c r="I638" s="456" t="s">
        <v>1676</v>
      </c>
      <c r="J638" s="394"/>
    </row>
    <row r="639" spans="1:10">
      <c r="A639" s="633">
        <v>631</v>
      </c>
      <c r="B639" s="442">
        <v>41083</v>
      </c>
      <c r="C639" s="431" t="s">
        <v>1713</v>
      </c>
      <c r="D639" s="432" t="s">
        <v>1714</v>
      </c>
      <c r="E639" s="433" t="s">
        <v>475</v>
      </c>
      <c r="F639" s="456">
        <v>100</v>
      </c>
      <c r="G639" s="434"/>
      <c r="H639" s="433"/>
      <c r="I639" s="456">
        <v>100</v>
      </c>
      <c r="J639" s="394"/>
    </row>
    <row r="640" spans="1:10">
      <c r="A640" s="633">
        <v>632</v>
      </c>
      <c r="B640" s="442">
        <v>41083</v>
      </c>
      <c r="C640" s="431" t="s">
        <v>1715</v>
      </c>
      <c r="D640" s="432" t="s">
        <v>1716</v>
      </c>
      <c r="E640" s="433" t="s">
        <v>475</v>
      </c>
      <c r="F640" s="456" t="s">
        <v>1676</v>
      </c>
      <c r="G640" s="434"/>
      <c r="H640" s="433"/>
      <c r="I640" s="456" t="s">
        <v>1676</v>
      </c>
      <c r="J640" s="394"/>
    </row>
    <row r="641" spans="1:10">
      <c r="A641" s="633">
        <v>633</v>
      </c>
      <c r="B641" s="442">
        <v>41083</v>
      </c>
      <c r="C641" s="431" t="s">
        <v>1717</v>
      </c>
      <c r="D641" s="432" t="s">
        <v>1718</v>
      </c>
      <c r="E641" s="433" t="s">
        <v>475</v>
      </c>
      <c r="F641" s="456">
        <v>125</v>
      </c>
      <c r="G641" s="434"/>
      <c r="H641" s="433"/>
      <c r="I641" s="456">
        <v>125</v>
      </c>
      <c r="J641" s="394"/>
    </row>
    <row r="642" spans="1:10">
      <c r="A642" s="633">
        <v>634</v>
      </c>
      <c r="B642" s="442">
        <v>41083</v>
      </c>
      <c r="C642" s="431" t="s">
        <v>1719</v>
      </c>
      <c r="D642" s="432" t="s">
        <v>1720</v>
      </c>
      <c r="E642" s="433" t="s">
        <v>475</v>
      </c>
      <c r="F642" s="456">
        <v>125</v>
      </c>
      <c r="G642" s="434"/>
      <c r="H642" s="433"/>
      <c r="I642" s="456">
        <v>125</v>
      </c>
      <c r="J642" s="394"/>
    </row>
    <row r="643" spans="1:10">
      <c r="A643" s="633">
        <v>635</v>
      </c>
      <c r="B643" s="442">
        <v>41083</v>
      </c>
      <c r="C643" s="431" t="s">
        <v>1721</v>
      </c>
      <c r="D643" s="432" t="s">
        <v>1722</v>
      </c>
      <c r="E643" s="433" t="s">
        <v>475</v>
      </c>
      <c r="F643" s="456">
        <v>162.5</v>
      </c>
      <c r="G643" s="434"/>
      <c r="H643" s="433"/>
      <c r="I643" s="456">
        <v>162.5</v>
      </c>
      <c r="J643" s="394"/>
    </row>
    <row r="644" spans="1:10">
      <c r="A644" s="633">
        <v>636</v>
      </c>
      <c r="B644" s="457">
        <v>41083</v>
      </c>
      <c r="C644" s="436" t="s">
        <v>1723</v>
      </c>
      <c r="D644" s="437" t="s">
        <v>1724</v>
      </c>
      <c r="E644" s="438" t="s">
        <v>475</v>
      </c>
      <c r="F644" s="458">
        <v>162.5</v>
      </c>
      <c r="G644" s="434"/>
      <c r="H644" s="433"/>
      <c r="I644" s="458">
        <v>162.5</v>
      </c>
      <c r="J644" s="394"/>
    </row>
    <row r="645" spans="1:10">
      <c r="A645" s="633">
        <v>637</v>
      </c>
      <c r="B645" s="442">
        <v>41083</v>
      </c>
      <c r="C645" s="431" t="s">
        <v>1725</v>
      </c>
      <c r="D645" s="432" t="s">
        <v>1726</v>
      </c>
      <c r="E645" s="433" t="s">
        <v>475</v>
      </c>
      <c r="F645" s="456">
        <v>100</v>
      </c>
      <c r="G645" s="434"/>
      <c r="H645" s="433"/>
      <c r="I645" s="456">
        <v>100</v>
      </c>
      <c r="J645" s="394"/>
    </row>
    <row r="646" spans="1:10">
      <c r="A646" s="633">
        <v>638</v>
      </c>
      <c r="B646" s="442">
        <v>41083</v>
      </c>
      <c r="C646" s="431" t="s">
        <v>1727</v>
      </c>
      <c r="D646" s="432" t="s">
        <v>1728</v>
      </c>
      <c r="E646" s="433" t="s">
        <v>475</v>
      </c>
      <c r="F646" s="456">
        <v>125</v>
      </c>
      <c r="G646" s="434"/>
      <c r="H646" s="433"/>
      <c r="I646" s="456">
        <v>125</v>
      </c>
      <c r="J646" s="394"/>
    </row>
    <row r="647" spans="1:10">
      <c r="A647" s="633">
        <v>639</v>
      </c>
      <c r="B647" s="442">
        <v>41083</v>
      </c>
      <c r="C647" s="431" t="s">
        <v>1729</v>
      </c>
      <c r="D647" s="432" t="s">
        <v>1730</v>
      </c>
      <c r="E647" s="433" t="s">
        <v>475</v>
      </c>
      <c r="F647" s="456">
        <v>162.5</v>
      </c>
      <c r="G647" s="434"/>
      <c r="H647" s="433"/>
      <c r="I647" s="456">
        <v>162.5</v>
      </c>
      <c r="J647" s="394"/>
    </row>
    <row r="648" spans="1:10">
      <c r="A648" s="633">
        <v>640</v>
      </c>
      <c r="B648" s="442">
        <v>41083</v>
      </c>
      <c r="C648" s="431" t="s">
        <v>1731</v>
      </c>
      <c r="D648" s="432" t="s">
        <v>1732</v>
      </c>
      <c r="E648" s="433" t="s">
        <v>475</v>
      </c>
      <c r="F648" s="456">
        <v>100</v>
      </c>
      <c r="G648" s="434"/>
      <c r="H648" s="433"/>
      <c r="I648" s="456">
        <v>100</v>
      </c>
      <c r="J648" s="394"/>
    </row>
    <row r="649" spans="1:10">
      <c r="A649" s="633">
        <v>641</v>
      </c>
      <c r="B649" s="442">
        <v>41083</v>
      </c>
      <c r="C649" s="431" t="s">
        <v>1733</v>
      </c>
      <c r="D649" s="432" t="s">
        <v>1734</v>
      </c>
      <c r="E649" s="433" t="s">
        <v>475</v>
      </c>
      <c r="F649" s="456">
        <v>162.5</v>
      </c>
      <c r="G649" s="434"/>
      <c r="H649" s="433"/>
      <c r="I649" s="456">
        <v>162.5</v>
      </c>
      <c r="J649" s="394"/>
    </row>
    <row r="650" spans="1:10">
      <c r="A650" s="633">
        <v>642</v>
      </c>
      <c r="B650" s="442">
        <v>41083</v>
      </c>
      <c r="C650" s="431" t="s">
        <v>1735</v>
      </c>
      <c r="D650" s="432" t="s">
        <v>1736</v>
      </c>
      <c r="E650" s="433" t="s">
        <v>475</v>
      </c>
      <c r="F650" s="456">
        <v>100</v>
      </c>
      <c r="G650" s="434"/>
      <c r="H650" s="433"/>
      <c r="I650" s="456">
        <v>100</v>
      </c>
      <c r="J650" s="394"/>
    </row>
    <row r="651" spans="1:10">
      <c r="A651" s="633">
        <v>643</v>
      </c>
      <c r="B651" s="417">
        <v>41084</v>
      </c>
      <c r="C651" s="418" t="s">
        <v>1737</v>
      </c>
      <c r="D651" s="419" t="s">
        <v>1738</v>
      </c>
      <c r="E651" s="420" t="s">
        <v>475</v>
      </c>
      <c r="F651" s="420">
        <v>100</v>
      </c>
      <c r="G651" s="434"/>
      <c r="H651" s="433"/>
      <c r="I651" s="420">
        <v>100</v>
      </c>
      <c r="J651" s="394"/>
    </row>
    <row r="652" spans="1:10">
      <c r="A652" s="633">
        <v>644</v>
      </c>
      <c r="B652" s="417">
        <v>41084</v>
      </c>
      <c r="C652" s="418" t="s">
        <v>1739</v>
      </c>
      <c r="D652" s="419" t="s">
        <v>1740</v>
      </c>
      <c r="E652" s="420" t="s">
        <v>475</v>
      </c>
      <c r="F652" s="420">
        <v>100</v>
      </c>
      <c r="G652" s="434"/>
      <c r="H652" s="433"/>
      <c r="I652" s="420">
        <v>100</v>
      </c>
      <c r="J652" s="394"/>
    </row>
    <row r="653" spans="1:10">
      <c r="A653" s="633">
        <v>645</v>
      </c>
      <c r="B653" s="417">
        <v>41084</v>
      </c>
      <c r="C653" s="418" t="s">
        <v>1741</v>
      </c>
      <c r="D653" s="419" t="s">
        <v>1742</v>
      </c>
      <c r="E653" s="420" t="s">
        <v>475</v>
      </c>
      <c r="F653" s="420">
        <v>100</v>
      </c>
      <c r="G653" s="434"/>
      <c r="H653" s="433"/>
      <c r="I653" s="420">
        <v>100</v>
      </c>
      <c r="J653" s="394"/>
    </row>
    <row r="654" spans="1:10">
      <c r="A654" s="633">
        <v>646</v>
      </c>
      <c r="B654" s="417">
        <v>41084</v>
      </c>
      <c r="C654" s="418" t="s">
        <v>1743</v>
      </c>
      <c r="D654" s="419" t="s">
        <v>1744</v>
      </c>
      <c r="E654" s="420" t="s">
        <v>475</v>
      </c>
      <c r="F654" s="420">
        <v>100</v>
      </c>
      <c r="G654" s="434"/>
      <c r="H654" s="433"/>
      <c r="I654" s="420">
        <v>100</v>
      </c>
      <c r="J654" s="394"/>
    </row>
    <row r="655" spans="1:10">
      <c r="A655" s="633">
        <v>647</v>
      </c>
      <c r="B655" s="417">
        <v>41084</v>
      </c>
      <c r="C655" s="418" t="s">
        <v>1745</v>
      </c>
      <c r="D655" s="419" t="s">
        <v>1746</v>
      </c>
      <c r="E655" s="420" t="s">
        <v>475</v>
      </c>
      <c r="F655" s="420">
        <v>100</v>
      </c>
      <c r="G655" s="434"/>
      <c r="H655" s="433"/>
      <c r="I655" s="420">
        <v>100</v>
      </c>
      <c r="J655" s="394"/>
    </row>
    <row r="656" spans="1:10">
      <c r="A656" s="633">
        <v>648</v>
      </c>
      <c r="B656" s="417">
        <v>41084</v>
      </c>
      <c r="C656" s="418" t="s">
        <v>1747</v>
      </c>
      <c r="D656" s="419" t="s">
        <v>1748</v>
      </c>
      <c r="E656" s="420" t="s">
        <v>475</v>
      </c>
      <c r="F656" s="420">
        <v>100</v>
      </c>
      <c r="G656" s="434"/>
      <c r="H656" s="433"/>
      <c r="I656" s="420">
        <v>100</v>
      </c>
      <c r="J656" s="394"/>
    </row>
    <row r="657" spans="1:10">
      <c r="A657" s="633">
        <v>649</v>
      </c>
      <c r="B657" s="417">
        <v>41084</v>
      </c>
      <c r="C657" s="418" t="s">
        <v>1749</v>
      </c>
      <c r="D657" s="419" t="s">
        <v>1750</v>
      </c>
      <c r="E657" s="420" t="s">
        <v>475</v>
      </c>
      <c r="F657" s="420">
        <v>100</v>
      </c>
      <c r="G657" s="434"/>
      <c r="H657" s="433"/>
      <c r="I657" s="420">
        <v>100</v>
      </c>
      <c r="J657" s="394"/>
    </row>
    <row r="658" spans="1:10">
      <c r="A658" s="633">
        <v>650</v>
      </c>
      <c r="B658" s="417">
        <v>41084</v>
      </c>
      <c r="C658" s="418" t="s">
        <v>1751</v>
      </c>
      <c r="D658" s="419" t="s">
        <v>1752</v>
      </c>
      <c r="E658" s="420" t="s">
        <v>475</v>
      </c>
      <c r="F658" s="420">
        <v>100</v>
      </c>
      <c r="G658" s="434"/>
      <c r="H658" s="433"/>
      <c r="I658" s="420">
        <v>100</v>
      </c>
      <c r="J658" s="394"/>
    </row>
    <row r="659" spans="1:10">
      <c r="A659" s="633">
        <v>651</v>
      </c>
      <c r="B659" s="417">
        <v>41083</v>
      </c>
      <c r="C659" s="418" t="s">
        <v>1753</v>
      </c>
      <c r="D659" s="419" t="s">
        <v>1754</v>
      </c>
      <c r="E659" s="420" t="s">
        <v>475</v>
      </c>
      <c r="F659" s="420">
        <v>100</v>
      </c>
      <c r="G659" s="434"/>
      <c r="H659" s="433"/>
      <c r="I659" s="420">
        <v>100</v>
      </c>
      <c r="J659" s="394"/>
    </row>
    <row r="660" spans="1:10">
      <c r="A660" s="633">
        <v>652</v>
      </c>
      <c r="B660" s="417">
        <v>41084</v>
      </c>
      <c r="C660" s="418" t="s">
        <v>1755</v>
      </c>
      <c r="D660" s="419" t="s">
        <v>1756</v>
      </c>
      <c r="E660" s="420" t="s">
        <v>475</v>
      </c>
      <c r="F660" s="420">
        <v>100</v>
      </c>
      <c r="G660" s="434"/>
      <c r="H660" s="433"/>
      <c r="I660" s="420">
        <v>100</v>
      </c>
      <c r="J660" s="394"/>
    </row>
    <row r="661" spans="1:10">
      <c r="A661" s="633">
        <v>653</v>
      </c>
      <c r="B661" s="417">
        <v>41084</v>
      </c>
      <c r="C661" s="418" t="s">
        <v>1757</v>
      </c>
      <c r="D661" s="419" t="s">
        <v>1758</v>
      </c>
      <c r="E661" s="420" t="s">
        <v>475</v>
      </c>
      <c r="F661" s="420">
        <v>100</v>
      </c>
      <c r="G661" s="434"/>
      <c r="H661" s="433"/>
      <c r="I661" s="420">
        <v>100</v>
      </c>
      <c r="J661" s="394"/>
    </row>
    <row r="662" spans="1:10">
      <c r="A662" s="633">
        <v>654</v>
      </c>
      <c r="B662" s="417">
        <v>41084</v>
      </c>
      <c r="C662" s="418" t="s">
        <v>1759</v>
      </c>
      <c r="D662" s="419" t="s">
        <v>1760</v>
      </c>
      <c r="E662" s="420" t="s">
        <v>475</v>
      </c>
      <c r="F662" s="420">
        <v>100</v>
      </c>
      <c r="G662" s="434"/>
      <c r="H662" s="433"/>
      <c r="I662" s="420">
        <v>100</v>
      </c>
      <c r="J662" s="394"/>
    </row>
    <row r="663" spans="1:10">
      <c r="A663" s="633">
        <v>655</v>
      </c>
      <c r="B663" s="417">
        <v>41084</v>
      </c>
      <c r="C663" s="418" t="s">
        <v>1761</v>
      </c>
      <c r="D663" s="419" t="s">
        <v>1762</v>
      </c>
      <c r="E663" s="420" t="s">
        <v>475</v>
      </c>
      <c r="F663" s="420">
        <v>100</v>
      </c>
      <c r="G663" s="434"/>
      <c r="H663" s="433"/>
      <c r="I663" s="420">
        <v>100</v>
      </c>
      <c r="J663" s="394"/>
    </row>
    <row r="664" spans="1:10">
      <c r="A664" s="633">
        <v>656</v>
      </c>
      <c r="B664" s="417">
        <v>41083</v>
      </c>
      <c r="C664" s="418" t="s">
        <v>1763</v>
      </c>
      <c r="D664" s="419" t="s">
        <v>1764</v>
      </c>
      <c r="E664" s="420" t="s">
        <v>475</v>
      </c>
      <c r="F664" s="420">
        <v>100</v>
      </c>
      <c r="G664" s="434"/>
      <c r="H664" s="433"/>
      <c r="I664" s="420">
        <v>100</v>
      </c>
      <c r="J664" s="394"/>
    </row>
    <row r="665" spans="1:10">
      <c r="A665" s="633">
        <v>657</v>
      </c>
      <c r="B665" s="417">
        <v>41084</v>
      </c>
      <c r="C665" s="418" t="s">
        <v>1765</v>
      </c>
      <c r="D665" s="419" t="s">
        <v>1766</v>
      </c>
      <c r="E665" s="420" t="s">
        <v>475</v>
      </c>
      <c r="F665" s="420">
        <v>100</v>
      </c>
      <c r="G665" s="434"/>
      <c r="H665" s="433"/>
      <c r="I665" s="420">
        <v>100</v>
      </c>
      <c r="J665" s="394"/>
    </row>
    <row r="666" spans="1:10">
      <c r="A666" s="633">
        <v>658</v>
      </c>
      <c r="B666" s="417">
        <v>41084</v>
      </c>
      <c r="C666" s="418" t="s">
        <v>1767</v>
      </c>
      <c r="D666" s="419" t="s">
        <v>1768</v>
      </c>
      <c r="E666" s="420" t="s">
        <v>475</v>
      </c>
      <c r="F666" s="420">
        <v>100</v>
      </c>
      <c r="G666" s="434"/>
      <c r="H666" s="433"/>
      <c r="I666" s="420">
        <v>100</v>
      </c>
      <c r="J666" s="394"/>
    </row>
    <row r="667" spans="1:10">
      <c r="A667" s="633">
        <v>659</v>
      </c>
      <c r="B667" s="417">
        <v>41084</v>
      </c>
      <c r="C667" s="418" t="s">
        <v>1769</v>
      </c>
      <c r="D667" s="419" t="s">
        <v>1770</v>
      </c>
      <c r="E667" s="420" t="s">
        <v>475</v>
      </c>
      <c r="F667" s="420">
        <v>100</v>
      </c>
      <c r="G667" s="434"/>
      <c r="H667" s="433"/>
      <c r="I667" s="420">
        <v>100</v>
      </c>
      <c r="J667" s="394"/>
    </row>
    <row r="668" spans="1:10">
      <c r="A668" s="633">
        <v>660</v>
      </c>
      <c r="B668" s="417">
        <v>41084</v>
      </c>
      <c r="C668" s="418" t="s">
        <v>1771</v>
      </c>
      <c r="D668" s="419" t="s">
        <v>1772</v>
      </c>
      <c r="E668" s="420" t="s">
        <v>475</v>
      </c>
      <c r="F668" s="420">
        <v>100</v>
      </c>
      <c r="G668" s="434"/>
      <c r="H668" s="433"/>
      <c r="I668" s="420">
        <v>100</v>
      </c>
      <c r="J668" s="394"/>
    </row>
    <row r="669" spans="1:10">
      <c r="A669" s="633">
        <v>661</v>
      </c>
      <c r="B669" s="417">
        <v>41084</v>
      </c>
      <c r="C669" s="418" t="s">
        <v>1773</v>
      </c>
      <c r="D669" s="419" t="s">
        <v>1774</v>
      </c>
      <c r="E669" s="420" t="s">
        <v>475</v>
      </c>
      <c r="F669" s="420">
        <v>100</v>
      </c>
      <c r="G669" s="434"/>
      <c r="H669" s="433"/>
      <c r="I669" s="420">
        <v>100</v>
      </c>
      <c r="J669" s="394"/>
    </row>
    <row r="670" spans="1:10">
      <c r="A670" s="633">
        <v>662</v>
      </c>
      <c r="B670" s="417">
        <v>41084</v>
      </c>
      <c r="C670" s="418" t="s">
        <v>1775</v>
      </c>
      <c r="D670" s="419" t="s">
        <v>1776</v>
      </c>
      <c r="E670" s="420" t="s">
        <v>475</v>
      </c>
      <c r="F670" s="420">
        <v>100</v>
      </c>
      <c r="G670" s="434"/>
      <c r="H670" s="433"/>
      <c r="I670" s="420">
        <v>100</v>
      </c>
      <c r="J670" s="394"/>
    </row>
    <row r="671" spans="1:10">
      <c r="A671" s="633">
        <v>663</v>
      </c>
      <c r="B671" s="417">
        <v>41084</v>
      </c>
      <c r="C671" s="423" t="s">
        <v>1777</v>
      </c>
      <c r="D671" s="424" t="s">
        <v>1778</v>
      </c>
      <c r="E671" s="425" t="s">
        <v>475</v>
      </c>
      <c r="F671" s="420">
        <v>100</v>
      </c>
      <c r="G671" s="434"/>
      <c r="H671" s="433"/>
      <c r="I671" s="420">
        <v>100</v>
      </c>
      <c r="J671" s="394"/>
    </row>
    <row r="672" spans="1:10">
      <c r="A672" s="633">
        <v>664</v>
      </c>
      <c r="B672" s="417">
        <v>41084</v>
      </c>
      <c r="C672" s="423" t="s">
        <v>1779</v>
      </c>
      <c r="D672" s="424" t="s">
        <v>1780</v>
      </c>
      <c r="E672" s="425" t="s">
        <v>475</v>
      </c>
      <c r="F672" s="420">
        <v>100</v>
      </c>
      <c r="G672" s="434"/>
      <c r="H672" s="433"/>
      <c r="I672" s="420">
        <v>100</v>
      </c>
      <c r="J672" s="394"/>
    </row>
    <row r="673" spans="1:10">
      <c r="A673" s="633">
        <v>665</v>
      </c>
      <c r="B673" s="417">
        <v>41084</v>
      </c>
      <c r="C673" s="423" t="s">
        <v>1781</v>
      </c>
      <c r="D673" s="424" t="s">
        <v>1782</v>
      </c>
      <c r="E673" s="425" t="s">
        <v>475</v>
      </c>
      <c r="F673" s="420">
        <v>100</v>
      </c>
      <c r="G673" s="434"/>
      <c r="H673" s="433"/>
      <c r="I673" s="420">
        <v>100</v>
      </c>
      <c r="J673" s="394"/>
    </row>
    <row r="674" spans="1:10">
      <c r="A674" s="633">
        <v>666</v>
      </c>
      <c r="B674" s="417">
        <v>41084</v>
      </c>
      <c r="C674" s="423" t="s">
        <v>1783</v>
      </c>
      <c r="D674" s="424" t="s">
        <v>1784</v>
      </c>
      <c r="E674" s="425" t="s">
        <v>475</v>
      </c>
      <c r="F674" s="420">
        <v>100</v>
      </c>
      <c r="G674" s="434"/>
      <c r="H674" s="433"/>
      <c r="I674" s="420">
        <v>100</v>
      </c>
      <c r="J674" s="394"/>
    </row>
    <row r="675" spans="1:10">
      <c r="A675" s="633">
        <v>667</v>
      </c>
      <c r="B675" s="417">
        <v>41085</v>
      </c>
      <c r="C675" s="423" t="s">
        <v>1785</v>
      </c>
      <c r="D675" s="424" t="s">
        <v>1786</v>
      </c>
      <c r="E675" s="425" t="s">
        <v>475</v>
      </c>
      <c r="F675" s="420">
        <v>100</v>
      </c>
      <c r="G675" s="434"/>
      <c r="H675" s="433"/>
      <c r="I675" s="420">
        <v>100</v>
      </c>
      <c r="J675" s="394"/>
    </row>
    <row r="676" spans="1:10">
      <c r="A676" s="633">
        <v>668</v>
      </c>
      <c r="B676" s="417">
        <v>41085</v>
      </c>
      <c r="C676" s="423" t="s">
        <v>1787</v>
      </c>
      <c r="D676" s="424" t="s">
        <v>1788</v>
      </c>
      <c r="E676" s="425" t="s">
        <v>475</v>
      </c>
      <c r="F676" s="420">
        <v>100</v>
      </c>
      <c r="G676" s="434"/>
      <c r="H676" s="433"/>
      <c r="I676" s="420">
        <v>100</v>
      </c>
      <c r="J676" s="394"/>
    </row>
    <row r="677" spans="1:10">
      <c r="A677" s="633">
        <v>669</v>
      </c>
      <c r="B677" s="417">
        <v>41085</v>
      </c>
      <c r="C677" s="423" t="s">
        <v>1789</v>
      </c>
      <c r="D677" s="424" t="s">
        <v>1790</v>
      </c>
      <c r="E677" s="425" t="s">
        <v>475</v>
      </c>
      <c r="F677" s="420">
        <v>100</v>
      </c>
      <c r="G677" s="434"/>
      <c r="H677" s="433"/>
      <c r="I677" s="420">
        <v>100</v>
      </c>
      <c r="J677" s="394"/>
    </row>
    <row r="678" spans="1:10">
      <c r="A678" s="633">
        <v>670</v>
      </c>
      <c r="B678" s="417">
        <v>41085</v>
      </c>
      <c r="C678" s="423" t="s">
        <v>1791</v>
      </c>
      <c r="D678" s="424" t="s">
        <v>1792</v>
      </c>
      <c r="E678" s="425" t="s">
        <v>475</v>
      </c>
      <c r="F678" s="420">
        <v>100</v>
      </c>
      <c r="G678" s="434"/>
      <c r="H678" s="433"/>
      <c r="I678" s="420">
        <v>100</v>
      </c>
      <c r="J678" s="394"/>
    </row>
    <row r="679" spans="1:10">
      <c r="A679" s="633">
        <v>671</v>
      </c>
      <c r="B679" s="417">
        <v>41084</v>
      </c>
      <c r="C679" s="423" t="s">
        <v>1793</v>
      </c>
      <c r="D679" s="424" t="s">
        <v>1794</v>
      </c>
      <c r="E679" s="425" t="s">
        <v>475</v>
      </c>
      <c r="F679" s="420">
        <v>100</v>
      </c>
      <c r="G679" s="434"/>
      <c r="H679" s="433"/>
      <c r="I679" s="420">
        <v>100</v>
      </c>
      <c r="J679" s="394"/>
    </row>
    <row r="680" spans="1:10">
      <c r="A680" s="633">
        <v>672</v>
      </c>
      <c r="B680" s="417">
        <v>41085</v>
      </c>
      <c r="C680" s="427" t="s">
        <v>1795</v>
      </c>
      <c r="D680" s="428" t="s">
        <v>1796</v>
      </c>
      <c r="E680" s="429" t="s">
        <v>475</v>
      </c>
      <c r="F680" s="420">
        <v>100</v>
      </c>
      <c r="G680" s="434"/>
      <c r="H680" s="433"/>
      <c r="I680" s="420">
        <v>100</v>
      </c>
      <c r="J680" s="394"/>
    </row>
    <row r="681" spans="1:10">
      <c r="A681" s="633">
        <v>673</v>
      </c>
      <c r="B681" s="417">
        <v>41085</v>
      </c>
      <c r="C681" s="431" t="s">
        <v>1797</v>
      </c>
      <c r="D681" s="432" t="s">
        <v>1798</v>
      </c>
      <c r="E681" s="433" t="s">
        <v>475</v>
      </c>
      <c r="F681" s="420">
        <v>100</v>
      </c>
      <c r="G681" s="434"/>
      <c r="H681" s="433"/>
      <c r="I681" s="420">
        <v>100</v>
      </c>
      <c r="J681" s="394"/>
    </row>
    <row r="682" spans="1:10">
      <c r="A682" s="633">
        <v>674</v>
      </c>
      <c r="B682" s="417">
        <v>41085</v>
      </c>
      <c r="C682" s="431" t="s">
        <v>1799</v>
      </c>
      <c r="D682" s="432" t="s">
        <v>1800</v>
      </c>
      <c r="E682" s="433" t="s">
        <v>475</v>
      </c>
      <c r="F682" s="420">
        <v>100</v>
      </c>
      <c r="G682" s="434"/>
      <c r="H682" s="433"/>
      <c r="I682" s="420">
        <v>100</v>
      </c>
      <c r="J682" s="394"/>
    </row>
    <row r="683" spans="1:10">
      <c r="A683" s="633">
        <v>675</v>
      </c>
      <c r="B683" s="417">
        <v>41085</v>
      </c>
      <c r="C683" s="431" t="s">
        <v>1801</v>
      </c>
      <c r="D683" s="432" t="s">
        <v>1802</v>
      </c>
      <c r="E683" s="433" t="s">
        <v>475</v>
      </c>
      <c r="F683" s="420">
        <v>100</v>
      </c>
      <c r="G683" s="434"/>
      <c r="H683" s="433"/>
      <c r="I683" s="420">
        <v>100</v>
      </c>
      <c r="J683" s="394"/>
    </row>
    <row r="684" spans="1:10">
      <c r="A684" s="633">
        <v>676</v>
      </c>
      <c r="B684" s="417">
        <v>41084</v>
      </c>
      <c r="C684" s="431" t="s">
        <v>1803</v>
      </c>
      <c r="D684" s="432" t="s">
        <v>1804</v>
      </c>
      <c r="E684" s="433" t="s">
        <v>475</v>
      </c>
      <c r="F684" s="420">
        <v>100</v>
      </c>
      <c r="G684" s="434"/>
      <c r="H684" s="433"/>
      <c r="I684" s="420">
        <v>100</v>
      </c>
      <c r="J684" s="394"/>
    </row>
    <row r="685" spans="1:10">
      <c r="A685" s="633">
        <v>677</v>
      </c>
      <c r="B685" s="417">
        <v>41084</v>
      </c>
      <c r="C685" s="431" t="s">
        <v>1805</v>
      </c>
      <c r="D685" s="432" t="s">
        <v>1806</v>
      </c>
      <c r="E685" s="433" t="s">
        <v>475</v>
      </c>
      <c r="F685" s="420">
        <v>100</v>
      </c>
      <c r="G685" s="434"/>
      <c r="H685" s="433"/>
      <c r="I685" s="420">
        <v>100</v>
      </c>
      <c r="J685" s="394"/>
    </row>
    <row r="686" spans="1:10">
      <c r="A686" s="633">
        <v>678</v>
      </c>
      <c r="B686" s="417">
        <v>41084</v>
      </c>
      <c r="C686" s="431" t="s">
        <v>1807</v>
      </c>
      <c r="D686" s="432" t="s">
        <v>1808</v>
      </c>
      <c r="E686" s="433" t="s">
        <v>475</v>
      </c>
      <c r="F686" s="420">
        <v>100</v>
      </c>
      <c r="G686" s="434"/>
      <c r="H686" s="433"/>
      <c r="I686" s="420">
        <v>100</v>
      </c>
      <c r="J686" s="394"/>
    </row>
    <row r="687" spans="1:10">
      <c r="A687" s="633">
        <v>679</v>
      </c>
      <c r="B687" s="417">
        <v>41084</v>
      </c>
      <c r="C687" s="431" t="s">
        <v>1809</v>
      </c>
      <c r="D687" s="432" t="s">
        <v>1810</v>
      </c>
      <c r="E687" s="433" t="s">
        <v>475</v>
      </c>
      <c r="F687" s="420">
        <v>100</v>
      </c>
      <c r="G687" s="434"/>
      <c r="H687" s="433"/>
      <c r="I687" s="420">
        <v>100</v>
      </c>
      <c r="J687" s="394"/>
    </row>
    <row r="688" spans="1:10">
      <c r="A688" s="633">
        <v>680</v>
      </c>
      <c r="B688" s="417">
        <v>41084</v>
      </c>
      <c r="C688" s="431" t="s">
        <v>1811</v>
      </c>
      <c r="D688" s="432" t="s">
        <v>1812</v>
      </c>
      <c r="E688" s="433" t="s">
        <v>475</v>
      </c>
      <c r="F688" s="420">
        <v>100</v>
      </c>
      <c r="G688" s="434"/>
      <c r="H688" s="433"/>
      <c r="I688" s="420">
        <v>100</v>
      </c>
      <c r="J688" s="394"/>
    </row>
    <row r="689" spans="1:10">
      <c r="A689" s="633">
        <v>681</v>
      </c>
      <c r="B689" s="417">
        <v>41084</v>
      </c>
      <c r="C689" s="431" t="s">
        <v>1813</v>
      </c>
      <c r="D689" s="432" t="s">
        <v>1814</v>
      </c>
      <c r="E689" s="433" t="s">
        <v>475</v>
      </c>
      <c r="F689" s="420">
        <v>100</v>
      </c>
      <c r="G689" s="434"/>
      <c r="H689" s="433"/>
      <c r="I689" s="420">
        <v>100</v>
      </c>
      <c r="J689" s="394"/>
    </row>
    <row r="690" spans="1:10">
      <c r="A690" s="633">
        <v>682</v>
      </c>
      <c r="B690" s="417">
        <v>41085</v>
      </c>
      <c r="C690" s="431" t="s">
        <v>1815</v>
      </c>
      <c r="D690" s="432" t="s">
        <v>1816</v>
      </c>
      <c r="E690" s="433" t="s">
        <v>475</v>
      </c>
      <c r="F690" s="420">
        <v>100</v>
      </c>
      <c r="G690" s="434"/>
      <c r="H690" s="433"/>
      <c r="I690" s="420">
        <v>100</v>
      </c>
      <c r="J690" s="394"/>
    </row>
    <row r="691" spans="1:10">
      <c r="A691" s="633">
        <v>683</v>
      </c>
      <c r="B691" s="417">
        <v>41083</v>
      </c>
      <c r="C691" s="431" t="s">
        <v>1817</v>
      </c>
      <c r="D691" s="432" t="s">
        <v>1818</v>
      </c>
      <c r="E691" s="433" t="s">
        <v>475</v>
      </c>
      <c r="F691" s="420">
        <v>100</v>
      </c>
      <c r="G691" s="434"/>
      <c r="H691" s="433"/>
      <c r="I691" s="420">
        <v>100</v>
      </c>
      <c r="J691" s="394"/>
    </row>
    <row r="692" spans="1:10">
      <c r="A692" s="633">
        <v>684</v>
      </c>
      <c r="B692" s="417">
        <v>41085</v>
      </c>
      <c r="C692" s="431" t="s">
        <v>1819</v>
      </c>
      <c r="D692" s="432" t="s">
        <v>1820</v>
      </c>
      <c r="E692" s="433" t="s">
        <v>475</v>
      </c>
      <c r="F692" s="420">
        <v>100</v>
      </c>
      <c r="G692" s="434"/>
      <c r="H692" s="433"/>
      <c r="I692" s="420">
        <v>100</v>
      </c>
      <c r="J692" s="394"/>
    </row>
    <row r="693" spans="1:10">
      <c r="A693" s="633">
        <v>685</v>
      </c>
      <c r="B693" s="417">
        <v>41085</v>
      </c>
      <c r="C693" s="431" t="s">
        <v>1821</v>
      </c>
      <c r="D693" s="432" t="s">
        <v>1822</v>
      </c>
      <c r="E693" s="433" t="s">
        <v>475</v>
      </c>
      <c r="F693" s="420">
        <v>100</v>
      </c>
      <c r="G693" s="434"/>
      <c r="H693" s="433"/>
      <c r="I693" s="420">
        <v>100</v>
      </c>
      <c r="J693" s="394"/>
    </row>
    <row r="694" spans="1:10">
      <c r="A694" s="633">
        <v>686</v>
      </c>
      <c r="B694" s="417">
        <v>41085</v>
      </c>
      <c r="C694" s="431" t="s">
        <v>1823</v>
      </c>
      <c r="D694" s="432" t="s">
        <v>1824</v>
      </c>
      <c r="E694" s="433" t="s">
        <v>475</v>
      </c>
      <c r="F694" s="420">
        <v>100</v>
      </c>
      <c r="G694" s="434"/>
      <c r="H694" s="433"/>
      <c r="I694" s="420">
        <v>100</v>
      </c>
      <c r="J694" s="394"/>
    </row>
    <row r="695" spans="1:10">
      <c r="A695" s="633">
        <v>687</v>
      </c>
      <c r="B695" s="417">
        <v>41085</v>
      </c>
      <c r="C695" s="431" t="s">
        <v>1825</v>
      </c>
      <c r="D695" s="432" t="s">
        <v>1826</v>
      </c>
      <c r="E695" s="433" t="s">
        <v>475</v>
      </c>
      <c r="F695" s="433">
        <v>125</v>
      </c>
      <c r="G695" s="434"/>
      <c r="H695" s="433"/>
      <c r="I695" s="433">
        <v>125</v>
      </c>
      <c r="J695" s="394"/>
    </row>
    <row r="696" spans="1:10">
      <c r="A696" s="633">
        <v>688</v>
      </c>
      <c r="B696" s="417">
        <v>41085</v>
      </c>
      <c r="C696" s="431" t="s">
        <v>1827</v>
      </c>
      <c r="D696" s="432" t="s">
        <v>1828</v>
      </c>
      <c r="E696" s="433" t="s">
        <v>475</v>
      </c>
      <c r="F696" s="433">
        <v>100</v>
      </c>
      <c r="G696" s="434"/>
      <c r="H696" s="433"/>
      <c r="I696" s="433">
        <v>100</v>
      </c>
      <c r="J696" s="394"/>
    </row>
    <row r="697" spans="1:10">
      <c r="A697" s="633">
        <v>689</v>
      </c>
      <c r="B697" s="417">
        <v>41085</v>
      </c>
      <c r="C697" s="431" t="s">
        <v>1829</v>
      </c>
      <c r="D697" s="432" t="s">
        <v>1830</v>
      </c>
      <c r="E697" s="433" t="s">
        <v>475</v>
      </c>
      <c r="F697" s="433">
        <v>100</v>
      </c>
      <c r="G697" s="434"/>
      <c r="H697" s="433"/>
      <c r="I697" s="433">
        <v>100</v>
      </c>
      <c r="J697" s="394"/>
    </row>
    <row r="698" spans="1:10">
      <c r="A698" s="633">
        <v>690</v>
      </c>
      <c r="B698" s="417">
        <v>41083</v>
      </c>
      <c r="C698" s="431" t="s">
        <v>1831</v>
      </c>
      <c r="D698" s="432" t="s">
        <v>1832</v>
      </c>
      <c r="E698" s="433" t="s">
        <v>475</v>
      </c>
      <c r="F698" s="433">
        <v>125</v>
      </c>
      <c r="G698" s="434"/>
      <c r="H698" s="433"/>
      <c r="I698" s="433">
        <v>125</v>
      </c>
      <c r="J698" s="394"/>
    </row>
    <row r="699" spans="1:10">
      <c r="A699" s="633">
        <v>691</v>
      </c>
      <c r="B699" s="417">
        <v>41083</v>
      </c>
      <c r="C699" s="431" t="s">
        <v>1833</v>
      </c>
      <c r="D699" s="432" t="s">
        <v>1834</v>
      </c>
      <c r="E699" s="433" t="s">
        <v>475</v>
      </c>
      <c r="F699" s="433">
        <v>162.5</v>
      </c>
      <c r="G699" s="434"/>
      <c r="H699" s="433"/>
      <c r="I699" s="433">
        <v>162.5</v>
      </c>
      <c r="J699" s="394"/>
    </row>
    <row r="700" spans="1:10">
      <c r="A700" s="633">
        <v>692</v>
      </c>
      <c r="B700" s="417">
        <v>41083</v>
      </c>
      <c r="C700" s="431" t="s">
        <v>1835</v>
      </c>
      <c r="D700" s="432"/>
      <c r="E700" s="433" t="s">
        <v>475</v>
      </c>
      <c r="F700" s="433">
        <v>162.5</v>
      </c>
      <c r="G700" s="434"/>
      <c r="H700" s="433"/>
      <c r="I700" s="433">
        <v>162.5</v>
      </c>
      <c r="J700" s="394"/>
    </row>
    <row r="701" spans="1:10">
      <c r="A701" s="633">
        <v>693</v>
      </c>
      <c r="B701" s="417">
        <v>41084</v>
      </c>
      <c r="C701" s="431" t="s">
        <v>1836</v>
      </c>
      <c r="D701" s="432" t="s">
        <v>1837</v>
      </c>
      <c r="E701" s="433" t="s">
        <v>475</v>
      </c>
      <c r="F701" s="433">
        <v>100</v>
      </c>
      <c r="G701" s="434"/>
      <c r="H701" s="433"/>
      <c r="I701" s="433">
        <v>100</v>
      </c>
      <c r="J701" s="394"/>
    </row>
    <row r="702" spans="1:10">
      <c r="A702" s="633">
        <v>694</v>
      </c>
      <c r="B702" s="417">
        <v>41084</v>
      </c>
      <c r="C702" s="431" t="s">
        <v>1838</v>
      </c>
      <c r="D702" s="432" t="s">
        <v>1839</v>
      </c>
      <c r="E702" s="433" t="s">
        <v>475</v>
      </c>
      <c r="F702" s="433">
        <v>100</v>
      </c>
      <c r="G702" s="434"/>
      <c r="H702" s="433"/>
      <c r="I702" s="433">
        <v>100</v>
      </c>
      <c r="J702" s="394"/>
    </row>
    <row r="703" spans="1:10">
      <c r="A703" s="633">
        <v>695</v>
      </c>
      <c r="B703" s="417">
        <v>41084</v>
      </c>
      <c r="C703" s="431" t="s">
        <v>1840</v>
      </c>
      <c r="D703" s="432" t="s">
        <v>1841</v>
      </c>
      <c r="E703" s="433" t="s">
        <v>475</v>
      </c>
      <c r="F703" s="433">
        <v>100</v>
      </c>
      <c r="G703" s="434"/>
      <c r="H703" s="433"/>
      <c r="I703" s="433">
        <v>100</v>
      </c>
      <c r="J703" s="394"/>
    </row>
    <row r="704" spans="1:10">
      <c r="A704" s="633">
        <v>696</v>
      </c>
      <c r="B704" s="417">
        <v>41084</v>
      </c>
      <c r="C704" s="431" t="s">
        <v>1813</v>
      </c>
      <c r="D704" s="432" t="s">
        <v>1842</v>
      </c>
      <c r="E704" s="433" t="s">
        <v>475</v>
      </c>
      <c r="F704" s="433">
        <v>100</v>
      </c>
      <c r="G704" s="434"/>
      <c r="H704" s="433"/>
      <c r="I704" s="433">
        <v>100</v>
      </c>
      <c r="J704" s="394"/>
    </row>
    <row r="705" spans="1:10">
      <c r="A705" s="633">
        <v>697</v>
      </c>
      <c r="B705" s="417">
        <v>41084</v>
      </c>
      <c r="C705" s="431" t="s">
        <v>1843</v>
      </c>
      <c r="D705" s="432" t="s">
        <v>1844</v>
      </c>
      <c r="E705" s="433" t="s">
        <v>475</v>
      </c>
      <c r="F705" s="433">
        <v>125</v>
      </c>
      <c r="G705" s="434"/>
      <c r="H705" s="433"/>
      <c r="I705" s="433">
        <v>125</v>
      </c>
      <c r="J705" s="394"/>
    </row>
    <row r="706" spans="1:10">
      <c r="A706" s="633">
        <v>698</v>
      </c>
      <c r="B706" s="417">
        <v>41084</v>
      </c>
      <c r="C706" s="431" t="s">
        <v>1845</v>
      </c>
      <c r="D706" s="432" t="s">
        <v>1846</v>
      </c>
      <c r="E706" s="433" t="s">
        <v>475</v>
      </c>
      <c r="F706" s="433">
        <v>125</v>
      </c>
      <c r="G706" s="434"/>
      <c r="H706" s="433"/>
      <c r="I706" s="433">
        <v>125</v>
      </c>
      <c r="J706" s="394"/>
    </row>
    <row r="707" spans="1:10">
      <c r="A707" s="633">
        <v>699</v>
      </c>
      <c r="B707" s="417">
        <v>41084</v>
      </c>
      <c r="C707" s="431" t="s">
        <v>1847</v>
      </c>
      <c r="D707" s="432" t="s">
        <v>1848</v>
      </c>
      <c r="E707" s="433" t="s">
        <v>475</v>
      </c>
      <c r="F707" s="433">
        <v>100</v>
      </c>
      <c r="G707" s="434"/>
      <c r="H707" s="433"/>
      <c r="I707" s="433">
        <v>100</v>
      </c>
      <c r="J707" s="394"/>
    </row>
    <row r="708" spans="1:10">
      <c r="A708" s="633">
        <v>700</v>
      </c>
      <c r="B708" s="417">
        <v>41084</v>
      </c>
      <c r="C708" s="431" t="s">
        <v>1849</v>
      </c>
      <c r="D708" s="432" t="s">
        <v>1850</v>
      </c>
      <c r="E708" s="433" t="s">
        <v>475</v>
      </c>
      <c r="F708" s="433">
        <v>100</v>
      </c>
      <c r="G708" s="434"/>
      <c r="H708" s="433"/>
      <c r="I708" s="433">
        <v>100</v>
      </c>
      <c r="J708" s="394"/>
    </row>
    <row r="709" spans="1:10">
      <c r="A709" s="633">
        <v>701</v>
      </c>
      <c r="B709" s="417">
        <v>41084</v>
      </c>
      <c r="C709" s="431" t="s">
        <v>1851</v>
      </c>
      <c r="D709" s="432" t="s">
        <v>1852</v>
      </c>
      <c r="E709" s="433" t="s">
        <v>475</v>
      </c>
      <c r="F709" s="433">
        <v>125</v>
      </c>
      <c r="G709" s="434"/>
      <c r="H709" s="433"/>
      <c r="I709" s="433">
        <v>125</v>
      </c>
      <c r="J709" s="394"/>
    </row>
    <row r="710" spans="1:10">
      <c r="A710" s="633">
        <v>702</v>
      </c>
      <c r="B710" s="417">
        <v>41084</v>
      </c>
      <c r="C710" s="431" t="s">
        <v>1853</v>
      </c>
      <c r="D710" s="432" t="s">
        <v>1854</v>
      </c>
      <c r="E710" s="433" t="s">
        <v>475</v>
      </c>
      <c r="F710" s="433">
        <v>125</v>
      </c>
      <c r="G710" s="434"/>
      <c r="H710" s="433"/>
      <c r="I710" s="433">
        <v>125</v>
      </c>
      <c r="J710" s="394"/>
    </row>
    <row r="711" spans="1:10">
      <c r="A711" s="633">
        <v>703</v>
      </c>
      <c r="B711" s="417">
        <v>41083</v>
      </c>
      <c r="C711" s="431" t="s">
        <v>1855</v>
      </c>
      <c r="D711" s="432" t="s">
        <v>1856</v>
      </c>
      <c r="E711" s="433" t="s">
        <v>475</v>
      </c>
      <c r="F711" s="433">
        <v>100</v>
      </c>
      <c r="G711" s="434"/>
      <c r="H711" s="433"/>
      <c r="I711" s="433">
        <v>100</v>
      </c>
      <c r="J711" s="394"/>
    </row>
    <row r="712" spans="1:10">
      <c r="A712" s="633">
        <v>704</v>
      </c>
      <c r="B712" s="417">
        <v>41084</v>
      </c>
      <c r="C712" s="431" t="s">
        <v>1857</v>
      </c>
      <c r="D712" s="432" t="s">
        <v>1858</v>
      </c>
      <c r="E712" s="433" t="s">
        <v>475</v>
      </c>
      <c r="F712" s="433">
        <v>100</v>
      </c>
      <c r="G712" s="434"/>
      <c r="H712" s="433"/>
      <c r="I712" s="433">
        <v>100</v>
      </c>
      <c r="J712" s="394"/>
    </row>
    <row r="713" spans="1:10">
      <c r="A713" s="633">
        <v>705</v>
      </c>
      <c r="B713" s="417">
        <v>41084</v>
      </c>
      <c r="C713" s="431" t="s">
        <v>1859</v>
      </c>
      <c r="D713" s="432" t="s">
        <v>1860</v>
      </c>
      <c r="E713" s="433" t="s">
        <v>475</v>
      </c>
      <c r="F713" s="456">
        <v>100</v>
      </c>
      <c r="G713" s="434"/>
      <c r="H713" s="433"/>
      <c r="I713" s="456">
        <v>100</v>
      </c>
      <c r="J713" s="394"/>
    </row>
    <row r="714" spans="1:10">
      <c r="A714" s="633">
        <v>706</v>
      </c>
      <c r="B714" s="417">
        <v>41084</v>
      </c>
      <c r="C714" s="431" t="s">
        <v>1861</v>
      </c>
      <c r="D714" s="432" t="s">
        <v>1862</v>
      </c>
      <c r="E714" s="433" t="s">
        <v>475</v>
      </c>
      <c r="F714" s="456">
        <v>100</v>
      </c>
      <c r="G714" s="434"/>
      <c r="H714" s="433"/>
      <c r="I714" s="456">
        <v>100</v>
      </c>
      <c r="J714" s="394"/>
    </row>
    <row r="715" spans="1:10">
      <c r="A715" s="633">
        <v>707</v>
      </c>
      <c r="B715" s="417">
        <v>41083</v>
      </c>
      <c r="C715" s="431" t="s">
        <v>1863</v>
      </c>
      <c r="D715" s="432" t="s">
        <v>1864</v>
      </c>
      <c r="E715" s="433" t="s">
        <v>475</v>
      </c>
      <c r="F715" s="456">
        <v>162.5</v>
      </c>
      <c r="G715" s="434"/>
      <c r="H715" s="433"/>
      <c r="I715" s="456">
        <v>162.5</v>
      </c>
      <c r="J715" s="394"/>
    </row>
    <row r="716" spans="1:10">
      <c r="A716" s="633">
        <v>708</v>
      </c>
      <c r="B716" s="417">
        <v>41084</v>
      </c>
      <c r="C716" s="431" t="s">
        <v>1865</v>
      </c>
      <c r="D716" s="432" t="s">
        <v>1866</v>
      </c>
      <c r="E716" s="433" t="s">
        <v>475</v>
      </c>
      <c r="F716" s="456">
        <v>100</v>
      </c>
      <c r="G716" s="434"/>
      <c r="H716" s="433"/>
      <c r="I716" s="456">
        <v>100</v>
      </c>
      <c r="J716" s="394"/>
    </row>
    <row r="717" spans="1:10">
      <c r="A717" s="633">
        <v>709</v>
      </c>
      <c r="B717" s="417">
        <v>41084</v>
      </c>
      <c r="C717" s="431" t="s">
        <v>1867</v>
      </c>
      <c r="D717" s="432" t="s">
        <v>1868</v>
      </c>
      <c r="E717" s="433" t="s">
        <v>475</v>
      </c>
      <c r="F717" s="456">
        <v>100</v>
      </c>
      <c r="G717" s="434"/>
      <c r="H717" s="433"/>
      <c r="I717" s="456">
        <v>100</v>
      </c>
      <c r="J717" s="394"/>
    </row>
    <row r="718" spans="1:10">
      <c r="A718" s="633">
        <v>710</v>
      </c>
      <c r="B718" s="417">
        <v>41084</v>
      </c>
      <c r="C718" s="431" t="s">
        <v>1869</v>
      </c>
      <c r="D718" s="432" t="s">
        <v>1870</v>
      </c>
      <c r="E718" s="433" t="s">
        <v>475</v>
      </c>
      <c r="F718" s="456">
        <v>100</v>
      </c>
      <c r="G718" s="434"/>
      <c r="H718" s="433"/>
      <c r="I718" s="456">
        <v>100</v>
      </c>
      <c r="J718" s="394"/>
    </row>
    <row r="719" spans="1:10">
      <c r="A719" s="633">
        <v>711</v>
      </c>
      <c r="B719" s="417">
        <v>41084</v>
      </c>
      <c r="C719" s="431" t="s">
        <v>1871</v>
      </c>
      <c r="D719" s="432" t="s">
        <v>1872</v>
      </c>
      <c r="E719" s="433" t="s">
        <v>475</v>
      </c>
      <c r="F719" s="456">
        <v>100</v>
      </c>
      <c r="G719" s="434"/>
      <c r="H719" s="433"/>
      <c r="I719" s="456">
        <v>100</v>
      </c>
      <c r="J719" s="394"/>
    </row>
    <row r="720" spans="1:10">
      <c r="A720" s="633">
        <v>712</v>
      </c>
      <c r="B720" s="417">
        <v>41084</v>
      </c>
      <c r="C720" s="431" t="s">
        <v>1873</v>
      </c>
      <c r="D720" s="432" t="s">
        <v>1874</v>
      </c>
      <c r="E720" s="433" t="s">
        <v>475</v>
      </c>
      <c r="F720" s="456">
        <v>100</v>
      </c>
      <c r="G720" s="434"/>
      <c r="H720" s="433"/>
      <c r="I720" s="456">
        <v>100</v>
      </c>
      <c r="J720" s="394"/>
    </row>
    <row r="721" spans="1:10">
      <c r="A721" s="633">
        <v>713</v>
      </c>
      <c r="B721" s="417">
        <v>41083</v>
      </c>
      <c r="C721" s="431" t="s">
        <v>1875</v>
      </c>
      <c r="D721" s="432" t="s">
        <v>1876</v>
      </c>
      <c r="E721" s="433" t="s">
        <v>475</v>
      </c>
      <c r="F721" s="456">
        <v>100</v>
      </c>
      <c r="G721" s="434"/>
      <c r="H721" s="433"/>
      <c r="I721" s="456">
        <v>100</v>
      </c>
      <c r="J721" s="394"/>
    </row>
    <row r="722" spans="1:10">
      <c r="A722" s="633">
        <v>714</v>
      </c>
      <c r="B722" s="417">
        <v>41084</v>
      </c>
      <c r="C722" s="431" t="s">
        <v>1877</v>
      </c>
      <c r="D722" s="432" t="s">
        <v>1878</v>
      </c>
      <c r="E722" s="433" t="s">
        <v>475</v>
      </c>
      <c r="F722" s="456">
        <v>125</v>
      </c>
      <c r="G722" s="434"/>
      <c r="H722" s="433"/>
      <c r="I722" s="456">
        <v>125</v>
      </c>
      <c r="J722" s="394"/>
    </row>
    <row r="723" spans="1:10">
      <c r="A723" s="633">
        <v>715</v>
      </c>
      <c r="B723" s="417">
        <v>41084</v>
      </c>
      <c r="C723" s="431" t="s">
        <v>1879</v>
      </c>
      <c r="D723" s="432" t="s">
        <v>1880</v>
      </c>
      <c r="E723" s="433" t="s">
        <v>475</v>
      </c>
      <c r="F723" s="456">
        <v>100</v>
      </c>
      <c r="G723" s="434"/>
      <c r="H723" s="433"/>
      <c r="I723" s="456">
        <v>100</v>
      </c>
      <c r="J723" s="394"/>
    </row>
    <row r="724" spans="1:10">
      <c r="A724" s="633">
        <v>716</v>
      </c>
      <c r="B724" s="417">
        <v>41084</v>
      </c>
      <c r="C724" s="431" t="s">
        <v>1881</v>
      </c>
      <c r="D724" s="432" t="s">
        <v>1882</v>
      </c>
      <c r="E724" s="433" t="s">
        <v>475</v>
      </c>
      <c r="F724" s="456">
        <v>100</v>
      </c>
      <c r="G724" s="434"/>
      <c r="H724" s="433"/>
      <c r="I724" s="456">
        <v>100</v>
      </c>
      <c r="J724" s="394"/>
    </row>
    <row r="725" spans="1:10">
      <c r="A725" s="633">
        <v>717</v>
      </c>
      <c r="B725" s="417">
        <v>41084</v>
      </c>
      <c r="C725" s="431" t="s">
        <v>1883</v>
      </c>
      <c r="D725" s="432" t="s">
        <v>1884</v>
      </c>
      <c r="E725" s="433" t="s">
        <v>475</v>
      </c>
      <c r="F725" s="456">
        <v>100</v>
      </c>
      <c r="G725" s="434"/>
      <c r="H725" s="433"/>
      <c r="I725" s="456">
        <v>100</v>
      </c>
      <c r="J725" s="394"/>
    </row>
    <row r="726" spans="1:10">
      <c r="A726" s="633">
        <v>718</v>
      </c>
      <c r="B726" s="417">
        <v>41084</v>
      </c>
      <c r="C726" s="431" t="s">
        <v>1885</v>
      </c>
      <c r="D726" s="432" t="s">
        <v>1886</v>
      </c>
      <c r="E726" s="433" t="s">
        <v>475</v>
      </c>
      <c r="F726" s="456">
        <v>162.5</v>
      </c>
      <c r="G726" s="434"/>
      <c r="H726" s="433"/>
      <c r="I726" s="456">
        <v>162.5</v>
      </c>
      <c r="J726" s="394"/>
    </row>
    <row r="727" spans="1:10">
      <c r="A727" s="633">
        <v>719</v>
      </c>
      <c r="B727" s="417">
        <v>41084</v>
      </c>
      <c r="C727" s="431" t="s">
        <v>1887</v>
      </c>
      <c r="D727" s="432" t="s">
        <v>1888</v>
      </c>
      <c r="E727" s="433" t="s">
        <v>475</v>
      </c>
      <c r="F727" s="456">
        <v>125</v>
      </c>
      <c r="G727" s="434"/>
      <c r="H727" s="433"/>
      <c r="I727" s="456">
        <v>125</v>
      </c>
      <c r="J727" s="394"/>
    </row>
    <row r="728" spans="1:10" ht="27">
      <c r="A728" s="633">
        <v>720</v>
      </c>
      <c r="B728" s="417">
        <v>41084</v>
      </c>
      <c r="C728" s="431" t="s">
        <v>1889</v>
      </c>
      <c r="D728" s="432" t="s">
        <v>1890</v>
      </c>
      <c r="E728" s="433" t="s">
        <v>475</v>
      </c>
      <c r="F728" s="456">
        <v>100</v>
      </c>
      <c r="G728" s="434"/>
      <c r="H728" s="433"/>
      <c r="I728" s="456">
        <v>100</v>
      </c>
      <c r="J728" s="394"/>
    </row>
    <row r="729" spans="1:10">
      <c r="A729" s="633">
        <v>721</v>
      </c>
      <c r="B729" s="417">
        <v>41084</v>
      </c>
      <c r="C729" s="431" t="s">
        <v>1891</v>
      </c>
      <c r="D729" s="432" t="s">
        <v>1892</v>
      </c>
      <c r="E729" s="433" t="s">
        <v>475</v>
      </c>
      <c r="F729" s="456">
        <v>100</v>
      </c>
      <c r="G729" s="434"/>
      <c r="H729" s="433"/>
      <c r="I729" s="456">
        <v>100</v>
      </c>
      <c r="J729" s="394"/>
    </row>
    <row r="730" spans="1:10">
      <c r="A730" s="633">
        <v>722</v>
      </c>
      <c r="B730" s="417">
        <v>41084</v>
      </c>
      <c r="C730" s="431" t="s">
        <v>1893</v>
      </c>
      <c r="D730" s="432" t="s">
        <v>1894</v>
      </c>
      <c r="E730" s="433" t="s">
        <v>475</v>
      </c>
      <c r="F730" s="456">
        <v>162.5</v>
      </c>
      <c r="G730" s="434"/>
      <c r="H730" s="433"/>
      <c r="I730" s="456">
        <v>162.5</v>
      </c>
      <c r="J730" s="394"/>
    </row>
    <row r="731" spans="1:10">
      <c r="A731" s="633">
        <v>723</v>
      </c>
      <c r="B731" s="417">
        <v>41084</v>
      </c>
      <c r="C731" s="431" t="s">
        <v>1895</v>
      </c>
      <c r="D731" s="432" t="s">
        <v>1896</v>
      </c>
      <c r="E731" s="433" t="s">
        <v>475</v>
      </c>
      <c r="F731" s="456">
        <v>125</v>
      </c>
      <c r="G731" s="434"/>
      <c r="H731" s="433"/>
      <c r="I731" s="456">
        <v>125</v>
      </c>
      <c r="J731" s="394"/>
    </row>
    <row r="732" spans="1:10">
      <c r="A732" s="633">
        <v>724</v>
      </c>
      <c r="B732" s="417">
        <v>41084</v>
      </c>
      <c r="C732" s="431" t="s">
        <v>1897</v>
      </c>
      <c r="D732" s="432" t="s">
        <v>1898</v>
      </c>
      <c r="E732" s="433" t="s">
        <v>475</v>
      </c>
      <c r="F732" s="456">
        <v>162.5</v>
      </c>
      <c r="G732" s="434"/>
      <c r="H732" s="433"/>
      <c r="I732" s="456">
        <v>162.5</v>
      </c>
      <c r="J732" s="394"/>
    </row>
    <row r="733" spans="1:10">
      <c r="A733" s="633">
        <v>725</v>
      </c>
      <c r="B733" s="417">
        <v>41084</v>
      </c>
      <c r="C733" s="431" t="s">
        <v>1899</v>
      </c>
      <c r="D733" s="435" t="s">
        <v>1900</v>
      </c>
      <c r="E733" s="433" t="s">
        <v>475</v>
      </c>
      <c r="F733" s="456">
        <v>162.5</v>
      </c>
      <c r="G733" s="434"/>
      <c r="H733" s="433"/>
      <c r="I733" s="456">
        <v>162.5</v>
      </c>
      <c r="J733" s="394"/>
    </row>
    <row r="734" spans="1:10">
      <c r="A734" s="633">
        <v>726</v>
      </c>
      <c r="B734" s="417">
        <v>41084</v>
      </c>
      <c r="C734" s="431" t="s">
        <v>1901</v>
      </c>
      <c r="D734" s="432" t="s">
        <v>1902</v>
      </c>
      <c r="E734" s="433" t="s">
        <v>475</v>
      </c>
      <c r="F734" s="456">
        <v>162.5</v>
      </c>
      <c r="G734" s="434"/>
      <c r="H734" s="433"/>
      <c r="I734" s="456">
        <v>162.5</v>
      </c>
      <c r="J734" s="394"/>
    </row>
    <row r="735" spans="1:10">
      <c r="A735" s="633">
        <v>727</v>
      </c>
      <c r="B735" s="417">
        <v>41084</v>
      </c>
      <c r="C735" s="431" t="s">
        <v>1903</v>
      </c>
      <c r="D735" s="432" t="s">
        <v>1904</v>
      </c>
      <c r="E735" s="433" t="s">
        <v>475</v>
      </c>
      <c r="F735" s="456">
        <v>100</v>
      </c>
      <c r="G735" s="434"/>
      <c r="H735" s="433"/>
      <c r="I735" s="456">
        <v>100</v>
      </c>
      <c r="J735" s="394"/>
    </row>
    <row r="736" spans="1:10">
      <c r="A736" s="633">
        <v>728</v>
      </c>
      <c r="B736" s="417">
        <v>41084</v>
      </c>
      <c r="C736" s="431" t="s">
        <v>1905</v>
      </c>
      <c r="D736" s="432" t="s">
        <v>1906</v>
      </c>
      <c r="E736" s="433" t="s">
        <v>475</v>
      </c>
      <c r="F736" s="456">
        <v>100</v>
      </c>
      <c r="G736" s="434"/>
      <c r="H736" s="433"/>
      <c r="I736" s="456">
        <v>100</v>
      </c>
      <c r="J736" s="394"/>
    </row>
    <row r="737" spans="1:10">
      <c r="A737" s="633">
        <v>729</v>
      </c>
      <c r="B737" s="422">
        <v>41083</v>
      </c>
      <c r="C737" s="431" t="s">
        <v>1907</v>
      </c>
      <c r="D737" s="432" t="s">
        <v>1908</v>
      </c>
      <c r="E737" s="433" t="s">
        <v>475</v>
      </c>
      <c r="F737" s="456">
        <v>125</v>
      </c>
      <c r="G737" s="434"/>
      <c r="H737" s="433"/>
      <c r="I737" s="456">
        <v>125</v>
      </c>
      <c r="J737" s="394"/>
    </row>
    <row r="738" spans="1:10">
      <c r="A738" s="633">
        <v>730</v>
      </c>
      <c r="B738" s="417">
        <v>41084</v>
      </c>
      <c r="C738" s="431" t="s">
        <v>1909</v>
      </c>
      <c r="D738" s="432" t="s">
        <v>1910</v>
      </c>
      <c r="E738" s="433" t="s">
        <v>475</v>
      </c>
      <c r="F738" s="456">
        <v>100</v>
      </c>
      <c r="G738" s="434"/>
      <c r="H738" s="433"/>
      <c r="I738" s="456">
        <v>100</v>
      </c>
      <c r="J738" s="394"/>
    </row>
    <row r="739" spans="1:10">
      <c r="A739" s="633">
        <v>731</v>
      </c>
      <c r="B739" s="417">
        <v>41084</v>
      </c>
      <c r="C739" s="431" t="s">
        <v>1911</v>
      </c>
      <c r="D739" s="432" t="s">
        <v>1912</v>
      </c>
      <c r="E739" s="433" t="s">
        <v>475</v>
      </c>
      <c r="F739" s="456">
        <v>162.5</v>
      </c>
      <c r="G739" s="434"/>
      <c r="H739" s="433"/>
      <c r="I739" s="456">
        <v>162.5</v>
      </c>
      <c r="J739" s="394"/>
    </row>
    <row r="740" spans="1:10">
      <c r="A740" s="633">
        <v>732</v>
      </c>
      <c r="B740" s="417">
        <v>41084</v>
      </c>
      <c r="C740" s="431" t="s">
        <v>1913</v>
      </c>
      <c r="D740" s="432" t="s">
        <v>1914</v>
      </c>
      <c r="E740" s="433" t="s">
        <v>475</v>
      </c>
      <c r="F740" s="456">
        <v>162.5</v>
      </c>
      <c r="G740" s="434"/>
      <c r="H740" s="433"/>
      <c r="I740" s="456">
        <v>162.5</v>
      </c>
      <c r="J740" s="394"/>
    </row>
    <row r="741" spans="1:10">
      <c r="A741" s="633">
        <v>733</v>
      </c>
      <c r="B741" s="417">
        <v>41084</v>
      </c>
      <c r="C741" s="431" t="s">
        <v>1915</v>
      </c>
      <c r="D741" s="432" t="s">
        <v>1916</v>
      </c>
      <c r="E741" s="433" t="s">
        <v>475</v>
      </c>
      <c r="F741" s="456">
        <v>125</v>
      </c>
      <c r="G741" s="434"/>
      <c r="H741" s="433"/>
      <c r="I741" s="456">
        <v>125</v>
      </c>
      <c r="J741" s="394"/>
    </row>
    <row r="742" spans="1:10">
      <c r="A742" s="633">
        <v>734</v>
      </c>
      <c r="B742" s="417">
        <v>41084</v>
      </c>
      <c r="C742" s="431" t="s">
        <v>1917</v>
      </c>
      <c r="D742" s="432" t="s">
        <v>1918</v>
      </c>
      <c r="E742" s="433" t="s">
        <v>475</v>
      </c>
      <c r="F742" s="456">
        <v>162.5</v>
      </c>
      <c r="G742" s="434"/>
      <c r="H742" s="433"/>
      <c r="I742" s="456">
        <v>162.5</v>
      </c>
      <c r="J742" s="394"/>
    </row>
    <row r="743" spans="1:10">
      <c r="A743" s="633">
        <v>735</v>
      </c>
      <c r="B743" s="417">
        <v>41084</v>
      </c>
      <c r="C743" s="431" t="s">
        <v>1919</v>
      </c>
      <c r="D743" s="432" t="s">
        <v>1920</v>
      </c>
      <c r="E743" s="433" t="s">
        <v>475</v>
      </c>
      <c r="F743" s="456">
        <v>162.5</v>
      </c>
      <c r="G743" s="434"/>
      <c r="H743" s="433"/>
      <c r="I743" s="456">
        <v>162.5</v>
      </c>
      <c r="J743" s="394"/>
    </row>
    <row r="744" spans="1:10">
      <c r="A744" s="633">
        <v>736</v>
      </c>
      <c r="B744" s="417">
        <v>41084</v>
      </c>
      <c r="C744" s="431" t="s">
        <v>1921</v>
      </c>
      <c r="D744" s="432" t="s">
        <v>1922</v>
      </c>
      <c r="E744" s="433" t="s">
        <v>475</v>
      </c>
      <c r="F744" s="456">
        <v>100</v>
      </c>
      <c r="G744" s="434"/>
      <c r="H744" s="433"/>
      <c r="I744" s="456">
        <v>100</v>
      </c>
      <c r="J744" s="394"/>
    </row>
    <row r="745" spans="1:10">
      <c r="A745" s="633">
        <v>737</v>
      </c>
      <c r="B745" s="417">
        <v>41084</v>
      </c>
      <c r="C745" s="436" t="s">
        <v>1923</v>
      </c>
      <c r="D745" s="437" t="s">
        <v>1924</v>
      </c>
      <c r="E745" s="438" t="s">
        <v>475</v>
      </c>
      <c r="F745" s="458">
        <v>100</v>
      </c>
      <c r="G745" s="434"/>
      <c r="H745" s="433"/>
      <c r="I745" s="458">
        <v>100</v>
      </c>
      <c r="J745" s="394"/>
    </row>
    <row r="746" spans="1:10">
      <c r="A746" s="633">
        <v>738</v>
      </c>
      <c r="B746" s="417">
        <v>41084</v>
      </c>
      <c r="C746" s="431" t="s">
        <v>1925</v>
      </c>
      <c r="D746" s="432" t="s">
        <v>1926</v>
      </c>
      <c r="E746" s="433" t="s">
        <v>475</v>
      </c>
      <c r="F746" s="456">
        <v>162.5</v>
      </c>
      <c r="G746" s="434"/>
      <c r="H746" s="433"/>
      <c r="I746" s="456">
        <v>162.5</v>
      </c>
      <c r="J746" s="394"/>
    </row>
    <row r="747" spans="1:10">
      <c r="A747" s="633">
        <v>739</v>
      </c>
      <c r="B747" s="417">
        <v>41084</v>
      </c>
      <c r="C747" s="431" t="s">
        <v>1927</v>
      </c>
      <c r="D747" s="432" t="s">
        <v>1928</v>
      </c>
      <c r="E747" s="433" t="s">
        <v>475</v>
      </c>
      <c r="F747" s="456">
        <v>162.5</v>
      </c>
      <c r="G747" s="434"/>
      <c r="H747" s="433"/>
      <c r="I747" s="456">
        <v>162.5</v>
      </c>
      <c r="J747" s="394"/>
    </row>
    <row r="748" spans="1:10">
      <c r="A748" s="633">
        <v>740</v>
      </c>
      <c r="B748" s="417">
        <v>41084</v>
      </c>
      <c r="C748" s="431" t="s">
        <v>1929</v>
      </c>
      <c r="D748" s="432" t="s">
        <v>1930</v>
      </c>
      <c r="E748" s="433" t="s">
        <v>475</v>
      </c>
      <c r="F748" s="456">
        <v>125</v>
      </c>
      <c r="G748" s="434"/>
      <c r="H748" s="433"/>
      <c r="I748" s="456">
        <v>125</v>
      </c>
      <c r="J748" s="394"/>
    </row>
    <row r="749" spans="1:10">
      <c r="A749" s="633">
        <v>741</v>
      </c>
      <c r="B749" s="417">
        <v>41084</v>
      </c>
      <c r="C749" s="431" t="s">
        <v>1931</v>
      </c>
      <c r="D749" s="432" t="s">
        <v>1932</v>
      </c>
      <c r="E749" s="433" t="s">
        <v>475</v>
      </c>
      <c r="F749" s="456">
        <v>162.5</v>
      </c>
      <c r="G749" s="434"/>
      <c r="H749" s="433"/>
      <c r="I749" s="456">
        <v>162.5</v>
      </c>
      <c r="J749" s="394"/>
    </row>
    <row r="750" spans="1:10">
      <c r="A750" s="633">
        <v>742</v>
      </c>
      <c r="B750" s="417">
        <v>41084</v>
      </c>
      <c r="C750" s="431" t="s">
        <v>1891</v>
      </c>
      <c r="D750" s="432" t="s">
        <v>1892</v>
      </c>
      <c r="E750" s="433" t="s">
        <v>475</v>
      </c>
      <c r="F750" s="456">
        <v>100</v>
      </c>
      <c r="G750" s="434"/>
      <c r="H750" s="433"/>
      <c r="I750" s="456">
        <v>100</v>
      </c>
      <c r="J750" s="394"/>
    </row>
    <row r="751" spans="1:10">
      <c r="A751" s="633">
        <v>743</v>
      </c>
      <c r="B751" s="417">
        <v>41084</v>
      </c>
      <c r="C751" s="431" t="s">
        <v>1933</v>
      </c>
      <c r="D751" s="432" t="s">
        <v>1934</v>
      </c>
      <c r="E751" s="433" t="s">
        <v>475</v>
      </c>
      <c r="F751" s="456">
        <v>125</v>
      </c>
      <c r="G751" s="434"/>
      <c r="H751" s="433"/>
      <c r="I751" s="456">
        <v>125</v>
      </c>
      <c r="J751" s="394"/>
    </row>
    <row r="752" spans="1:10">
      <c r="A752" s="633">
        <v>744</v>
      </c>
      <c r="B752" s="417">
        <v>41084</v>
      </c>
      <c r="C752" s="431" t="s">
        <v>1935</v>
      </c>
      <c r="D752" s="432" t="s">
        <v>1936</v>
      </c>
      <c r="E752" s="433" t="s">
        <v>475</v>
      </c>
      <c r="F752" s="456">
        <v>162.5</v>
      </c>
      <c r="G752" s="434"/>
      <c r="H752" s="433"/>
      <c r="I752" s="456">
        <v>162.5</v>
      </c>
      <c r="J752" s="394"/>
    </row>
    <row r="753" spans="1:10">
      <c r="A753" s="633">
        <v>745</v>
      </c>
      <c r="B753" s="417">
        <v>41084</v>
      </c>
      <c r="C753" s="431" t="s">
        <v>1937</v>
      </c>
      <c r="D753" s="432" t="s">
        <v>1938</v>
      </c>
      <c r="E753" s="433" t="s">
        <v>475</v>
      </c>
      <c r="F753" s="456">
        <v>162.5</v>
      </c>
      <c r="G753" s="434"/>
      <c r="H753" s="433"/>
      <c r="I753" s="456">
        <v>162.5</v>
      </c>
      <c r="J753" s="394"/>
    </row>
    <row r="754" spans="1:10">
      <c r="A754" s="633">
        <v>746</v>
      </c>
      <c r="B754" s="417">
        <v>41084</v>
      </c>
      <c r="C754" s="431" t="s">
        <v>1939</v>
      </c>
      <c r="D754" s="432" t="s">
        <v>1940</v>
      </c>
      <c r="E754" s="433" t="s">
        <v>475</v>
      </c>
      <c r="F754" s="456">
        <v>162.5</v>
      </c>
      <c r="G754" s="434"/>
      <c r="H754" s="433"/>
      <c r="I754" s="456">
        <v>162.5</v>
      </c>
      <c r="J754" s="394"/>
    </row>
    <row r="755" spans="1:10">
      <c r="A755" s="633">
        <v>747</v>
      </c>
      <c r="B755" s="417">
        <v>41084</v>
      </c>
      <c r="C755" s="431" t="s">
        <v>1941</v>
      </c>
      <c r="D755" s="432" t="s">
        <v>1942</v>
      </c>
      <c r="E755" s="433" t="s">
        <v>475</v>
      </c>
      <c r="F755" s="456">
        <v>162.5</v>
      </c>
      <c r="G755" s="434"/>
      <c r="H755" s="433"/>
      <c r="I755" s="456">
        <v>162.5</v>
      </c>
      <c r="J755" s="394"/>
    </row>
    <row r="756" spans="1:10">
      <c r="A756" s="633">
        <v>748</v>
      </c>
      <c r="B756" s="417">
        <v>41084</v>
      </c>
      <c r="C756" s="431" t="s">
        <v>1943</v>
      </c>
      <c r="D756" s="432" t="s">
        <v>1944</v>
      </c>
      <c r="E756" s="433" t="s">
        <v>475</v>
      </c>
      <c r="F756" s="456">
        <v>162.5</v>
      </c>
      <c r="G756" s="434"/>
      <c r="H756" s="433"/>
      <c r="I756" s="456">
        <v>162.5</v>
      </c>
      <c r="J756" s="394"/>
    </row>
    <row r="757" spans="1:10">
      <c r="A757" s="633">
        <v>749</v>
      </c>
      <c r="B757" s="417">
        <v>41084</v>
      </c>
      <c r="C757" s="431" t="s">
        <v>1945</v>
      </c>
      <c r="D757" s="432" t="s">
        <v>1946</v>
      </c>
      <c r="E757" s="433" t="s">
        <v>475</v>
      </c>
      <c r="F757" s="456">
        <v>162.5</v>
      </c>
      <c r="G757" s="434"/>
      <c r="H757" s="433"/>
      <c r="I757" s="456">
        <v>162.5</v>
      </c>
      <c r="J757" s="394"/>
    </row>
    <row r="758" spans="1:10">
      <c r="A758" s="633">
        <v>750</v>
      </c>
      <c r="B758" s="417">
        <v>41084</v>
      </c>
      <c r="C758" s="431" t="s">
        <v>1947</v>
      </c>
      <c r="D758" s="432" t="s">
        <v>1948</v>
      </c>
      <c r="E758" s="433" t="s">
        <v>475</v>
      </c>
      <c r="F758" s="456">
        <v>100</v>
      </c>
      <c r="G758" s="434"/>
      <c r="H758" s="433"/>
      <c r="I758" s="456">
        <v>100</v>
      </c>
      <c r="J758" s="394"/>
    </row>
    <row r="759" spans="1:10">
      <c r="A759" s="633">
        <v>751</v>
      </c>
      <c r="B759" s="417">
        <v>41084</v>
      </c>
      <c r="C759" s="431" t="s">
        <v>1949</v>
      </c>
      <c r="D759" s="432" t="s">
        <v>1950</v>
      </c>
      <c r="E759" s="433" t="s">
        <v>475</v>
      </c>
      <c r="F759" s="456">
        <v>125</v>
      </c>
      <c r="G759" s="434"/>
      <c r="H759" s="433"/>
      <c r="I759" s="456">
        <v>125</v>
      </c>
      <c r="J759" s="394"/>
    </row>
    <row r="760" spans="1:10">
      <c r="A760" s="633">
        <v>752</v>
      </c>
      <c r="B760" s="422">
        <v>41083</v>
      </c>
      <c r="C760" s="431" t="s">
        <v>1951</v>
      </c>
      <c r="D760" s="432" t="s">
        <v>1952</v>
      </c>
      <c r="E760" s="433" t="s">
        <v>475</v>
      </c>
      <c r="F760" s="456">
        <v>100</v>
      </c>
      <c r="G760" s="434"/>
      <c r="H760" s="433"/>
      <c r="I760" s="456">
        <v>100</v>
      </c>
      <c r="J760" s="394"/>
    </row>
    <row r="761" spans="1:10">
      <c r="A761" s="633">
        <v>753</v>
      </c>
      <c r="B761" s="422">
        <v>41083</v>
      </c>
      <c r="C761" s="431" t="s">
        <v>1953</v>
      </c>
      <c r="D761" s="432" t="s">
        <v>1954</v>
      </c>
      <c r="E761" s="433" t="s">
        <v>475</v>
      </c>
      <c r="F761" s="456">
        <v>100</v>
      </c>
      <c r="G761" s="434"/>
      <c r="H761" s="433"/>
      <c r="I761" s="456">
        <v>100</v>
      </c>
      <c r="J761" s="394"/>
    </row>
    <row r="762" spans="1:10">
      <c r="A762" s="633">
        <v>754</v>
      </c>
      <c r="B762" s="422">
        <v>41083</v>
      </c>
      <c r="C762" s="431" t="s">
        <v>1955</v>
      </c>
      <c r="D762" s="432" t="s">
        <v>1956</v>
      </c>
      <c r="E762" s="433" t="s">
        <v>475</v>
      </c>
      <c r="F762" s="456">
        <v>162.5</v>
      </c>
      <c r="G762" s="439"/>
      <c r="H762" s="438"/>
      <c r="I762" s="456">
        <v>162.5</v>
      </c>
      <c r="J762" s="394"/>
    </row>
    <row r="763" spans="1:10">
      <c r="A763" s="633">
        <v>755</v>
      </c>
      <c r="B763" s="422">
        <v>41083</v>
      </c>
      <c r="C763" s="431" t="s">
        <v>1957</v>
      </c>
      <c r="D763" s="432" t="s">
        <v>1958</v>
      </c>
      <c r="E763" s="433" t="s">
        <v>475</v>
      </c>
      <c r="F763" s="456">
        <v>162.5</v>
      </c>
      <c r="G763" s="434"/>
      <c r="H763" s="433"/>
      <c r="I763" s="456">
        <v>162.5</v>
      </c>
      <c r="J763" s="394"/>
    </row>
    <row r="764" spans="1:10">
      <c r="A764" s="633">
        <v>756</v>
      </c>
      <c r="B764" s="422">
        <v>41083</v>
      </c>
      <c r="C764" s="431" t="s">
        <v>1959</v>
      </c>
      <c r="D764" s="432" t="s">
        <v>1960</v>
      </c>
      <c r="E764" s="433" t="s">
        <v>475</v>
      </c>
      <c r="F764" s="456">
        <v>100</v>
      </c>
      <c r="G764" s="434"/>
      <c r="H764" s="433"/>
      <c r="I764" s="456">
        <v>100</v>
      </c>
      <c r="J764" s="394"/>
    </row>
    <row r="765" spans="1:10">
      <c r="A765" s="633">
        <v>757</v>
      </c>
      <c r="B765" s="422">
        <v>41083</v>
      </c>
      <c r="C765" s="431" t="s">
        <v>1961</v>
      </c>
      <c r="D765" s="432" t="s">
        <v>1962</v>
      </c>
      <c r="E765" s="433" t="s">
        <v>475</v>
      </c>
      <c r="F765" s="456">
        <v>162.5</v>
      </c>
      <c r="G765" s="434"/>
      <c r="H765" s="433"/>
      <c r="I765" s="456">
        <v>162.5</v>
      </c>
      <c r="J765" s="394"/>
    </row>
    <row r="766" spans="1:10">
      <c r="A766" s="633">
        <v>758</v>
      </c>
      <c r="B766" s="422">
        <v>41083</v>
      </c>
      <c r="C766" s="431" t="s">
        <v>1963</v>
      </c>
      <c r="D766" s="432" t="s">
        <v>1964</v>
      </c>
      <c r="E766" s="433" t="s">
        <v>475</v>
      </c>
      <c r="F766" s="456">
        <v>162.5</v>
      </c>
      <c r="G766" s="434"/>
      <c r="H766" s="433"/>
      <c r="I766" s="456">
        <v>162.5</v>
      </c>
      <c r="J766" s="394"/>
    </row>
    <row r="767" spans="1:10">
      <c r="A767" s="633">
        <v>759</v>
      </c>
      <c r="B767" s="422">
        <v>41083</v>
      </c>
      <c r="C767" s="431" t="s">
        <v>1965</v>
      </c>
      <c r="D767" s="432" t="s">
        <v>1966</v>
      </c>
      <c r="E767" s="433" t="s">
        <v>475</v>
      </c>
      <c r="F767" s="456">
        <v>100</v>
      </c>
      <c r="G767" s="434"/>
      <c r="H767" s="433"/>
      <c r="I767" s="456">
        <v>100</v>
      </c>
      <c r="J767" s="394"/>
    </row>
    <row r="768" spans="1:10">
      <c r="A768" s="633">
        <v>760</v>
      </c>
      <c r="B768" s="422">
        <v>41083</v>
      </c>
      <c r="C768" s="431" t="s">
        <v>1967</v>
      </c>
      <c r="D768" s="432" t="s">
        <v>1968</v>
      </c>
      <c r="E768" s="433" t="s">
        <v>475</v>
      </c>
      <c r="F768" s="456">
        <v>162.5</v>
      </c>
      <c r="G768" s="434"/>
      <c r="H768" s="433"/>
      <c r="I768" s="456">
        <v>162.5</v>
      </c>
      <c r="J768" s="394"/>
    </row>
    <row r="769" spans="1:10">
      <c r="A769" s="633">
        <v>761</v>
      </c>
      <c r="B769" s="422">
        <v>41083</v>
      </c>
      <c r="C769" s="431" t="s">
        <v>1969</v>
      </c>
      <c r="D769" s="432" t="s">
        <v>1970</v>
      </c>
      <c r="E769" s="433" t="s">
        <v>475</v>
      </c>
      <c r="F769" s="456">
        <v>162.5</v>
      </c>
      <c r="G769" s="434"/>
      <c r="H769" s="433"/>
      <c r="I769" s="456">
        <v>162.5</v>
      </c>
      <c r="J769" s="394"/>
    </row>
    <row r="770" spans="1:10">
      <c r="A770" s="633">
        <v>762</v>
      </c>
      <c r="B770" s="422">
        <v>41083</v>
      </c>
      <c r="C770" s="431" t="s">
        <v>1971</v>
      </c>
      <c r="D770" s="432" t="s">
        <v>1972</v>
      </c>
      <c r="E770" s="433" t="s">
        <v>475</v>
      </c>
      <c r="F770" s="456">
        <v>162.5</v>
      </c>
      <c r="G770" s="434"/>
      <c r="H770" s="433"/>
      <c r="I770" s="456">
        <v>162.5</v>
      </c>
      <c r="J770" s="394"/>
    </row>
    <row r="771" spans="1:10">
      <c r="A771" s="633">
        <v>763</v>
      </c>
      <c r="B771" s="422">
        <v>41083</v>
      </c>
      <c r="C771" s="431" t="s">
        <v>1973</v>
      </c>
      <c r="D771" s="432" t="s">
        <v>1974</v>
      </c>
      <c r="E771" s="433" t="s">
        <v>475</v>
      </c>
      <c r="F771" s="456"/>
      <c r="G771" s="434"/>
      <c r="H771" s="433"/>
      <c r="I771" s="456"/>
      <c r="J771" s="394"/>
    </row>
    <row r="772" spans="1:10">
      <c r="A772" s="633">
        <v>764</v>
      </c>
      <c r="B772" s="422">
        <v>41083</v>
      </c>
      <c r="C772" s="431" t="s">
        <v>1975</v>
      </c>
      <c r="D772" s="432" t="s">
        <v>1976</v>
      </c>
      <c r="E772" s="433" t="s">
        <v>475</v>
      </c>
      <c r="F772" s="456">
        <v>162.5</v>
      </c>
      <c r="G772" s="434"/>
      <c r="H772" s="433"/>
      <c r="I772" s="456">
        <v>162.5</v>
      </c>
      <c r="J772" s="394"/>
    </row>
    <row r="773" spans="1:10">
      <c r="A773" s="633">
        <v>765</v>
      </c>
      <c r="B773" s="422">
        <v>41083</v>
      </c>
      <c r="C773" s="431" t="s">
        <v>1977</v>
      </c>
      <c r="D773" s="432" t="s">
        <v>1978</v>
      </c>
      <c r="E773" s="433" t="s">
        <v>475</v>
      </c>
      <c r="F773" s="456">
        <v>162.5</v>
      </c>
      <c r="G773" s="434"/>
      <c r="H773" s="433"/>
      <c r="I773" s="456">
        <v>162.5</v>
      </c>
      <c r="J773" s="394"/>
    </row>
    <row r="774" spans="1:10">
      <c r="A774" s="633">
        <v>766</v>
      </c>
      <c r="B774" s="417">
        <v>41083</v>
      </c>
      <c r="C774" s="431" t="s">
        <v>1979</v>
      </c>
      <c r="D774" s="432" t="s">
        <v>1980</v>
      </c>
      <c r="E774" s="433" t="s">
        <v>475</v>
      </c>
      <c r="F774" s="456">
        <v>125</v>
      </c>
      <c r="G774" s="434"/>
      <c r="H774" s="433"/>
      <c r="I774" s="456">
        <v>125</v>
      </c>
      <c r="J774" s="394"/>
    </row>
    <row r="775" spans="1:10">
      <c r="A775" s="633">
        <v>767</v>
      </c>
      <c r="B775" s="417">
        <v>41083</v>
      </c>
      <c r="C775" s="431" t="s">
        <v>1981</v>
      </c>
      <c r="D775" s="432" t="s">
        <v>1982</v>
      </c>
      <c r="E775" s="433" t="s">
        <v>475</v>
      </c>
      <c r="F775" s="456">
        <v>125</v>
      </c>
      <c r="G775" s="434"/>
      <c r="H775" s="433"/>
      <c r="I775" s="456">
        <v>125</v>
      </c>
      <c r="J775" s="394"/>
    </row>
    <row r="776" spans="1:10">
      <c r="A776" s="633">
        <v>768</v>
      </c>
      <c r="B776" s="417">
        <v>41083</v>
      </c>
      <c r="C776" s="431" t="s">
        <v>1983</v>
      </c>
      <c r="D776" s="432" t="s">
        <v>1984</v>
      </c>
      <c r="E776" s="433" t="s">
        <v>475</v>
      </c>
      <c r="F776" s="456">
        <v>150</v>
      </c>
      <c r="G776" s="434"/>
      <c r="H776" s="433"/>
      <c r="I776" s="456">
        <v>150</v>
      </c>
      <c r="J776" s="394"/>
    </row>
    <row r="777" spans="1:10">
      <c r="A777" s="633">
        <v>769</v>
      </c>
      <c r="B777" s="417">
        <v>41083</v>
      </c>
      <c r="C777" s="431" t="s">
        <v>1985</v>
      </c>
      <c r="D777" s="432" t="s">
        <v>1986</v>
      </c>
      <c r="E777" s="433" t="s">
        <v>475</v>
      </c>
      <c r="F777" s="456">
        <v>125</v>
      </c>
      <c r="G777" s="434"/>
      <c r="H777" s="433"/>
      <c r="I777" s="456">
        <v>125</v>
      </c>
      <c r="J777" s="394"/>
    </row>
    <row r="778" spans="1:10">
      <c r="A778" s="633">
        <v>770</v>
      </c>
      <c r="B778" s="417">
        <v>41083</v>
      </c>
      <c r="C778" s="431" t="s">
        <v>1987</v>
      </c>
      <c r="D778" s="432" t="s">
        <v>1988</v>
      </c>
      <c r="E778" s="433" t="s">
        <v>475</v>
      </c>
      <c r="F778" s="456">
        <v>100</v>
      </c>
      <c r="G778" s="434"/>
      <c r="H778" s="433"/>
      <c r="I778" s="456">
        <v>100</v>
      </c>
      <c r="J778" s="394"/>
    </row>
    <row r="779" spans="1:10">
      <c r="A779" s="633">
        <v>771</v>
      </c>
      <c r="B779" s="417">
        <v>41083</v>
      </c>
      <c r="C779" s="431" t="s">
        <v>1989</v>
      </c>
      <c r="D779" s="432" t="s">
        <v>1990</v>
      </c>
      <c r="E779" s="433" t="s">
        <v>475</v>
      </c>
      <c r="F779" s="456">
        <v>100</v>
      </c>
      <c r="G779" s="434"/>
      <c r="H779" s="433"/>
      <c r="I779" s="456">
        <v>100</v>
      </c>
      <c r="J779" s="394"/>
    </row>
    <row r="780" spans="1:10">
      <c r="A780" s="633">
        <v>772</v>
      </c>
      <c r="B780" s="417">
        <v>41083</v>
      </c>
      <c r="C780" s="431" t="s">
        <v>1991</v>
      </c>
      <c r="D780" s="432" t="s">
        <v>1992</v>
      </c>
      <c r="E780" s="433" t="s">
        <v>475</v>
      </c>
      <c r="F780" s="456">
        <v>125</v>
      </c>
      <c r="G780" s="434"/>
      <c r="H780" s="433"/>
      <c r="I780" s="456">
        <v>125</v>
      </c>
      <c r="J780" s="394"/>
    </row>
    <row r="781" spans="1:10">
      <c r="A781" s="633">
        <v>773</v>
      </c>
      <c r="B781" s="417">
        <v>41083</v>
      </c>
      <c r="C781" s="431" t="s">
        <v>1993</v>
      </c>
      <c r="D781" s="432" t="s">
        <v>1994</v>
      </c>
      <c r="E781" s="433" t="s">
        <v>475</v>
      </c>
      <c r="F781" s="456" t="s">
        <v>1676</v>
      </c>
      <c r="G781" s="434"/>
      <c r="H781" s="433"/>
      <c r="I781" s="456" t="s">
        <v>1676</v>
      </c>
      <c r="J781" s="394"/>
    </row>
    <row r="782" spans="1:10">
      <c r="A782" s="633">
        <v>774</v>
      </c>
      <c r="B782" s="417">
        <v>41083</v>
      </c>
      <c r="C782" s="431" t="s">
        <v>1995</v>
      </c>
      <c r="D782" s="432" t="s">
        <v>1996</v>
      </c>
      <c r="E782" s="433" t="s">
        <v>475</v>
      </c>
      <c r="F782" s="456">
        <v>125</v>
      </c>
      <c r="G782" s="434"/>
      <c r="H782" s="433"/>
      <c r="I782" s="456">
        <v>125</v>
      </c>
      <c r="J782" s="394"/>
    </row>
    <row r="783" spans="1:10">
      <c r="A783" s="633">
        <v>775</v>
      </c>
      <c r="B783" s="417">
        <v>41083</v>
      </c>
      <c r="C783" s="431" t="s">
        <v>1997</v>
      </c>
      <c r="D783" s="432" t="s">
        <v>1998</v>
      </c>
      <c r="E783" s="433" t="s">
        <v>475</v>
      </c>
      <c r="F783" s="456">
        <v>125</v>
      </c>
      <c r="G783" s="434"/>
      <c r="H783" s="433"/>
      <c r="I783" s="456">
        <v>125</v>
      </c>
      <c r="J783" s="394"/>
    </row>
    <row r="784" spans="1:10">
      <c r="A784" s="633">
        <v>776</v>
      </c>
      <c r="B784" s="417">
        <v>41083</v>
      </c>
      <c r="C784" s="431" t="s">
        <v>1999</v>
      </c>
      <c r="D784" s="432" t="s">
        <v>2000</v>
      </c>
      <c r="E784" s="433" t="s">
        <v>475</v>
      </c>
      <c r="F784" s="456" t="s">
        <v>1676</v>
      </c>
      <c r="G784" s="434"/>
      <c r="H784" s="433"/>
      <c r="I784" s="456" t="s">
        <v>1676</v>
      </c>
      <c r="J784" s="394"/>
    </row>
    <row r="785" spans="1:10">
      <c r="A785" s="633">
        <v>777</v>
      </c>
      <c r="B785" s="417">
        <v>41083</v>
      </c>
      <c r="C785" s="431" t="s">
        <v>2001</v>
      </c>
      <c r="D785" s="432" t="s">
        <v>2002</v>
      </c>
      <c r="E785" s="433" t="s">
        <v>475</v>
      </c>
      <c r="F785" s="456" t="s">
        <v>1676</v>
      </c>
      <c r="G785" s="434"/>
      <c r="H785" s="433"/>
      <c r="I785" s="456" t="s">
        <v>1676</v>
      </c>
      <c r="J785" s="394"/>
    </row>
    <row r="786" spans="1:10">
      <c r="A786" s="633">
        <v>778</v>
      </c>
      <c r="B786" s="417">
        <v>41083</v>
      </c>
      <c r="C786" s="431" t="s">
        <v>2003</v>
      </c>
      <c r="D786" s="432" t="s">
        <v>2004</v>
      </c>
      <c r="E786" s="433" t="s">
        <v>475</v>
      </c>
      <c r="F786" s="456">
        <v>100</v>
      </c>
      <c r="G786" s="434"/>
      <c r="H786" s="433"/>
      <c r="I786" s="456">
        <v>100</v>
      </c>
      <c r="J786" s="394"/>
    </row>
    <row r="787" spans="1:10">
      <c r="A787" s="633">
        <v>779</v>
      </c>
      <c r="B787" s="417">
        <v>41083</v>
      </c>
      <c r="C787" s="431" t="s">
        <v>2005</v>
      </c>
      <c r="D787" s="432" t="s">
        <v>2006</v>
      </c>
      <c r="E787" s="433" t="s">
        <v>475</v>
      </c>
      <c r="F787" s="456">
        <v>125</v>
      </c>
      <c r="G787" s="434"/>
      <c r="H787" s="433"/>
      <c r="I787" s="456">
        <v>125</v>
      </c>
      <c r="J787" s="394"/>
    </row>
    <row r="788" spans="1:10">
      <c r="A788" s="633">
        <v>780</v>
      </c>
      <c r="B788" s="417">
        <v>41084</v>
      </c>
      <c r="C788" s="431" t="s">
        <v>2007</v>
      </c>
      <c r="D788" s="432" t="s">
        <v>2008</v>
      </c>
      <c r="E788" s="433" t="s">
        <v>475</v>
      </c>
      <c r="F788" s="456">
        <v>100</v>
      </c>
      <c r="G788" s="434"/>
      <c r="H788" s="433"/>
      <c r="I788" s="456">
        <v>100</v>
      </c>
      <c r="J788" s="394"/>
    </row>
    <row r="789" spans="1:10">
      <c r="A789" s="633">
        <v>781</v>
      </c>
      <c r="B789" s="417">
        <v>41084</v>
      </c>
      <c r="C789" s="431" t="s">
        <v>2009</v>
      </c>
      <c r="D789" s="432" t="s">
        <v>2010</v>
      </c>
      <c r="E789" s="433" t="s">
        <v>475</v>
      </c>
      <c r="F789" s="456">
        <v>100</v>
      </c>
      <c r="G789" s="434"/>
      <c r="H789" s="433"/>
      <c r="I789" s="456">
        <v>100</v>
      </c>
      <c r="J789" s="394"/>
    </row>
    <row r="790" spans="1:10">
      <c r="A790" s="633">
        <v>782</v>
      </c>
      <c r="B790" s="417">
        <v>41083</v>
      </c>
      <c r="C790" s="431" t="s">
        <v>2011</v>
      </c>
      <c r="D790" s="432" t="s">
        <v>2012</v>
      </c>
      <c r="E790" s="433" t="s">
        <v>475</v>
      </c>
      <c r="F790" s="456">
        <v>150</v>
      </c>
      <c r="G790" s="434"/>
      <c r="H790" s="433"/>
      <c r="I790" s="456">
        <v>150</v>
      </c>
      <c r="J790" s="394"/>
    </row>
    <row r="791" spans="1:10">
      <c r="A791" s="633">
        <v>783</v>
      </c>
      <c r="B791" s="417">
        <v>41083</v>
      </c>
      <c r="C791" s="431" t="s">
        <v>2013</v>
      </c>
      <c r="D791" s="432" t="s">
        <v>2014</v>
      </c>
      <c r="E791" s="433" t="s">
        <v>475</v>
      </c>
      <c r="F791" s="456">
        <v>150</v>
      </c>
      <c r="G791" s="434"/>
      <c r="H791" s="433"/>
      <c r="I791" s="456">
        <v>150</v>
      </c>
      <c r="J791" s="394"/>
    </row>
    <row r="792" spans="1:10">
      <c r="A792" s="633">
        <v>784</v>
      </c>
      <c r="B792" s="417">
        <v>41083</v>
      </c>
      <c r="C792" s="431" t="s">
        <v>2015</v>
      </c>
      <c r="D792" s="432" t="s">
        <v>2016</v>
      </c>
      <c r="E792" s="433" t="s">
        <v>475</v>
      </c>
      <c r="F792" s="456">
        <v>150</v>
      </c>
      <c r="G792" s="434"/>
      <c r="H792" s="433"/>
      <c r="I792" s="456">
        <v>150</v>
      </c>
      <c r="J792" s="394"/>
    </row>
    <row r="793" spans="1:10">
      <c r="A793" s="633">
        <v>785</v>
      </c>
      <c r="B793" s="417">
        <v>41083</v>
      </c>
      <c r="C793" s="431" t="s">
        <v>2017</v>
      </c>
      <c r="D793" s="432" t="s">
        <v>2018</v>
      </c>
      <c r="E793" s="433" t="s">
        <v>475</v>
      </c>
      <c r="F793" s="456">
        <v>125</v>
      </c>
      <c r="G793" s="434"/>
      <c r="H793" s="433"/>
      <c r="I793" s="456">
        <v>125</v>
      </c>
      <c r="J793" s="394"/>
    </row>
    <row r="794" spans="1:10">
      <c r="A794" s="633">
        <v>786</v>
      </c>
      <c r="B794" s="417">
        <v>41083</v>
      </c>
      <c r="C794" s="431" t="s">
        <v>2019</v>
      </c>
      <c r="D794" s="432" t="s">
        <v>2020</v>
      </c>
      <c r="E794" s="433" t="s">
        <v>475</v>
      </c>
      <c r="F794" s="456">
        <v>125</v>
      </c>
      <c r="G794" s="434"/>
      <c r="H794" s="433"/>
      <c r="I794" s="456">
        <v>125</v>
      </c>
      <c r="J794" s="394"/>
    </row>
    <row r="795" spans="1:10">
      <c r="A795" s="633">
        <v>787</v>
      </c>
      <c r="B795" s="417">
        <v>41083</v>
      </c>
      <c r="C795" s="431" t="s">
        <v>2021</v>
      </c>
      <c r="D795" s="432" t="s">
        <v>2022</v>
      </c>
      <c r="E795" s="433" t="s">
        <v>475</v>
      </c>
      <c r="F795" s="456">
        <v>125</v>
      </c>
      <c r="G795" s="434"/>
      <c r="H795" s="433"/>
      <c r="I795" s="456">
        <v>125</v>
      </c>
      <c r="J795" s="394"/>
    </row>
    <row r="796" spans="1:10">
      <c r="A796" s="633">
        <v>788</v>
      </c>
      <c r="B796" s="417">
        <v>41083</v>
      </c>
      <c r="C796" s="431" t="s">
        <v>2023</v>
      </c>
      <c r="D796" s="432" t="s">
        <v>2024</v>
      </c>
      <c r="E796" s="433" t="s">
        <v>475</v>
      </c>
      <c r="F796" s="456">
        <v>150</v>
      </c>
      <c r="G796" s="434"/>
      <c r="H796" s="433"/>
      <c r="I796" s="456">
        <v>150</v>
      </c>
      <c r="J796" s="394"/>
    </row>
    <row r="797" spans="1:10">
      <c r="A797" s="633">
        <v>789</v>
      </c>
      <c r="B797" s="417">
        <v>41083</v>
      </c>
      <c r="C797" s="431" t="s">
        <v>2025</v>
      </c>
      <c r="D797" s="432" t="s">
        <v>2026</v>
      </c>
      <c r="E797" s="433" t="s">
        <v>475</v>
      </c>
      <c r="F797" s="456">
        <v>150</v>
      </c>
      <c r="G797" s="434"/>
      <c r="H797" s="433"/>
      <c r="I797" s="456">
        <v>150</v>
      </c>
      <c r="J797" s="394"/>
    </row>
    <row r="798" spans="1:10">
      <c r="A798" s="633">
        <v>790</v>
      </c>
      <c r="B798" s="417">
        <v>41083</v>
      </c>
      <c r="C798" s="431" t="s">
        <v>2027</v>
      </c>
      <c r="D798" s="432" t="s">
        <v>2028</v>
      </c>
      <c r="E798" s="433" t="s">
        <v>475</v>
      </c>
      <c r="F798" s="456">
        <v>125</v>
      </c>
      <c r="G798" s="434"/>
      <c r="H798" s="433"/>
      <c r="I798" s="456">
        <v>125</v>
      </c>
      <c r="J798" s="394"/>
    </row>
    <row r="799" spans="1:10">
      <c r="A799" s="633">
        <v>791</v>
      </c>
      <c r="B799" s="417">
        <v>41083</v>
      </c>
      <c r="C799" s="431" t="s">
        <v>2029</v>
      </c>
      <c r="D799" s="432" t="s">
        <v>2030</v>
      </c>
      <c r="E799" s="433" t="s">
        <v>475</v>
      </c>
      <c r="F799" s="456">
        <v>125</v>
      </c>
      <c r="G799" s="434"/>
      <c r="H799" s="433"/>
      <c r="I799" s="456">
        <v>125</v>
      </c>
      <c r="J799" s="394"/>
    </row>
    <row r="800" spans="1:10">
      <c r="A800" s="633">
        <v>792</v>
      </c>
      <c r="B800" s="417">
        <v>41083</v>
      </c>
      <c r="C800" s="431" t="s">
        <v>2031</v>
      </c>
      <c r="D800" s="432" t="s">
        <v>2032</v>
      </c>
      <c r="E800" s="433" t="s">
        <v>475</v>
      </c>
      <c r="F800" s="456">
        <v>150</v>
      </c>
      <c r="G800" s="434"/>
      <c r="H800" s="433"/>
      <c r="I800" s="456">
        <v>150</v>
      </c>
      <c r="J800" s="394"/>
    </row>
    <row r="801" spans="1:10">
      <c r="A801" s="633">
        <v>793</v>
      </c>
      <c r="B801" s="417">
        <v>41083</v>
      </c>
      <c r="C801" s="431" t="s">
        <v>2033</v>
      </c>
      <c r="D801" s="432" t="s">
        <v>2034</v>
      </c>
      <c r="E801" s="433" t="s">
        <v>475</v>
      </c>
      <c r="F801" s="456">
        <v>150</v>
      </c>
      <c r="G801" s="434"/>
      <c r="H801" s="433"/>
      <c r="I801" s="456">
        <v>150</v>
      </c>
      <c r="J801" s="394"/>
    </row>
    <row r="802" spans="1:10">
      <c r="A802" s="633">
        <v>794</v>
      </c>
      <c r="B802" s="417">
        <v>41083</v>
      </c>
      <c r="C802" s="431" t="s">
        <v>2035</v>
      </c>
      <c r="D802" s="432" t="s">
        <v>2036</v>
      </c>
      <c r="E802" s="433" t="s">
        <v>475</v>
      </c>
      <c r="F802" s="456">
        <v>125</v>
      </c>
      <c r="G802" s="434"/>
      <c r="H802" s="433"/>
      <c r="I802" s="456">
        <v>125</v>
      </c>
      <c r="J802" s="394"/>
    </row>
    <row r="803" spans="1:10">
      <c r="A803" s="633">
        <v>795</v>
      </c>
      <c r="B803" s="417">
        <v>41083</v>
      </c>
      <c r="C803" s="431" t="s">
        <v>2037</v>
      </c>
      <c r="D803" s="432" t="s">
        <v>2038</v>
      </c>
      <c r="E803" s="433" t="s">
        <v>475</v>
      </c>
      <c r="F803" s="456">
        <v>125</v>
      </c>
      <c r="G803" s="434"/>
      <c r="H803" s="433"/>
      <c r="I803" s="456">
        <v>125</v>
      </c>
      <c r="J803" s="394"/>
    </row>
    <row r="804" spans="1:10">
      <c r="A804" s="633">
        <v>796</v>
      </c>
      <c r="B804" s="417">
        <v>41083</v>
      </c>
      <c r="C804" s="431" t="s">
        <v>2039</v>
      </c>
      <c r="D804" s="432" t="s">
        <v>2040</v>
      </c>
      <c r="E804" s="433" t="s">
        <v>475</v>
      </c>
      <c r="F804" s="456">
        <v>100</v>
      </c>
      <c r="G804" s="434"/>
      <c r="H804" s="433"/>
      <c r="I804" s="456">
        <v>100</v>
      </c>
      <c r="J804" s="394"/>
    </row>
    <row r="805" spans="1:10">
      <c r="A805" s="633">
        <v>797</v>
      </c>
      <c r="B805" s="417">
        <v>41083</v>
      </c>
      <c r="C805" s="431" t="s">
        <v>2041</v>
      </c>
      <c r="D805" s="432" t="s">
        <v>2042</v>
      </c>
      <c r="E805" s="433" t="s">
        <v>475</v>
      </c>
      <c r="F805" s="456">
        <v>100</v>
      </c>
      <c r="G805" s="434"/>
      <c r="H805" s="433"/>
      <c r="I805" s="456">
        <v>100</v>
      </c>
      <c r="J805" s="394"/>
    </row>
    <row r="806" spans="1:10">
      <c r="A806" s="633">
        <v>798</v>
      </c>
      <c r="B806" s="417">
        <v>41083</v>
      </c>
      <c r="C806" s="431" t="s">
        <v>2043</v>
      </c>
      <c r="D806" s="432" t="s">
        <v>2044</v>
      </c>
      <c r="E806" s="433" t="s">
        <v>475</v>
      </c>
      <c r="F806" s="456">
        <v>100</v>
      </c>
      <c r="G806" s="434"/>
      <c r="H806" s="433"/>
      <c r="I806" s="456">
        <v>100</v>
      </c>
      <c r="J806" s="394"/>
    </row>
    <row r="807" spans="1:10">
      <c r="A807" s="633">
        <v>799</v>
      </c>
      <c r="B807" s="417">
        <v>41083</v>
      </c>
      <c r="C807" s="431" t="s">
        <v>2045</v>
      </c>
      <c r="D807" s="432" t="s">
        <v>2046</v>
      </c>
      <c r="E807" s="433" t="s">
        <v>475</v>
      </c>
      <c r="F807" s="456">
        <v>100</v>
      </c>
      <c r="G807" s="434"/>
      <c r="H807" s="433"/>
      <c r="I807" s="456">
        <v>100</v>
      </c>
      <c r="J807" s="394"/>
    </row>
    <row r="808" spans="1:10">
      <c r="A808" s="633">
        <v>800</v>
      </c>
      <c r="B808" s="417">
        <v>41083</v>
      </c>
      <c r="C808" s="431" t="s">
        <v>2047</v>
      </c>
      <c r="D808" s="432" t="s">
        <v>2048</v>
      </c>
      <c r="E808" s="433" t="s">
        <v>475</v>
      </c>
      <c r="F808" s="456">
        <v>150</v>
      </c>
      <c r="G808" s="434"/>
      <c r="H808" s="433"/>
      <c r="I808" s="456">
        <v>150</v>
      </c>
      <c r="J808" s="394"/>
    </row>
    <row r="809" spans="1:10">
      <c r="A809" s="633">
        <v>801</v>
      </c>
      <c r="B809" s="417">
        <v>41083</v>
      </c>
      <c r="C809" s="431" t="s">
        <v>2049</v>
      </c>
      <c r="D809" s="432" t="s">
        <v>2050</v>
      </c>
      <c r="E809" s="433" t="s">
        <v>475</v>
      </c>
      <c r="F809" s="456">
        <v>150</v>
      </c>
      <c r="G809" s="434"/>
      <c r="H809" s="433"/>
      <c r="I809" s="456">
        <v>150</v>
      </c>
      <c r="J809" s="394"/>
    </row>
    <row r="810" spans="1:10">
      <c r="A810" s="633">
        <v>802</v>
      </c>
      <c r="B810" s="417">
        <v>41083</v>
      </c>
      <c r="C810" s="431" t="s">
        <v>2051</v>
      </c>
      <c r="D810" s="432" t="s">
        <v>2052</v>
      </c>
      <c r="E810" s="433" t="s">
        <v>475</v>
      </c>
      <c r="F810" s="456">
        <v>150</v>
      </c>
      <c r="G810" s="434"/>
      <c r="H810" s="433"/>
      <c r="I810" s="456">
        <v>150</v>
      </c>
      <c r="J810" s="394"/>
    </row>
    <row r="811" spans="1:10">
      <c r="A811" s="633">
        <v>803</v>
      </c>
      <c r="B811" s="417">
        <v>41083</v>
      </c>
      <c r="C811" s="431" t="s">
        <v>2053</v>
      </c>
      <c r="D811" s="432" t="s">
        <v>2054</v>
      </c>
      <c r="E811" s="433" t="s">
        <v>475</v>
      </c>
      <c r="F811" s="456">
        <v>150</v>
      </c>
      <c r="G811" s="434"/>
      <c r="H811" s="433"/>
      <c r="I811" s="456">
        <v>150</v>
      </c>
      <c r="J811" s="394"/>
    </row>
    <row r="812" spans="1:10">
      <c r="A812" s="633">
        <v>804</v>
      </c>
      <c r="B812" s="417">
        <v>41083</v>
      </c>
      <c r="C812" s="431" t="s">
        <v>2055</v>
      </c>
      <c r="D812" s="432" t="s">
        <v>2056</v>
      </c>
      <c r="E812" s="433" t="s">
        <v>475</v>
      </c>
      <c r="F812" s="456">
        <v>150</v>
      </c>
      <c r="G812" s="434"/>
      <c r="H812" s="433"/>
      <c r="I812" s="456">
        <v>150</v>
      </c>
      <c r="J812" s="394"/>
    </row>
    <row r="813" spans="1:10">
      <c r="A813" s="633">
        <v>805</v>
      </c>
      <c r="B813" s="417">
        <v>41083</v>
      </c>
      <c r="C813" s="431" t="s">
        <v>2057</v>
      </c>
      <c r="D813" s="432" t="s">
        <v>2058</v>
      </c>
      <c r="E813" s="433" t="s">
        <v>475</v>
      </c>
      <c r="F813" s="456">
        <v>150</v>
      </c>
      <c r="G813" s="434"/>
      <c r="H813" s="433"/>
      <c r="I813" s="456">
        <v>150</v>
      </c>
      <c r="J813" s="394"/>
    </row>
    <row r="814" spans="1:10">
      <c r="A814" s="633">
        <v>806</v>
      </c>
      <c r="B814" s="417">
        <v>41083</v>
      </c>
      <c r="C814" s="431" t="s">
        <v>2059</v>
      </c>
      <c r="D814" s="432" t="s">
        <v>2060</v>
      </c>
      <c r="E814" s="433" t="s">
        <v>475</v>
      </c>
      <c r="F814" s="456">
        <v>150</v>
      </c>
      <c r="G814" s="434"/>
      <c r="H814" s="433"/>
      <c r="I814" s="456">
        <v>150</v>
      </c>
      <c r="J814" s="394"/>
    </row>
    <row r="815" spans="1:10">
      <c r="A815" s="633">
        <v>807</v>
      </c>
      <c r="B815" s="417">
        <v>41083</v>
      </c>
      <c r="C815" s="431" t="s">
        <v>2061</v>
      </c>
      <c r="D815" s="432" t="s">
        <v>2062</v>
      </c>
      <c r="E815" s="433" t="s">
        <v>475</v>
      </c>
      <c r="F815" s="456">
        <v>150</v>
      </c>
      <c r="G815" s="434"/>
      <c r="H815" s="433"/>
      <c r="I815" s="456">
        <v>150</v>
      </c>
      <c r="J815" s="394"/>
    </row>
    <row r="816" spans="1:10">
      <c r="A816" s="633">
        <v>808</v>
      </c>
      <c r="B816" s="417">
        <v>41083</v>
      </c>
      <c r="C816" s="431" t="s">
        <v>2063</v>
      </c>
      <c r="D816" s="432" t="s">
        <v>2064</v>
      </c>
      <c r="E816" s="433" t="s">
        <v>475</v>
      </c>
      <c r="F816" s="456">
        <v>150</v>
      </c>
      <c r="G816" s="434"/>
      <c r="H816" s="433"/>
      <c r="I816" s="456">
        <v>150</v>
      </c>
      <c r="J816" s="394"/>
    </row>
    <row r="817" spans="1:10">
      <c r="A817" s="633">
        <v>809</v>
      </c>
      <c r="B817" s="417">
        <v>41083</v>
      </c>
      <c r="C817" s="431" t="s">
        <v>2065</v>
      </c>
      <c r="D817" s="432" t="s">
        <v>2066</v>
      </c>
      <c r="E817" s="433" t="s">
        <v>475</v>
      </c>
      <c r="F817" s="456">
        <v>150</v>
      </c>
      <c r="G817" s="434"/>
      <c r="H817" s="433"/>
      <c r="I817" s="456">
        <v>150</v>
      </c>
      <c r="J817" s="394"/>
    </row>
    <row r="818" spans="1:10">
      <c r="A818" s="633">
        <v>810</v>
      </c>
      <c r="B818" s="417">
        <v>41083</v>
      </c>
      <c r="C818" s="431" t="s">
        <v>2067</v>
      </c>
      <c r="D818" s="432" t="s">
        <v>2068</v>
      </c>
      <c r="E818" s="433" t="s">
        <v>475</v>
      </c>
      <c r="F818" s="456">
        <v>150</v>
      </c>
      <c r="G818" s="434"/>
      <c r="H818" s="433"/>
      <c r="I818" s="456">
        <v>150</v>
      </c>
      <c r="J818" s="394"/>
    </row>
    <row r="819" spans="1:10">
      <c r="A819" s="633">
        <v>811</v>
      </c>
      <c r="B819" s="417">
        <v>41083</v>
      </c>
      <c r="C819" s="431" t="s">
        <v>2069</v>
      </c>
      <c r="D819" s="432" t="s">
        <v>2070</v>
      </c>
      <c r="E819" s="433" t="s">
        <v>475</v>
      </c>
      <c r="F819" s="456">
        <v>150</v>
      </c>
      <c r="G819" s="434"/>
      <c r="H819" s="433"/>
      <c r="I819" s="456">
        <v>150</v>
      </c>
      <c r="J819" s="394"/>
    </row>
    <row r="820" spans="1:10">
      <c r="A820" s="633">
        <v>812</v>
      </c>
      <c r="B820" s="417">
        <v>41083</v>
      </c>
      <c r="C820" s="431" t="s">
        <v>2071</v>
      </c>
      <c r="D820" s="432" t="s">
        <v>2072</v>
      </c>
      <c r="E820" s="433" t="s">
        <v>475</v>
      </c>
      <c r="F820" s="456">
        <v>150</v>
      </c>
      <c r="G820" s="434"/>
      <c r="H820" s="433"/>
      <c r="I820" s="456">
        <v>150</v>
      </c>
      <c r="J820" s="394"/>
    </row>
    <row r="821" spans="1:10">
      <c r="A821" s="633">
        <v>813</v>
      </c>
      <c r="B821" s="417">
        <v>41083</v>
      </c>
      <c r="C821" s="431" t="s">
        <v>2073</v>
      </c>
      <c r="D821" s="432" t="s">
        <v>2074</v>
      </c>
      <c r="E821" s="433" t="s">
        <v>475</v>
      </c>
      <c r="F821" s="456">
        <v>150</v>
      </c>
      <c r="G821" s="434"/>
      <c r="H821" s="433"/>
      <c r="I821" s="456">
        <v>150</v>
      </c>
      <c r="J821" s="394"/>
    </row>
    <row r="822" spans="1:10">
      <c r="A822" s="633">
        <v>814</v>
      </c>
      <c r="B822" s="417">
        <v>41083</v>
      </c>
      <c r="C822" s="431" t="s">
        <v>2075</v>
      </c>
      <c r="D822" s="432" t="s">
        <v>2076</v>
      </c>
      <c r="E822" s="433" t="s">
        <v>475</v>
      </c>
      <c r="F822" s="456">
        <v>150</v>
      </c>
      <c r="G822" s="434"/>
      <c r="H822" s="433"/>
      <c r="I822" s="456">
        <v>150</v>
      </c>
      <c r="J822" s="394"/>
    </row>
    <row r="823" spans="1:10">
      <c r="A823" s="633">
        <v>815</v>
      </c>
      <c r="B823" s="417">
        <v>41083</v>
      </c>
      <c r="C823" s="431" t="s">
        <v>2077</v>
      </c>
      <c r="D823" s="432" t="s">
        <v>2078</v>
      </c>
      <c r="E823" s="433" t="s">
        <v>475</v>
      </c>
      <c r="F823" s="456">
        <v>150</v>
      </c>
      <c r="G823" s="434"/>
      <c r="H823" s="433"/>
      <c r="I823" s="456">
        <v>150</v>
      </c>
      <c r="J823" s="394"/>
    </row>
    <row r="824" spans="1:10">
      <c r="A824" s="633">
        <v>816</v>
      </c>
      <c r="B824" s="417">
        <v>41083</v>
      </c>
      <c r="C824" s="431" t="s">
        <v>2079</v>
      </c>
      <c r="D824" s="432" t="s">
        <v>2080</v>
      </c>
      <c r="E824" s="433" t="s">
        <v>475</v>
      </c>
      <c r="F824" s="456">
        <v>100</v>
      </c>
      <c r="G824" s="434"/>
      <c r="H824" s="433"/>
      <c r="I824" s="456">
        <v>100</v>
      </c>
      <c r="J824" s="394"/>
    </row>
    <row r="825" spans="1:10">
      <c r="A825" s="633">
        <v>817</v>
      </c>
      <c r="B825" s="417">
        <v>41083</v>
      </c>
      <c r="C825" s="431" t="s">
        <v>2081</v>
      </c>
      <c r="D825" s="432" t="s">
        <v>2082</v>
      </c>
      <c r="E825" s="433" t="s">
        <v>475</v>
      </c>
      <c r="F825" s="456">
        <v>150</v>
      </c>
      <c r="G825" s="434"/>
      <c r="H825" s="433"/>
      <c r="I825" s="456">
        <v>150</v>
      </c>
      <c r="J825" s="394"/>
    </row>
    <row r="826" spans="1:10">
      <c r="A826" s="633">
        <v>818</v>
      </c>
      <c r="B826" s="417">
        <v>41083</v>
      </c>
      <c r="C826" s="431" t="s">
        <v>2083</v>
      </c>
      <c r="D826" s="432" t="s">
        <v>2084</v>
      </c>
      <c r="E826" s="433" t="s">
        <v>475</v>
      </c>
      <c r="F826" s="456">
        <v>125</v>
      </c>
      <c r="G826" s="434"/>
      <c r="H826" s="433"/>
      <c r="I826" s="456">
        <v>125</v>
      </c>
      <c r="J826" s="394"/>
    </row>
    <row r="827" spans="1:10">
      <c r="A827" s="633">
        <v>819</v>
      </c>
      <c r="B827" s="417">
        <v>41083</v>
      </c>
      <c r="C827" s="431" t="s">
        <v>2085</v>
      </c>
      <c r="D827" s="432" t="s">
        <v>2086</v>
      </c>
      <c r="E827" s="433" t="s">
        <v>475</v>
      </c>
      <c r="F827" s="456">
        <v>125</v>
      </c>
      <c r="G827" s="434"/>
      <c r="H827" s="433"/>
      <c r="I827" s="456">
        <v>125</v>
      </c>
      <c r="J827" s="394"/>
    </row>
    <row r="828" spans="1:10">
      <c r="A828" s="633">
        <v>820</v>
      </c>
      <c r="B828" s="417">
        <v>41083</v>
      </c>
      <c r="C828" s="431" t="s">
        <v>686</v>
      </c>
      <c r="D828" s="432" t="s">
        <v>2087</v>
      </c>
      <c r="E828" s="433" t="s">
        <v>475</v>
      </c>
      <c r="F828" s="456">
        <v>100</v>
      </c>
      <c r="G828" s="434"/>
      <c r="H828" s="433"/>
      <c r="I828" s="456">
        <v>100</v>
      </c>
      <c r="J828" s="394"/>
    </row>
    <row r="829" spans="1:10">
      <c r="A829" s="633">
        <v>821</v>
      </c>
      <c r="B829" s="417">
        <v>41083</v>
      </c>
      <c r="C829" s="431" t="s">
        <v>2088</v>
      </c>
      <c r="D829" s="432" t="s">
        <v>2089</v>
      </c>
      <c r="E829" s="433" t="s">
        <v>475</v>
      </c>
      <c r="F829" s="456">
        <v>100</v>
      </c>
      <c r="G829" s="434"/>
      <c r="H829" s="433"/>
      <c r="I829" s="456">
        <v>100</v>
      </c>
      <c r="J829" s="394"/>
    </row>
    <row r="830" spans="1:10">
      <c r="A830" s="633">
        <v>822</v>
      </c>
      <c r="B830" s="417">
        <v>41083</v>
      </c>
      <c r="C830" s="440" t="s">
        <v>2090</v>
      </c>
      <c r="D830" s="441" t="s">
        <v>2091</v>
      </c>
      <c r="E830" s="433" t="s">
        <v>475</v>
      </c>
      <c r="F830" s="456">
        <v>150</v>
      </c>
      <c r="G830" s="434"/>
      <c r="H830" s="433"/>
      <c r="I830" s="456">
        <v>150</v>
      </c>
      <c r="J830" s="394"/>
    </row>
    <row r="831" spans="1:10">
      <c r="A831" s="633">
        <v>823</v>
      </c>
      <c r="B831" s="417">
        <v>41083</v>
      </c>
      <c r="C831" s="440" t="s">
        <v>2092</v>
      </c>
      <c r="D831" s="441" t="s">
        <v>2093</v>
      </c>
      <c r="E831" s="433" t="s">
        <v>475</v>
      </c>
      <c r="F831" s="456">
        <v>100</v>
      </c>
      <c r="G831" s="434"/>
      <c r="H831" s="433"/>
      <c r="I831" s="456">
        <v>100</v>
      </c>
      <c r="J831" s="394"/>
    </row>
    <row r="832" spans="1:10">
      <c r="A832" s="633">
        <v>824</v>
      </c>
      <c r="B832" s="417">
        <v>41083</v>
      </c>
      <c r="C832" s="440" t="s">
        <v>2045</v>
      </c>
      <c r="D832" s="441" t="s">
        <v>2046</v>
      </c>
      <c r="E832" s="433" t="s">
        <v>475</v>
      </c>
      <c r="F832" s="456">
        <v>100</v>
      </c>
      <c r="G832" s="434"/>
      <c r="H832" s="433"/>
      <c r="I832" s="456">
        <v>100</v>
      </c>
      <c r="J832" s="394"/>
    </row>
    <row r="833" spans="1:10">
      <c r="A833" s="633">
        <v>825</v>
      </c>
      <c r="B833" s="442">
        <v>41083</v>
      </c>
      <c r="C833" s="431" t="s">
        <v>2094</v>
      </c>
      <c r="D833" s="432" t="s">
        <v>2095</v>
      </c>
      <c r="E833" s="433" t="s">
        <v>475</v>
      </c>
      <c r="F833" s="456">
        <v>162.5</v>
      </c>
      <c r="G833" s="434"/>
      <c r="H833" s="433"/>
      <c r="I833" s="456">
        <v>162.5</v>
      </c>
      <c r="J833" s="394"/>
    </row>
    <row r="834" spans="1:10">
      <c r="A834" s="633">
        <v>826</v>
      </c>
      <c r="B834" s="417">
        <v>41083</v>
      </c>
      <c r="C834" s="431" t="s">
        <v>2096</v>
      </c>
      <c r="D834" s="432" t="s">
        <v>2097</v>
      </c>
      <c r="E834" s="433" t="s">
        <v>475</v>
      </c>
      <c r="F834" s="456">
        <v>100</v>
      </c>
      <c r="G834" s="434"/>
      <c r="H834" s="433"/>
      <c r="I834" s="456">
        <v>100</v>
      </c>
      <c r="J834" s="394"/>
    </row>
    <row r="835" spans="1:10">
      <c r="A835" s="633">
        <v>827</v>
      </c>
      <c r="B835" s="417">
        <v>41083</v>
      </c>
      <c r="C835" s="418" t="s">
        <v>2098</v>
      </c>
      <c r="D835" s="419" t="s">
        <v>2099</v>
      </c>
      <c r="E835" s="420" t="s">
        <v>475</v>
      </c>
      <c r="F835" s="456">
        <v>100</v>
      </c>
      <c r="G835" s="434"/>
      <c r="H835" s="433"/>
      <c r="I835" s="456">
        <v>100</v>
      </c>
      <c r="J835" s="394"/>
    </row>
    <row r="836" spans="1:10">
      <c r="A836" s="633">
        <v>828</v>
      </c>
      <c r="B836" s="422">
        <v>41083</v>
      </c>
      <c r="C836" s="418" t="s">
        <v>2100</v>
      </c>
      <c r="D836" s="419" t="s">
        <v>2101</v>
      </c>
      <c r="E836" s="420" t="s">
        <v>475</v>
      </c>
      <c r="F836" s="456">
        <v>100</v>
      </c>
      <c r="G836" s="434"/>
      <c r="H836" s="433"/>
      <c r="I836" s="456">
        <v>100</v>
      </c>
      <c r="J836" s="394"/>
    </row>
    <row r="837" spans="1:10">
      <c r="A837" s="633">
        <v>829</v>
      </c>
      <c r="B837" s="417">
        <v>41083</v>
      </c>
      <c r="C837" s="418" t="s">
        <v>2102</v>
      </c>
      <c r="D837" s="419" t="s">
        <v>2103</v>
      </c>
      <c r="E837" s="420" t="s">
        <v>475</v>
      </c>
      <c r="F837" s="420">
        <v>125</v>
      </c>
      <c r="G837" s="434"/>
      <c r="H837" s="433"/>
      <c r="I837" s="420">
        <v>125</v>
      </c>
      <c r="J837" s="394"/>
    </row>
    <row r="838" spans="1:10">
      <c r="A838" s="633">
        <v>830</v>
      </c>
      <c r="B838" s="417">
        <v>41083</v>
      </c>
      <c r="C838" s="418" t="s">
        <v>2104</v>
      </c>
      <c r="D838" s="419" t="s">
        <v>2105</v>
      </c>
      <c r="E838" s="420" t="s">
        <v>475</v>
      </c>
      <c r="F838" s="420">
        <v>100</v>
      </c>
      <c r="G838" s="434"/>
      <c r="H838" s="433"/>
      <c r="I838" s="420">
        <v>100</v>
      </c>
      <c r="J838" s="394"/>
    </row>
    <row r="839" spans="1:10">
      <c r="A839" s="633">
        <v>831</v>
      </c>
      <c r="B839" s="417">
        <v>41083</v>
      </c>
      <c r="C839" s="418" t="s">
        <v>2106</v>
      </c>
      <c r="D839" s="419" t="s">
        <v>2107</v>
      </c>
      <c r="E839" s="420" t="s">
        <v>475</v>
      </c>
      <c r="F839" s="420">
        <v>100</v>
      </c>
      <c r="G839" s="434"/>
      <c r="H839" s="433"/>
      <c r="I839" s="420">
        <v>100</v>
      </c>
      <c r="J839" s="394"/>
    </row>
    <row r="840" spans="1:10">
      <c r="A840" s="633">
        <v>832</v>
      </c>
      <c r="B840" s="417">
        <v>41083</v>
      </c>
      <c r="C840" s="418" t="s">
        <v>2108</v>
      </c>
      <c r="D840" s="419" t="s">
        <v>2109</v>
      </c>
      <c r="E840" s="420" t="s">
        <v>475</v>
      </c>
      <c r="F840" s="420">
        <v>100</v>
      </c>
      <c r="G840" s="434"/>
      <c r="H840" s="433"/>
      <c r="I840" s="420">
        <v>100</v>
      </c>
      <c r="J840" s="394"/>
    </row>
    <row r="841" spans="1:10">
      <c r="A841" s="633">
        <v>833</v>
      </c>
      <c r="B841" s="417">
        <v>41083</v>
      </c>
      <c r="C841" s="418" t="s">
        <v>2110</v>
      </c>
      <c r="D841" s="419" t="s">
        <v>2111</v>
      </c>
      <c r="E841" s="420" t="s">
        <v>475</v>
      </c>
      <c r="F841" s="420">
        <v>100</v>
      </c>
      <c r="G841" s="434"/>
      <c r="H841" s="433"/>
      <c r="I841" s="420">
        <v>100</v>
      </c>
      <c r="J841" s="394"/>
    </row>
    <row r="842" spans="1:10">
      <c r="A842" s="633">
        <v>834</v>
      </c>
      <c r="B842" s="417">
        <v>41083</v>
      </c>
      <c r="C842" s="418" t="s">
        <v>2112</v>
      </c>
      <c r="D842" s="419" t="s">
        <v>2113</v>
      </c>
      <c r="E842" s="420" t="s">
        <v>475</v>
      </c>
      <c r="F842" s="420">
        <v>125</v>
      </c>
      <c r="G842" s="434"/>
      <c r="H842" s="433"/>
      <c r="I842" s="420">
        <v>125</v>
      </c>
      <c r="J842" s="394"/>
    </row>
    <row r="843" spans="1:10">
      <c r="A843" s="633">
        <v>835</v>
      </c>
      <c r="B843" s="417">
        <v>41083</v>
      </c>
      <c r="C843" s="418" t="s">
        <v>2114</v>
      </c>
      <c r="D843" s="419" t="s">
        <v>2115</v>
      </c>
      <c r="E843" s="420" t="s">
        <v>475</v>
      </c>
      <c r="F843" s="420">
        <v>125</v>
      </c>
      <c r="G843" s="434"/>
      <c r="H843" s="433"/>
      <c r="I843" s="420">
        <v>125</v>
      </c>
      <c r="J843" s="394"/>
    </row>
    <row r="844" spans="1:10">
      <c r="A844" s="633">
        <v>836</v>
      </c>
      <c r="B844" s="417">
        <v>41083</v>
      </c>
      <c r="C844" s="418" t="s">
        <v>2116</v>
      </c>
      <c r="D844" s="419" t="s">
        <v>2117</v>
      </c>
      <c r="E844" s="420" t="s">
        <v>475</v>
      </c>
      <c r="F844" s="420">
        <v>125</v>
      </c>
      <c r="G844" s="434"/>
      <c r="H844" s="433"/>
      <c r="I844" s="420">
        <v>125</v>
      </c>
      <c r="J844" s="394"/>
    </row>
    <row r="845" spans="1:10">
      <c r="A845" s="633">
        <v>837</v>
      </c>
      <c r="B845" s="417">
        <v>41083</v>
      </c>
      <c r="C845" s="418" t="s">
        <v>2118</v>
      </c>
      <c r="D845" s="419" t="s">
        <v>2119</v>
      </c>
      <c r="E845" s="420" t="s">
        <v>475</v>
      </c>
      <c r="F845" s="420">
        <v>125</v>
      </c>
      <c r="G845" s="434"/>
      <c r="H845" s="433"/>
      <c r="I845" s="420">
        <v>125</v>
      </c>
      <c r="J845" s="394"/>
    </row>
    <row r="846" spans="1:10">
      <c r="A846" s="633">
        <v>838</v>
      </c>
      <c r="B846" s="417">
        <v>41083</v>
      </c>
      <c r="C846" s="418" t="s">
        <v>2120</v>
      </c>
      <c r="D846" s="419" t="s">
        <v>2121</v>
      </c>
      <c r="E846" s="420" t="s">
        <v>475</v>
      </c>
      <c r="F846" s="420">
        <v>150</v>
      </c>
      <c r="G846" s="434"/>
      <c r="H846" s="433"/>
      <c r="I846" s="420">
        <v>150</v>
      </c>
      <c r="J846" s="394"/>
    </row>
    <row r="847" spans="1:10">
      <c r="A847" s="633">
        <v>839</v>
      </c>
      <c r="B847" s="422">
        <v>41083</v>
      </c>
      <c r="C847" s="423" t="s">
        <v>2122</v>
      </c>
      <c r="D847" s="424" t="s">
        <v>2123</v>
      </c>
      <c r="E847" s="425" t="s">
        <v>475</v>
      </c>
      <c r="F847" s="420">
        <v>150</v>
      </c>
      <c r="G847" s="434"/>
      <c r="H847" s="433"/>
      <c r="I847" s="420">
        <v>150</v>
      </c>
      <c r="J847" s="394"/>
    </row>
    <row r="848" spans="1:10">
      <c r="A848" s="633">
        <v>840</v>
      </c>
      <c r="B848" s="422">
        <v>41083</v>
      </c>
      <c r="C848" s="423" t="s">
        <v>2124</v>
      </c>
      <c r="D848" s="424" t="s">
        <v>2125</v>
      </c>
      <c r="E848" s="425" t="s">
        <v>475</v>
      </c>
      <c r="F848" s="420">
        <v>150</v>
      </c>
      <c r="G848" s="434"/>
      <c r="H848" s="433"/>
      <c r="I848" s="420">
        <v>150</v>
      </c>
      <c r="J848" s="394"/>
    </row>
    <row r="849" spans="1:10">
      <c r="A849" s="633">
        <v>841</v>
      </c>
      <c r="B849" s="422">
        <v>41083</v>
      </c>
      <c r="C849" s="423" t="s">
        <v>2126</v>
      </c>
      <c r="D849" s="424" t="s">
        <v>2127</v>
      </c>
      <c r="E849" s="425" t="s">
        <v>475</v>
      </c>
      <c r="F849" s="420">
        <v>100</v>
      </c>
      <c r="G849" s="434"/>
      <c r="H849" s="433"/>
      <c r="I849" s="420">
        <v>100</v>
      </c>
      <c r="J849" s="394"/>
    </row>
    <row r="850" spans="1:10">
      <c r="A850" s="633">
        <v>842</v>
      </c>
      <c r="B850" s="422">
        <v>41083</v>
      </c>
      <c r="C850" s="423" t="s">
        <v>2128</v>
      </c>
      <c r="D850" s="424" t="s">
        <v>2129</v>
      </c>
      <c r="E850" s="425" t="s">
        <v>475</v>
      </c>
      <c r="F850" s="420">
        <v>100</v>
      </c>
      <c r="G850" s="434"/>
      <c r="H850" s="433"/>
      <c r="I850" s="420">
        <v>100</v>
      </c>
      <c r="J850" s="394"/>
    </row>
    <row r="851" spans="1:10">
      <c r="A851" s="633">
        <v>843</v>
      </c>
      <c r="B851" s="417">
        <v>41083</v>
      </c>
      <c r="C851" s="427" t="s">
        <v>2130</v>
      </c>
      <c r="D851" s="428"/>
      <c r="E851" s="429" t="s">
        <v>475</v>
      </c>
      <c r="F851" s="429">
        <v>125</v>
      </c>
      <c r="G851" s="434"/>
      <c r="H851" s="433"/>
      <c r="I851" s="429">
        <v>125</v>
      </c>
      <c r="J851" s="394"/>
    </row>
    <row r="852" spans="1:10">
      <c r="A852" s="633">
        <v>844</v>
      </c>
      <c r="B852" s="417">
        <v>41083</v>
      </c>
      <c r="C852" s="431" t="s">
        <v>2131</v>
      </c>
      <c r="D852" s="432" t="s">
        <v>2132</v>
      </c>
      <c r="E852" s="433" t="s">
        <v>475</v>
      </c>
      <c r="F852" s="429">
        <v>125</v>
      </c>
      <c r="G852" s="434"/>
      <c r="H852" s="433"/>
      <c r="I852" s="429">
        <v>125</v>
      </c>
      <c r="J852" s="394"/>
    </row>
    <row r="853" spans="1:10">
      <c r="A853" s="633">
        <v>845</v>
      </c>
      <c r="B853" s="417">
        <v>41083</v>
      </c>
      <c r="C853" s="431" t="s">
        <v>2133</v>
      </c>
      <c r="D853" s="432" t="s">
        <v>2134</v>
      </c>
      <c r="E853" s="433" t="s">
        <v>475</v>
      </c>
      <c r="F853" s="429">
        <v>125</v>
      </c>
      <c r="G853" s="434"/>
      <c r="H853" s="433"/>
      <c r="I853" s="429">
        <v>125</v>
      </c>
      <c r="J853" s="394"/>
    </row>
    <row r="854" spans="1:10">
      <c r="A854" s="633">
        <v>846</v>
      </c>
      <c r="B854" s="442">
        <v>41083</v>
      </c>
      <c r="C854" s="431" t="s">
        <v>2135</v>
      </c>
      <c r="D854" s="432" t="s">
        <v>2136</v>
      </c>
      <c r="E854" s="433" t="s">
        <v>475</v>
      </c>
      <c r="F854" s="429">
        <v>125</v>
      </c>
      <c r="G854" s="434"/>
      <c r="H854" s="433"/>
      <c r="I854" s="429">
        <v>125</v>
      </c>
      <c r="J854" s="394"/>
    </row>
    <row r="855" spans="1:10">
      <c r="A855" s="633">
        <v>847</v>
      </c>
      <c r="B855" s="442">
        <v>41083</v>
      </c>
      <c r="C855" s="431" t="s">
        <v>2137</v>
      </c>
      <c r="D855" s="432" t="s">
        <v>2138</v>
      </c>
      <c r="E855" s="433" t="s">
        <v>475</v>
      </c>
      <c r="F855" s="429">
        <v>125</v>
      </c>
      <c r="G855" s="434"/>
      <c r="H855" s="433"/>
      <c r="I855" s="429">
        <v>125</v>
      </c>
      <c r="J855" s="394"/>
    </row>
    <row r="856" spans="1:10">
      <c r="A856" s="633">
        <v>848</v>
      </c>
      <c r="B856" s="442">
        <v>41083</v>
      </c>
      <c r="C856" s="431" t="s">
        <v>2139</v>
      </c>
      <c r="D856" s="432" t="s">
        <v>2140</v>
      </c>
      <c r="E856" s="433" t="s">
        <v>475</v>
      </c>
      <c r="F856" s="429">
        <v>125</v>
      </c>
      <c r="G856" s="434"/>
      <c r="H856" s="433"/>
      <c r="I856" s="429">
        <v>125</v>
      </c>
      <c r="J856" s="394"/>
    </row>
    <row r="857" spans="1:10">
      <c r="A857" s="633">
        <v>849</v>
      </c>
      <c r="B857" s="442">
        <v>41083</v>
      </c>
      <c r="C857" s="431" t="s">
        <v>2141</v>
      </c>
      <c r="D857" s="432" t="s">
        <v>2142</v>
      </c>
      <c r="E857" s="433" t="s">
        <v>475</v>
      </c>
      <c r="F857" s="429">
        <v>125</v>
      </c>
      <c r="G857" s="434"/>
      <c r="H857" s="433"/>
      <c r="I857" s="429">
        <v>125</v>
      </c>
      <c r="J857" s="394"/>
    </row>
    <row r="858" spans="1:10">
      <c r="A858" s="633">
        <v>850</v>
      </c>
      <c r="B858" s="417">
        <v>41083</v>
      </c>
      <c r="C858" s="431" t="s">
        <v>2143</v>
      </c>
      <c r="D858" s="432" t="s">
        <v>2144</v>
      </c>
      <c r="E858" s="433" t="s">
        <v>475</v>
      </c>
      <c r="F858" s="429">
        <v>125</v>
      </c>
      <c r="G858" s="434"/>
      <c r="H858" s="433"/>
      <c r="I858" s="429">
        <v>125</v>
      </c>
      <c r="J858" s="394"/>
    </row>
    <row r="859" spans="1:10">
      <c r="A859" s="633">
        <v>851</v>
      </c>
      <c r="B859" s="417">
        <v>41083</v>
      </c>
      <c r="C859" s="431" t="s">
        <v>2145</v>
      </c>
      <c r="D859" s="432" t="s">
        <v>2146</v>
      </c>
      <c r="E859" s="433" t="s">
        <v>475</v>
      </c>
      <c r="F859" s="429">
        <v>125</v>
      </c>
      <c r="G859" s="434"/>
      <c r="H859" s="433"/>
      <c r="I859" s="429">
        <v>125</v>
      </c>
      <c r="J859" s="394"/>
    </row>
    <row r="860" spans="1:10">
      <c r="A860" s="633">
        <v>852</v>
      </c>
      <c r="B860" s="442">
        <v>41083</v>
      </c>
      <c r="C860" s="431" t="s">
        <v>2147</v>
      </c>
      <c r="D860" s="432" t="s">
        <v>2148</v>
      </c>
      <c r="E860" s="433" t="s">
        <v>475</v>
      </c>
      <c r="F860" s="429">
        <v>125</v>
      </c>
      <c r="G860" s="434"/>
      <c r="H860" s="433"/>
      <c r="I860" s="429">
        <v>125</v>
      </c>
      <c r="J860" s="394"/>
    </row>
    <row r="861" spans="1:10">
      <c r="A861" s="633">
        <v>853</v>
      </c>
      <c r="B861" s="417">
        <v>41083</v>
      </c>
      <c r="C861" s="431" t="s">
        <v>2149</v>
      </c>
      <c r="D861" s="432" t="s">
        <v>2150</v>
      </c>
      <c r="E861" s="433" t="s">
        <v>475</v>
      </c>
      <c r="F861" s="429">
        <v>125</v>
      </c>
      <c r="G861" s="434"/>
      <c r="H861" s="433"/>
      <c r="I861" s="429">
        <v>125</v>
      </c>
      <c r="J861" s="394"/>
    </row>
    <row r="862" spans="1:10">
      <c r="A862" s="633">
        <v>854</v>
      </c>
      <c r="B862" s="442">
        <v>41083</v>
      </c>
      <c r="C862" s="431" t="s">
        <v>2151</v>
      </c>
      <c r="D862" s="432" t="s">
        <v>2152</v>
      </c>
      <c r="E862" s="433" t="s">
        <v>475</v>
      </c>
      <c r="F862" s="429">
        <v>125</v>
      </c>
      <c r="G862" s="434"/>
      <c r="H862" s="433"/>
      <c r="I862" s="429">
        <v>125</v>
      </c>
      <c r="J862" s="394"/>
    </row>
    <row r="863" spans="1:10">
      <c r="A863" s="633">
        <v>855</v>
      </c>
      <c r="B863" s="442">
        <v>41083</v>
      </c>
      <c r="C863" s="431" t="s">
        <v>2153</v>
      </c>
      <c r="D863" s="432" t="s">
        <v>2154</v>
      </c>
      <c r="E863" s="433" t="s">
        <v>475</v>
      </c>
      <c r="F863" s="429">
        <v>125</v>
      </c>
      <c r="G863" s="434"/>
      <c r="H863" s="433"/>
      <c r="I863" s="429">
        <v>125</v>
      </c>
      <c r="J863" s="394"/>
    </row>
    <row r="864" spans="1:10">
      <c r="A864" s="633">
        <v>856</v>
      </c>
      <c r="B864" s="442">
        <v>41083</v>
      </c>
      <c r="C864" s="431" t="s">
        <v>2120</v>
      </c>
      <c r="D864" s="432" t="s">
        <v>2155</v>
      </c>
      <c r="E864" s="433" t="s">
        <v>475</v>
      </c>
      <c r="F864" s="429">
        <v>125</v>
      </c>
      <c r="G864" s="434"/>
      <c r="H864" s="433"/>
      <c r="I864" s="429">
        <v>125</v>
      </c>
      <c r="J864" s="394"/>
    </row>
    <row r="865" spans="1:10">
      <c r="A865" s="633">
        <v>857</v>
      </c>
      <c r="B865" s="442">
        <v>41083</v>
      </c>
      <c r="C865" s="431" t="s">
        <v>2156</v>
      </c>
      <c r="D865" s="432" t="s">
        <v>2157</v>
      </c>
      <c r="E865" s="433" t="s">
        <v>475</v>
      </c>
      <c r="F865" s="429">
        <v>125</v>
      </c>
      <c r="G865" s="434"/>
      <c r="H865" s="433"/>
      <c r="I865" s="429">
        <v>125</v>
      </c>
      <c r="J865" s="394"/>
    </row>
    <row r="866" spans="1:10">
      <c r="A866" s="633">
        <v>858</v>
      </c>
      <c r="B866" s="417">
        <v>41083</v>
      </c>
      <c r="C866" s="431" t="s">
        <v>2158</v>
      </c>
      <c r="D866" s="432"/>
      <c r="E866" s="433" t="s">
        <v>475</v>
      </c>
      <c r="F866" s="429">
        <v>125</v>
      </c>
      <c r="G866" s="434"/>
      <c r="H866" s="433"/>
      <c r="I866" s="429">
        <v>125</v>
      </c>
      <c r="J866" s="394"/>
    </row>
    <row r="867" spans="1:10">
      <c r="A867" s="633">
        <v>859</v>
      </c>
      <c r="B867" s="417">
        <v>41083</v>
      </c>
      <c r="C867" s="431" t="s">
        <v>2045</v>
      </c>
      <c r="D867" s="432" t="s">
        <v>2046</v>
      </c>
      <c r="E867" s="433" t="s">
        <v>475</v>
      </c>
      <c r="F867" s="433">
        <v>100</v>
      </c>
      <c r="G867" s="434"/>
      <c r="H867" s="433"/>
      <c r="I867" s="433">
        <v>100</v>
      </c>
      <c r="J867" s="394"/>
    </row>
    <row r="868" spans="1:10">
      <c r="A868" s="633">
        <v>860</v>
      </c>
      <c r="B868" s="417">
        <v>41083</v>
      </c>
      <c r="C868" s="431" t="s">
        <v>2090</v>
      </c>
      <c r="D868" s="432" t="s">
        <v>2091</v>
      </c>
      <c r="E868" s="433" t="s">
        <v>475</v>
      </c>
      <c r="F868" s="433">
        <v>150</v>
      </c>
      <c r="G868" s="434"/>
      <c r="H868" s="433"/>
      <c r="I868" s="433">
        <v>150</v>
      </c>
      <c r="J868" s="394"/>
    </row>
    <row r="869" spans="1:10">
      <c r="A869" s="633">
        <v>861</v>
      </c>
      <c r="B869" s="442">
        <v>41083</v>
      </c>
      <c r="C869" s="431" t="s">
        <v>2159</v>
      </c>
      <c r="D869" s="432" t="s">
        <v>2160</v>
      </c>
      <c r="E869" s="433" t="s">
        <v>475</v>
      </c>
      <c r="F869" s="433">
        <v>125</v>
      </c>
      <c r="G869" s="434"/>
      <c r="H869" s="433"/>
      <c r="I869" s="433">
        <v>125</v>
      </c>
      <c r="J869" s="394"/>
    </row>
    <row r="870" spans="1:10">
      <c r="A870" s="633">
        <v>862</v>
      </c>
      <c r="B870" s="442">
        <v>41083</v>
      </c>
      <c r="C870" s="431" t="s">
        <v>2161</v>
      </c>
      <c r="D870" s="432" t="s">
        <v>2162</v>
      </c>
      <c r="E870" s="433" t="s">
        <v>475</v>
      </c>
      <c r="F870" s="433">
        <v>100</v>
      </c>
      <c r="G870" s="434"/>
      <c r="H870" s="433"/>
      <c r="I870" s="433">
        <v>100</v>
      </c>
      <c r="J870" s="394"/>
    </row>
    <row r="871" spans="1:10">
      <c r="A871" s="633">
        <v>863</v>
      </c>
      <c r="B871" s="442">
        <v>41083</v>
      </c>
      <c r="C871" s="431" t="s">
        <v>2163</v>
      </c>
      <c r="D871" s="432" t="s">
        <v>2164</v>
      </c>
      <c r="E871" s="433" t="s">
        <v>475</v>
      </c>
      <c r="F871" s="433">
        <v>125</v>
      </c>
      <c r="G871" s="434"/>
      <c r="H871" s="433"/>
      <c r="I871" s="433">
        <v>125</v>
      </c>
      <c r="J871" s="394"/>
    </row>
    <row r="872" spans="1:10">
      <c r="A872" s="633">
        <v>864</v>
      </c>
      <c r="B872" s="442">
        <v>41083</v>
      </c>
      <c r="C872" s="431" t="s">
        <v>2165</v>
      </c>
      <c r="D872" s="432" t="s">
        <v>2166</v>
      </c>
      <c r="E872" s="433" t="s">
        <v>475</v>
      </c>
      <c r="F872" s="456">
        <v>100</v>
      </c>
      <c r="G872" s="434"/>
      <c r="H872" s="433"/>
      <c r="I872" s="456">
        <v>100</v>
      </c>
      <c r="J872" s="394"/>
    </row>
    <row r="873" spans="1:10">
      <c r="A873" s="633">
        <v>865</v>
      </c>
      <c r="B873" s="442">
        <v>41083</v>
      </c>
      <c r="C873" s="431" t="s">
        <v>2167</v>
      </c>
      <c r="D873" s="432" t="s">
        <v>2168</v>
      </c>
      <c r="E873" s="433" t="s">
        <v>475</v>
      </c>
      <c r="F873" s="456">
        <v>100</v>
      </c>
      <c r="G873" s="434"/>
      <c r="H873" s="433"/>
      <c r="I873" s="456">
        <v>100</v>
      </c>
      <c r="J873" s="394"/>
    </row>
    <row r="874" spans="1:10">
      <c r="A874" s="633">
        <v>866</v>
      </c>
      <c r="B874" s="442">
        <v>41083</v>
      </c>
      <c r="C874" s="431" t="s">
        <v>2169</v>
      </c>
      <c r="D874" s="432" t="s">
        <v>2170</v>
      </c>
      <c r="E874" s="433" t="s">
        <v>475</v>
      </c>
      <c r="F874" s="456">
        <v>125</v>
      </c>
      <c r="G874" s="434"/>
      <c r="H874" s="433"/>
      <c r="I874" s="456">
        <v>125</v>
      </c>
      <c r="J874" s="394"/>
    </row>
    <row r="875" spans="1:10">
      <c r="A875" s="633">
        <v>867</v>
      </c>
      <c r="B875" s="442">
        <v>41083</v>
      </c>
      <c r="C875" s="431" t="s">
        <v>2171</v>
      </c>
      <c r="D875" s="432" t="s">
        <v>2172</v>
      </c>
      <c r="E875" s="433" t="s">
        <v>475</v>
      </c>
      <c r="F875" s="456">
        <v>125</v>
      </c>
      <c r="G875" s="434"/>
      <c r="H875" s="433"/>
      <c r="I875" s="456">
        <v>125</v>
      </c>
      <c r="J875" s="394"/>
    </row>
    <row r="876" spans="1:10">
      <c r="A876" s="633">
        <v>868</v>
      </c>
      <c r="B876" s="442">
        <v>41083</v>
      </c>
      <c r="C876" s="431" t="s">
        <v>2173</v>
      </c>
      <c r="D876" s="432" t="s">
        <v>2174</v>
      </c>
      <c r="E876" s="433" t="s">
        <v>475</v>
      </c>
      <c r="F876" s="456">
        <v>100</v>
      </c>
      <c r="G876" s="434"/>
      <c r="H876" s="433"/>
      <c r="I876" s="456">
        <v>100</v>
      </c>
      <c r="J876" s="394"/>
    </row>
    <row r="877" spans="1:10">
      <c r="A877" s="633">
        <v>869</v>
      </c>
      <c r="B877" s="442">
        <v>41083</v>
      </c>
      <c r="C877" s="431" t="s">
        <v>2175</v>
      </c>
      <c r="D877" s="432" t="s">
        <v>2176</v>
      </c>
      <c r="E877" s="433" t="s">
        <v>475</v>
      </c>
      <c r="F877" s="456">
        <v>100</v>
      </c>
      <c r="G877" s="434"/>
      <c r="H877" s="433"/>
      <c r="I877" s="456">
        <v>100</v>
      </c>
      <c r="J877" s="394"/>
    </row>
    <row r="878" spans="1:10">
      <c r="A878" s="633">
        <v>870</v>
      </c>
      <c r="B878" s="442">
        <v>41083</v>
      </c>
      <c r="C878" s="431" t="s">
        <v>2177</v>
      </c>
      <c r="D878" s="432" t="s">
        <v>2178</v>
      </c>
      <c r="E878" s="433" t="s">
        <v>475</v>
      </c>
      <c r="F878" s="456">
        <v>100</v>
      </c>
      <c r="G878" s="434"/>
      <c r="H878" s="433"/>
      <c r="I878" s="456">
        <v>100</v>
      </c>
      <c r="J878" s="394"/>
    </row>
    <row r="879" spans="1:10">
      <c r="A879" s="633">
        <v>871</v>
      </c>
      <c r="B879" s="442">
        <v>41083</v>
      </c>
      <c r="C879" s="431" t="s">
        <v>2179</v>
      </c>
      <c r="D879" s="432" t="s">
        <v>2180</v>
      </c>
      <c r="E879" s="433" t="s">
        <v>475</v>
      </c>
      <c r="F879" s="456">
        <v>100</v>
      </c>
      <c r="G879" s="434"/>
      <c r="H879" s="433"/>
      <c r="I879" s="456">
        <v>100</v>
      </c>
      <c r="J879" s="394"/>
    </row>
    <row r="880" spans="1:10">
      <c r="A880" s="633">
        <v>872</v>
      </c>
      <c r="B880" s="442">
        <v>41083</v>
      </c>
      <c r="C880" s="431" t="s">
        <v>2181</v>
      </c>
      <c r="D880" s="432" t="s">
        <v>2182</v>
      </c>
      <c r="E880" s="433" t="s">
        <v>475</v>
      </c>
      <c r="F880" s="456">
        <v>100</v>
      </c>
      <c r="G880" s="434"/>
      <c r="H880" s="433"/>
      <c r="I880" s="456">
        <v>100</v>
      </c>
      <c r="J880" s="394"/>
    </row>
    <row r="881" spans="1:10">
      <c r="A881" s="633">
        <v>873</v>
      </c>
      <c r="B881" s="442">
        <v>41083</v>
      </c>
      <c r="C881" s="431" t="s">
        <v>2183</v>
      </c>
      <c r="D881" s="432" t="s">
        <v>2184</v>
      </c>
      <c r="E881" s="433" t="s">
        <v>475</v>
      </c>
      <c r="F881" s="456">
        <v>150</v>
      </c>
      <c r="G881" s="434"/>
      <c r="H881" s="433"/>
      <c r="I881" s="456">
        <v>150</v>
      </c>
      <c r="J881" s="394"/>
    </row>
    <row r="882" spans="1:10">
      <c r="A882" s="633">
        <v>874</v>
      </c>
      <c r="B882" s="442">
        <v>41083</v>
      </c>
      <c r="C882" s="431" t="s">
        <v>2185</v>
      </c>
      <c r="D882" s="432" t="s">
        <v>2186</v>
      </c>
      <c r="E882" s="433" t="s">
        <v>475</v>
      </c>
      <c r="F882" s="456">
        <v>150</v>
      </c>
      <c r="G882" s="434"/>
      <c r="H882" s="433"/>
      <c r="I882" s="456">
        <v>150</v>
      </c>
      <c r="J882" s="394"/>
    </row>
    <row r="883" spans="1:10">
      <c r="A883" s="633">
        <v>875</v>
      </c>
      <c r="B883" s="417">
        <v>41083</v>
      </c>
      <c r="C883" s="431" t="s">
        <v>2187</v>
      </c>
      <c r="D883" s="432" t="s">
        <v>2188</v>
      </c>
      <c r="E883" s="433" t="s">
        <v>475</v>
      </c>
      <c r="F883" s="456">
        <v>100</v>
      </c>
      <c r="G883" s="434"/>
      <c r="H883" s="433"/>
      <c r="I883" s="456">
        <v>100</v>
      </c>
      <c r="J883" s="394"/>
    </row>
    <row r="884" spans="1:10">
      <c r="A884" s="633">
        <v>876</v>
      </c>
      <c r="B884" s="442">
        <v>41083</v>
      </c>
      <c r="C884" s="431" t="s">
        <v>2189</v>
      </c>
      <c r="D884" s="432" t="s">
        <v>2190</v>
      </c>
      <c r="E884" s="433" t="s">
        <v>475</v>
      </c>
      <c r="F884" s="456">
        <v>125</v>
      </c>
      <c r="G884" s="434"/>
      <c r="H884" s="433"/>
      <c r="I884" s="456">
        <v>125</v>
      </c>
      <c r="J884" s="394"/>
    </row>
    <row r="885" spans="1:10">
      <c r="A885" s="633">
        <v>877</v>
      </c>
      <c r="B885" s="442">
        <v>41083</v>
      </c>
      <c r="C885" s="431" t="s">
        <v>2191</v>
      </c>
      <c r="D885" s="432" t="s">
        <v>2192</v>
      </c>
      <c r="E885" s="433" t="s">
        <v>475</v>
      </c>
      <c r="F885" s="456">
        <v>125</v>
      </c>
      <c r="G885" s="434"/>
      <c r="H885" s="433"/>
      <c r="I885" s="456">
        <v>125</v>
      </c>
      <c r="J885" s="394"/>
    </row>
    <row r="886" spans="1:10">
      <c r="A886" s="633">
        <v>878</v>
      </c>
      <c r="B886" s="442">
        <v>41083</v>
      </c>
      <c r="C886" s="431" t="s">
        <v>2193</v>
      </c>
      <c r="D886" s="432" t="s">
        <v>2194</v>
      </c>
      <c r="E886" s="433" t="s">
        <v>475</v>
      </c>
      <c r="F886" s="456">
        <v>150</v>
      </c>
      <c r="G886" s="434"/>
      <c r="H886" s="433"/>
      <c r="I886" s="456">
        <v>150</v>
      </c>
      <c r="J886" s="394"/>
    </row>
    <row r="887" spans="1:10">
      <c r="A887" s="633">
        <v>879</v>
      </c>
      <c r="B887" s="442">
        <v>41083</v>
      </c>
      <c r="C887" s="431" t="s">
        <v>2195</v>
      </c>
      <c r="D887" s="432" t="s">
        <v>2196</v>
      </c>
      <c r="E887" s="433" t="s">
        <v>475</v>
      </c>
      <c r="F887" s="456">
        <v>150</v>
      </c>
      <c r="G887" s="434"/>
      <c r="H887" s="433"/>
      <c r="I887" s="456">
        <v>150</v>
      </c>
      <c r="J887" s="394"/>
    </row>
    <row r="888" spans="1:10">
      <c r="A888" s="633">
        <v>880</v>
      </c>
      <c r="B888" s="442">
        <v>41083</v>
      </c>
      <c r="C888" s="431" t="s">
        <v>2197</v>
      </c>
      <c r="D888" s="432" t="s">
        <v>2198</v>
      </c>
      <c r="E888" s="433" t="s">
        <v>475</v>
      </c>
      <c r="F888" s="456">
        <v>125</v>
      </c>
      <c r="G888" s="434"/>
      <c r="H888" s="433"/>
      <c r="I888" s="456">
        <v>125</v>
      </c>
      <c r="J888" s="394"/>
    </row>
    <row r="889" spans="1:10">
      <c r="A889" s="633">
        <v>881</v>
      </c>
      <c r="B889" s="442">
        <v>41083</v>
      </c>
      <c r="C889" s="431" t="s">
        <v>2199</v>
      </c>
      <c r="D889" s="432" t="s">
        <v>2200</v>
      </c>
      <c r="E889" s="433" t="s">
        <v>475</v>
      </c>
      <c r="F889" s="456">
        <v>125</v>
      </c>
      <c r="G889" s="434"/>
      <c r="H889" s="433"/>
      <c r="I889" s="456">
        <v>125</v>
      </c>
      <c r="J889" s="394"/>
    </row>
    <row r="890" spans="1:10">
      <c r="A890" s="633">
        <v>882</v>
      </c>
      <c r="B890" s="442">
        <v>41083</v>
      </c>
      <c r="C890" s="431" t="s">
        <v>2201</v>
      </c>
      <c r="D890" s="432" t="s">
        <v>2202</v>
      </c>
      <c r="E890" s="433" t="s">
        <v>475</v>
      </c>
      <c r="F890" s="456">
        <v>125</v>
      </c>
      <c r="G890" s="434"/>
      <c r="H890" s="433"/>
      <c r="I890" s="456">
        <v>125</v>
      </c>
      <c r="J890" s="394"/>
    </row>
    <row r="891" spans="1:10">
      <c r="A891" s="633">
        <v>883</v>
      </c>
      <c r="B891" s="442">
        <v>41083</v>
      </c>
      <c r="C891" s="431" t="s">
        <v>2203</v>
      </c>
      <c r="D891" s="432" t="s">
        <v>2204</v>
      </c>
      <c r="E891" s="433" t="s">
        <v>475</v>
      </c>
      <c r="F891" s="456">
        <v>125</v>
      </c>
      <c r="G891" s="434"/>
      <c r="H891" s="433"/>
      <c r="I891" s="456">
        <v>125</v>
      </c>
      <c r="J891" s="394"/>
    </row>
    <row r="892" spans="1:10">
      <c r="A892" s="633">
        <v>884</v>
      </c>
      <c r="B892" s="442">
        <v>41083</v>
      </c>
      <c r="C892" s="431" t="s">
        <v>2205</v>
      </c>
      <c r="D892" s="432" t="s">
        <v>2206</v>
      </c>
      <c r="E892" s="433" t="s">
        <v>475</v>
      </c>
      <c r="F892" s="456">
        <v>100</v>
      </c>
      <c r="G892" s="421"/>
      <c r="H892" s="420"/>
      <c r="I892" s="456">
        <v>100</v>
      </c>
      <c r="J892" s="394"/>
    </row>
    <row r="893" spans="1:10">
      <c r="A893" s="633">
        <v>885</v>
      </c>
      <c r="B893" s="442">
        <v>41083</v>
      </c>
      <c r="C893" s="431" t="s">
        <v>2207</v>
      </c>
      <c r="D893" s="432"/>
      <c r="E893" s="433" t="s">
        <v>475</v>
      </c>
      <c r="F893" s="456">
        <v>100</v>
      </c>
      <c r="G893" s="421"/>
      <c r="H893" s="420"/>
      <c r="I893" s="456">
        <v>100</v>
      </c>
      <c r="J893" s="394"/>
    </row>
    <row r="894" spans="1:10">
      <c r="A894" s="633">
        <v>886</v>
      </c>
      <c r="B894" s="442">
        <v>41083</v>
      </c>
      <c r="C894" s="431" t="s">
        <v>2208</v>
      </c>
      <c r="D894" s="432" t="s">
        <v>2209</v>
      </c>
      <c r="E894" s="433" t="s">
        <v>475</v>
      </c>
      <c r="F894" s="456">
        <v>125</v>
      </c>
      <c r="G894" s="421"/>
      <c r="H894" s="420"/>
      <c r="I894" s="456">
        <v>125</v>
      </c>
      <c r="J894" s="394"/>
    </row>
    <row r="895" spans="1:10">
      <c r="A895" s="633">
        <v>887</v>
      </c>
      <c r="B895" s="442">
        <v>41083</v>
      </c>
      <c r="C895" s="431" t="s">
        <v>2210</v>
      </c>
      <c r="D895" s="432" t="s">
        <v>2211</v>
      </c>
      <c r="E895" s="433" t="s">
        <v>475</v>
      </c>
      <c r="F895" s="456">
        <v>125</v>
      </c>
      <c r="G895" s="421"/>
      <c r="H895" s="420"/>
      <c r="I895" s="456">
        <v>125</v>
      </c>
      <c r="J895" s="394"/>
    </row>
    <row r="896" spans="1:10">
      <c r="A896" s="633">
        <v>888</v>
      </c>
      <c r="B896" s="442">
        <v>41083</v>
      </c>
      <c r="C896" s="431" t="s">
        <v>2212</v>
      </c>
      <c r="D896" s="432" t="s">
        <v>2213</v>
      </c>
      <c r="E896" s="433" t="s">
        <v>475</v>
      </c>
      <c r="F896" s="456">
        <v>125</v>
      </c>
      <c r="G896" s="421"/>
      <c r="H896" s="420"/>
      <c r="I896" s="456">
        <v>125</v>
      </c>
      <c r="J896" s="394"/>
    </row>
    <row r="897" spans="1:10">
      <c r="A897" s="633">
        <v>889</v>
      </c>
      <c r="B897" s="442">
        <v>41083</v>
      </c>
      <c r="C897" s="431" t="s">
        <v>2214</v>
      </c>
      <c r="D897" s="432" t="s">
        <v>2215</v>
      </c>
      <c r="E897" s="433" t="s">
        <v>475</v>
      </c>
      <c r="F897" s="456">
        <v>125</v>
      </c>
      <c r="G897" s="421"/>
      <c r="H897" s="420"/>
      <c r="I897" s="456">
        <v>125</v>
      </c>
      <c r="J897" s="394"/>
    </row>
    <row r="898" spans="1:10">
      <c r="A898" s="633">
        <v>890</v>
      </c>
      <c r="B898" s="442">
        <v>41083</v>
      </c>
      <c r="C898" s="431" t="s">
        <v>2216</v>
      </c>
      <c r="D898" s="432" t="s">
        <v>2217</v>
      </c>
      <c r="E898" s="433" t="s">
        <v>475</v>
      </c>
      <c r="F898" s="456">
        <v>150</v>
      </c>
      <c r="G898" s="421"/>
      <c r="H898" s="420"/>
      <c r="I898" s="456">
        <v>150</v>
      </c>
      <c r="J898" s="394"/>
    </row>
    <row r="899" spans="1:10">
      <c r="A899" s="633">
        <v>891</v>
      </c>
      <c r="B899" s="442">
        <v>41083</v>
      </c>
      <c r="C899" s="431" t="s">
        <v>2218</v>
      </c>
      <c r="D899" s="432" t="s">
        <v>2219</v>
      </c>
      <c r="E899" s="433" t="s">
        <v>475</v>
      </c>
      <c r="F899" s="456">
        <v>150</v>
      </c>
      <c r="G899" s="421"/>
      <c r="H899" s="420"/>
      <c r="I899" s="456">
        <v>150</v>
      </c>
      <c r="J899" s="394"/>
    </row>
    <row r="900" spans="1:10">
      <c r="A900" s="633">
        <v>892</v>
      </c>
      <c r="B900" s="442">
        <v>41083</v>
      </c>
      <c r="C900" s="431" t="s">
        <v>2220</v>
      </c>
      <c r="D900" s="432" t="s">
        <v>2221</v>
      </c>
      <c r="E900" s="433" t="s">
        <v>475</v>
      </c>
      <c r="F900" s="456">
        <v>150</v>
      </c>
      <c r="G900" s="421"/>
      <c r="H900" s="420"/>
      <c r="I900" s="456">
        <v>150</v>
      </c>
      <c r="J900" s="394"/>
    </row>
    <row r="901" spans="1:10">
      <c r="A901" s="633">
        <v>893</v>
      </c>
      <c r="B901" s="442">
        <v>41083</v>
      </c>
      <c r="C901" s="431" t="s">
        <v>2222</v>
      </c>
      <c r="D901" s="432" t="s">
        <v>2223</v>
      </c>
      <c r="E901" s="433" t="s">
        <v>475</v>
      </c>
      <c r="F901" s="456">
        <v>150</v>
      </c>
      <c r="G901" s="421"/>
      <c r="H901" s="420"/>
      <c r="I901" s="456">
        <v>150</v>
      </c>
      <c r="J901" s="394"/>
    </row>
    <row r="902" spans="1:10">
      <c r="A902" s="633">
        <v>894</v>
      </c>
      <c r="B902" s="442">
        <v>41083</v>
      </c>
      <c r="C902" s="431" t="s">
        <v>2224</v>
      </c>
      <c r="D902" s="432" t="s">
        <v>2225</v>
      </c>
      <c r="E902" s="433" t="s">
        <v>475</v>
      </c>
      <c r="F902" s="456">
        <v>150</v>
      </c>
      <c r="G902" s="421"/>
      <c r="H902" s="420"/>
      <c r="I902" s="456">
        <v>150</v>
      </c>
      <c r="J902" s="394"/>
    </row>
    <row r="903" spans="1:10">
      <c r="A903" s="633">
        <v>895</v>
      </c>
      <c r="B903" s="442">
        <v>41083</v>
      </c>
      <c r="C903" s="431" t="s">
        <v>2226</v>
      </c>
      <c r="D903" s="432" t="s">
        <v>2227</v>
      </c>
      <c r="E903" s="433" t="s">
        <v>475</v>
      </c>
      <c r="F903" s="456">
        <v>150</v>
      </c>
      <c r="G903" s="421"/>
      <c r="H903" s="420"/>
      <c r="I903" s="456">
        <v>150</v>
      </c>
      <c r="J903" s="394"/>
    </row>
    <row r="904" spans="1:10">
      <c r="A904" s="633">
        <v>896</v>
      </c>
      <c r="B904" s="442">
        <v>41083</v>
      </c>
      <c r="C904" s="431" t="s">
        <v>2228</v>
      </c>
      <c r="D904" s="432" t="s">
        <v>2229</v>
      </c>
      <c r="E904" s="433" t="s">
        <v>475</v>
      </c>
      <c r="F904" s="456">
        <v>150</v>
      </c>
      <c r="G904" s="421"/>
      <c r="H904" s="420"/>
      <c r="I904" s="456">
        <v>150</v>
      </c>
      <c r="J904" s="394"/>
    </row>
    <row r="905" spans="1:10">
      <c r="A905" s="633">
        <v>897</v>
      </c>
      <c r="B905" s="457">
        <v>41083</v>
      </c>
      <c r="C905" s="436" t="s">
        <v>2230</v>
      </c>
      <c r="D905" s="437" t="s">
        <v>2231</v>
      </c>
      <c r="E905" s="438" t="s">
        <v>475</v>
      </c>
      <c r="F905" s="456">
        <v>150</v>
      </c>
      <c r="G905" s="421"/>
      <c r="H905" s="420"/>
      <c r="I905" s="456">
        <v>150</v>
      </c>
      <c r="J905" s="394"/>
    </row>
    <row r="906" spans="1:10">
      <c r="A906" s="633">
        <v>898</v>
      </c>
      <c r="B906" s="442">
        <v>41083</v>
      </c>
      <c r="C906" s="431" t="s">
        <v>2232</v>
      </c>
      <c r="D906" s="432" t="s">
        <v>2233</v>
      </c>
      <c r="E906" s="433" t="s">
        <v>475</v>
      </c>
      <c r="F906" s="456">
        <v>150</v>
      </c>
      <c r="G906" s="421"/>
      <c r="H906" s="420"/>
      <c r="I906" s="456">
        <v>150</v>
      </c>
      <c r="J906" s="394"/>
    </row>
    <row r="907" spans="1:10">
      <c r="A907" s="633">
        <v>899</v>
      </c>
      <c r="B907" s="442">
        <v>41083</v>
      </c>
      <c r="C907" s="431" t="s">
        <v>2234</v>
      </c>
      <c r="D907" s="432" t="s">
        <v>2235</v>
      </c>
      <c r="E907" s="433" t="s">
        <v>475</v>
      </c>
      <c r="F907" s="456">
        <v>150</v>
      </c>
      <c r="G907" s="421"/>
      <c r="H907" s="420"/>
      <c r="I907" s="456">
        <v>150</v>
      </c>
      <c r="J907" s="394"/>
    </row>
    <row r="908" spans="1:10">
      <c r="A908" s="633">
        <v>900</v>
      </c>
      <c r="B908" s="442">
        <v>41083</v>
      </c>
      <c r="C908" s="431" t="s">
        <v>2236</v>
      </c>
      <c r="D908" s="432"/>
      <c r="E908" s="433" t="s">
        <v>475</v>
      </c>
      <c r="F908" s="456">
        <v>125</v>
      </c>
      <c r="G908" s="421"/>
      <c r="H908" s="420"/>
      <c r="I908" s="456">
        <v>125</v>
      </c>
      <c r="J908" s="394"/>
    </row>
    <row r="909" spans="1:10">
      <c r="A909" s="633">
        <v>901</v>
      </c>
      <c r="B909" s="442">
        <v>41083</v>
      </c>
      <c r="C909" s="431" t="s">
        <v>2237</v>
      </c>
      <c r="D909" s="432" t="s">
        <v>2238</v>
      </c>
      <c r="E909" s="433" t="s">
        <v>475</v>
      </c>
      <c r="F909" s="456">
        <v>125</v>
      </c>
      <c r="G909" s="421"/>
      <c r="H909" s="420"/>
      <c r="I909" s="456">
        <v>125</v>
      </c>
      <c r="J909" s="394"/>
    </row>
    <row r="910" spans="1:10">
      <c r="A910" s="633">
        <v>902</v>
      </c>
      <c r="B910" s="442">
        <v>41083</v>
      </c>
      <c r="C910" s="431" t="s">
        <v>2239</v>
      </c>
      <c r="D910" s="432" t="s">
        <v>2240</v>
      </c>
      <c r="E910" s="433" t="s">
        <v>475</v>
      </c>
      <c r="F910" s="456">
        <v>150</v>
      </c>
      <c r="G910" s="421"/>
      <c r="H910" s="420"/>
      <c r="I910" s="456">
        <v>150</v>
      </c>
      <c r="J910" s="394"/>
    </row>
    <row r="911" spans="1:10">
      <c r="A911" s="633">
        <v>903</v>
      </c>
      <c r="B911" s="442">
        <v>41083</v>
      </c>
      <c r="C911" s="431" t="s">
        <v>2241</v>
      </c>
      <c r="D911" s="432" t="s">
        <v>2242</v>
      </c>
      <c r="E911" s="433" t="s">
        <v>475</v>
      </c>
      <c r="F911" s="456">
        <v>150</v>
      </c>
      <c r="G911" s="421"/>
      <c r="H911" s="420"/>
      <c r="I911" s="456">
        <v>150</v>
      </c>
      <c r="J911" s="394"/>
    </row>
    <row r="912" spans="1:10">
      <c r="A912" s="633">
        <v>904</v>
      </c>
      <c r="B912" s="442">
        <v>41083</v>
      </c>
      <c r="C912" s="431" t="s">
        <v>2243</v>
      </c>
      <c r="D912" s="432" t="s">
        <v>2244</v>
      </c>
      <c r="E912" s="433" t="s">
        <v>475</v>
      </c>
      <c r="F912" s="456">
        <v>150</v>
      </c>
      <c r="G912" s="421"/>
      <c r="H912" s="420"/>
      <c r="I912" s="456">
        <v>150</v>
      </c>
      <c r="J912" s="394"/>
    </row>
    <row r="913" spans="1:10">
      <c r="A913" s="633">
        <v>905</v>
      </c>
      <c r="B913" s="442">
        <v>41083</v>
      </c>
      <c r="C913" s="431" t="s">
        <v>2245</v>
      </c>
      <c r="D913" s="432" t="s">
        <v>2246</v>
      </c>
      <c r="E913" s="433" t="s">
        <v>475</v>
      </c>
      <c r="F913" s="456">
        <v>150</v>
      </c>
      <c r="G913" s="421"/>
      <c r="H913" s="420"/>
      <c r="I913" s="456">
        <v>150</v>
      </c>
      <c r="J913" s="394"/>
    </row>
    <row r="914" spans="1:10">
      <c r="A914" s="633">
        <v>906</v>
      </c>
      <c r="B914" s="442">
        <v>41083</v>
      </c>
      <c r="C914" s="431" t="s">
        <v>2247</v>
      </c>
      <c r="D914" s="432" t="s">
        <v>2248</v>
      </c>
      <c r="E914" s="433" t="s">
        <v>475</v>
      </c>
      <c r="F914" s="456">
        <v>150</v>
      </c>
      <c r="G914" s="421"/>
      <c r="H914" s="420"/>
      <c r="I914" s="456">
        <v>150</v>
      </c>
      <c r="J914" s="394"/>
    </row>
    <row r="915" spans="1:10">
      <c r="A915" s="633">
        <v>907</v>
      </c>
      <c r="B915" s="442">
        <v>41083</v>
      </c>
      <c r="C915" s="431" t="s">
        <v>2249</v>
      </c>
      <c r="D915" s="432" t="s">
        <v>2250</v>
      </c>
      <c r="E915" s="433" t="s">
        <v>475</v>
      </c>
      <c r="F915" s="456">
        <v>125</v>
      </c>
      <c r="G915" s="421"/>
      <c r="H915" s="420"/>
      <c r="I915" s="456">
        <v>125</v>
      </c>
      <c r="J915" s="394"/>
    </row>
    <row r="916" spans="1:10">
      <c r="A916" s="633">
        <v>908</v>
      </c>
      <c r="B916" s="442">
        <v>41083</v>
      </c>
      <c r="C916" s="431" t="s">
        <v>2251</v>
      </c>
      <c r="D916" s="432" t="s">
        <v>2252</v>
      </c>
      <c r="E916" s="433" t="s">
        <v>475</v>
      </c>
      <c r="F916" s="456">
        <v>125</v>
      </c>
      <c r="G916" s="421"/>
      <c r="H916" s="420"/>
      <c r="I916" s="456">
        <v>125</v>
      </c>
      <c r="J916" s="394"/>
    </row>
    <row r="917" spans="1:10">
      <c r="A917" s="633">
        <v>909</v>
      </c>
      <c r="B917" s="442">
        <v>41083</v>
      </c>
      <c r="C917" s="431" t="s">
        <v>2253</v>
      </c>
      <c r="D917" s="432" t="s">
        <v>2254</v>
      </c>
      <c r="E917" s="433" t="s">
        <v>475</v>
      </c>
      <c r="F917" s="456">
        <v>150</v>
      </c>
      <c r="G917" s="421"/>
      <c r="H917" s="420"/>
      <c r="I917" s="456">
        <v>150</v>
      </c>
      <c r="J917" s="394"/>
    </row>
    <row r="918" spans="1:10">
      <c r="A918" s="633">
        <v>910</v>
      </c>
      <c r="B918" s="442">
        <v>41083</v>
      </c>
      <c r="C918" s="431" t="s">
        <v>2255</v>
      </c>
      <c r="D918" s="432" t="s">
        <v>2256</v>
      </c>
      <c r="E918" s="433" t="s">
        <v>475</v>
      </c>
      <c r="F918" s="456">
        <v>150</v>
      </c>
      <c r="G918" s="421"/>
      <c r="H918" s="420"/>
      <c r="I918" s="456">
        <v>150</v>
      </c>
      <c r="J918" s="394"/>
    </row>
    <row r="919" spans="1:10">
      <c r="A919" s="633">
        <v>911</v>
      </c>
      <c r="B919" s="442">
        <v>41083</v>
      </c>
      <c r="C919" s="431" t="s">
        <v>2257</v>
      </c>
      <c r="D919" s="432" t="s">
        <v>2258</v>
      </c>
      <c r="E919" s="433" t="s">
        <v>475</v>
      </c>
      <c r="F919" s="456">
        <v>150</v>
      </c>
      <c r="G919" s="421"/>
      <c r="H919" s="420"/>
      <c r="I919" s="456">
        <v>150</v>
      </c>
      <c r="J919" s="394"/>
    </row>
    <row r="920" spans="1:10">
      <c r="A920" s="633">
        <v>912</v>
      </c>
      <c r="B920" s="442">
        <v>41083</v>
      </c>
      <c r="C920" s="431" t="s">
        <v>2259</v>
      </c>
      <c r="D920" s="432" t="s">
        <v>2260</v>
      </c>
      <c r="E920" s="433" t="s">
        <v>475</v>
      </c>
      <c r="F920" s="456">
        <v>150</v>
      </c>
      <c r="G920" s="421"/>
      <c r="H920" s="420"/>
      <c r="I920" s="456">
        <v>150</v>
      </c>
      <c r="J920" s="394"/>
    </row>
    <row r="921" spans="1:10">
      <c r="A921" s="633">
        <v>913</v>
      </c>
      <c r="B921" s="442">
        <v>41083</v>
      </c>
      <c r="C921" s="431" t="s">
        <v>2261</v>
      </c>
      <c r="D921" s="432" t="s">
        <v>2262</v>
      </c>
      <c r="E921" s="433" t="s">
        <v>475</v>
      </c>
      <c r="F921" s="456">
        <v>125</v>
      </c>
      <c r="G921" s="421"/>
      <c r="H921" s="420"/>
      <c r="I921" s="456">
        <v>125</v>
      </c>
      <c r="J921" s="394"/>
    </row>
    <row r="922" spans="1:10">
      <c r="A922" s="633">
        <v>914</v>
      </c>
      <c r="B922" s="442">
        <v>41083</v>
      </c>
      <c r="C922" s="431" t="s">
        <v>2263</v>
      </c>
      <c r="D922" s="432" t="s">
        <v>2264</v>
      </c>
      <c r="E922" s="433" t="s">
        <v>475</v>
      </c>
      <c r="F922" s="456">
        <v>125</v>
      </c>
      <c r="G922" s="421"/>
      <c r="H922" s="420"/>
      <c r="I922" s="456">
        <v>125</v>
      </c>
      <c r="J922" s="394"/>
    </row>
    <row r="923" spans="1:10">
      <c r="A923" s="633">
        <v>915</v>
      </c>
      <c r="B923" s="442">
        <v>41083</v>
      </c>
      <c r="C923" s="431" t="s">
        <v>2265</v>
      </c>
      <c r="D923" s="432" t="s">
        <v>2266</v>
      </c>
      <c r="E923" s="433" t="s">
        <v>475</v>
      </c>
      <c r="F923" s="456">
        <v>125</v>
      </c>
      <c r="G923" s="421"/>
      <c r="H923" s="420"/>
      <c r="I923" s="456">
        <v>125</v>
      </c>
      <c r="J923" s="394"/>
    </row>
    <row r="924" spans="1:10">
      <c r="A924" s="633">
        <v>916</v>
      </c>
      <c r="B924" s="443">
        <v>41085</v>
      </c>
      <c r="C924" s="440" t="s">
        <v>2267</v>
      </c>
      <c r="D924" s="441" t="s">
        <v>2268</v>
      </c>
      <c r="E924" s="433" t="s">
        <v>475</v>
      </c>
      <c r="F924" s="456">
        <v>125</v>
      </c>
      <c r="G924" s="421"/>
      <c r="H924" s="420"/>
      <c r="I924" s="456">
        <v>125</v>
      </c>
      <c r="J924" s="394"/>
    </row>
    <row r="925" spans="1:10">
      <c r="A925" s="633">
        <v>917</v>
      </c>
      <c r="B925" s="443">
        <v>41084</v>
      </c>
      <c r="C925" s="440" t="s">
        <v>2269</v>
      </c>
      <c r="D925" s="441" t="s">
        <v>2270</v>
      </c>
      <c r="E925" s="445" t="s">
        <v>475</v>
      </c>
      <c r="F925" s="456">
        <v>125</v>
      </c>
      <c r="G925" s="421"/>
      <c r="H925" s="420"/>
      <c r="I925" s="456">
        <v>125</v>
      </c>
      <c r="J925" s="394"/>
    </row>
    <row r="926" spans="1:10">
      <c r="A926" s="633">
        <v>918</v>
      </c>
      <c r="B926" s="443">
        <v>41084</v>
      </c>
      <c r="C926" s="440" t="s">
        <v>2271</v>
      </c>
      <c r="D926" s="441" t="s">
        <v>2272</v>
      </c>
      <c r="E926" s="433" t="s">
        <v>475</v>
      </c>
      <c r="F926" s="456">
        <v>125</v>
      </c>
      <c r="G926" s="421"/>
      <c r="H926" s="420"/>
      <c r="I926" s="456">
        <v>125</v>
      </c>
      <c r="J926" s="394"/>
    </row>
    <row r="927" spans="1:10">
      <c r="A927" s="633">
        <v>919</v>
      </c>
      <c r="B927" s="443">
        <v>41084</v>
      </c>
      <c r="C927" s="440" t="s">
        <v>2273</v>
      </c>
      <c r="D927" s="441" t="s">
        <v>2274</v>
      </c>
      <c r="E927" s="433" t="s">
        <v>475</v>
      </c>
      <c r="F927" s="456">
        <v>125</v>
      </c>
      <c r="G927" s="421"/>
      <c r="H927" s="420"/>
      <c r="I927" s="456">
        <v>125</v>
      </c>
      <c r="J927" s="394"/>
    </row>
    <row r="928" spans="1:10">
      <c r="A928" s="633">
        <v>920</v>
      </c>
      <c r="B928" s="443">
        <v>41084</v>
      </c>
      <c r="C928" s="440" t="s">
        <v>2275</v>
      </c>
      <c r="D928" s="441" t="s">
        <v>2276</v>
      </c>
      <c r="E928" s="433" t="s">
        <v>475</v>
      </c>
      <c r="F928" s="456">
        <v>125</v>
      </c>
      <c r="G928" s="421"/>
      <c r="H928" s="420"/>
      <c r="I928" s="456">
        <v>125</v>
      </c>
      <c r="J928" s="394"/>
    </row>
    <row r="929" spans="1:10">
      <c r="A929" s="633">
        <v>921</v>
      </c>
      <c r="B929" s="443">
        <v>41084</v>
      </c>
      <c r="C929" s="440" t="s">
        <v>2277</v>
      </c>
      <c r="D929" s="441" t="s">
        <v>2278</v>
      </c>
      <c r="E929" s="433" t="s">
        <v>475</v>
      </c>
      <c r="F929" s="456">
        <v>125</v>
      </c>
      <c r="G929" s="421"/>
      <c r="H929" s="420"/>
      <c r="I929" s="456">
        <v>125</v>
      </c>
      <c r="J929" s="394"/>
    </row>
    <row r="930" spans="1:10">
      <c r="A930" s="633">
        <v>922</v>
      </c>
      <c r="B930" s="443">
        <v>41084</v>
      </c>
      <c r="C930" s="440" t="s">
        <v>2279</v>
      </c>
      <c r="D930" s="441" t="s">
        <v>2280</v>
      </c>
      <c r="E930" s="445" t="s">
        <v>475</v>
      </c>
      <c r="F930" s="456">
        <v>125</v>
      </c>
      <c r="G930" s="421"/>
      <c r="H930" s="420"/>
      <c r="I930" s="456">
        <v>125</v>
      </c>
      <c r="J930" s="394"/>
    </row>
    <row r="931" spans="1:10">
      <c r="A931" s="633">
        <v>923</v>
      </c>
      <c r="B931" s="443">
        <v>41084</v>
      </c>
      <c r="C931" s="440" t="s">
        <v>2281</v>
      </c>
      <c r="D931" s="441" t="s">
        <v>2282</v>
      </c>
      <c r="E931" s="433" t="s">
        <v>475</v>
      </c>
      <c r="F931" s="456">
        <v>125</v>
      </c>
      <c r="G931" s="421"/>
      <c r="H931" s="420"/>
      <c r="I931" s="456">
        <v>125</v>
      </c>
      <c r="J931" s="394"/>
    </row>
    <row r="932" spans="1:10">
      <c r="A932" s="633">
        <v>924</v>
      </c>
      <c r="B932" s="443">
        <v>41084</v>
      </c>
      <c r="C932" s="440" t="s">
        <v>2283</v>
      </c>
      <c r="D932" s="441" t="s">
        <v>2284</v>
      </c>
      <c r="E932" s="433" t="s">
        <v>475</v>
      </c>
      <c r="F932" s="456">
        <v>125</v>
      </c>
      <c r="G932" s="421"/>
      <c r="H932" s="420"/>
      <c r="I932" s="456">
        <v>125</v>
      </c>
      <c r="J932" s="394"/>
    </row>
    <row r="933" spans="1:10">
      <c r="A933" s="633">
        <v>925</v>
      </c>
      <c r="B933" s="443">
        <v>41085</v>
      </c>
      <c r="C933" s="440" t="s">
        <v>2285</v>
      </c>
      <c r="D933" s="441" t="s">
        <v>2286</v>
      </c>
      <c r="E933" s="433" t="s">
        <v>475</v>
      </c>
      <c r="F933" s="456">
        <v>125</v>
      </c>
      <c r="G933" s="421"/>
      <c r="H933" s="420"/>
      <c r="I933" s="456">
        <v>125</v>
      </c>
      <c r="J933" s="394"/>
    </row>
    <row r="934" spans="1:10">
      <c r="A934" s="633">
        <v>926</v>
      </c>
      <c r="B934" s="443">
        <v>41084</v>
      </c>
      <c r="C934" s="440" t="s">
        <v>2287</v>
      </c>
      <c r="D934" s="441" t="s">
        <v>2288</v>
      </c>
      <c r="E934" s="433" t="s">
        <v>475</v>
      </c>
      <c r="F934" s="456">
        <v>125</v>
      </c>
      <c r="G934" s="421"/>
      <c r="H934" s="420"/>
      <c r="I934" s="456">
        <v>125</v>
      </c>
      <c r="J934" s="394"/>
    </row>
    <row r="935" spans="1:10">
      <c r="A935" s="633">
        <v>927</v>
      </c>
      <c r="B935" s="443">
        <v>41084</v>
      </c>
      <c r="C935" s="440" t="s">
        <v>2289</v>
      </c>
      <c r="D935" s="441" t="s">
        <v>2290</v>
      </c>
      <c r="E935" s="433" t="s">
        <v>475</v>
      </c>
      <c r="F935" s="456">
        <v>125</v>
      </c>
      <c r="G935" s="421"/>
      <c r="H935" s="420"/>
      <c r="I935" s="456">
        <v>125</v>
      </c>
      <c r="J935" s="394"/>
    </row>
    <row r="936" spans="1:10">
      <c r="A936" s="633">
        <v>928</v>
      </c>
      <c r="B936" s="443">
        <v>41084</v>
      </c>
      <c r="C936" s="440" t="s">
        <v>2291</v>
      </c>
      <c r="D936" s="441" t="s">
        <v>2292</v>
      </c>
      <c r="E936" s="433" t="s">
        <v>475</v>
      </c>
      <c r="F936" s="456">
        <v>125</v>
      </c>
      <c r="G936" s="421"/>
      <c r="H936" s="420"/>
      <c r="I936" s="456">
        <v>125</v>
      </c>
      <c r="J936" s="394"/>
    </row>
    <row r="937" spans="1:10">
      <c r="A937" s="633">
        <v>929</v>
      </c>
      <c r="B937" s="442">
        <v>41084</v>
      </c>
      <c r="C937" s="440" t="s">
        <v>2293</v>
      </c>
      <c r="D937" s="441" t="s">
        <v>2294</v>
      </c>
      <c r="E937" s="433" t="s">
        <v>475</v>
      </c>
      <c r="F937" s="456">
        <v>125</v>
      </c>
      <c r="G937" s="421"/>
      <c r="H937" s="420"/>
      <c r="I937" s="456">
        <v>125</v>
      </c>
      <c r="J937" s="394"/>
    </row>
    <row r="938" spans="1:10">
      <c r="A938" s="633">
        <v>930</v>
      </c>
      <c r="B938" s="443">
        <v>41084</v>
      </c>
      <c r="C938" s="440" t="s">
        <v>2295</v>
      </c>
      <c r="D938" s="441" t="s">
        <v>2296</v>
      </c>
      <c r="E938" s="433" t="s">
        <v>475</v>
      </c>
      <c r="F938" s="456">
        <v>125</v>
      </c>
      <c r="G938" s="421"/>
      <c r="H938" s="420"/>
      <c r="I938" s="456">
        <v>125</v>
      </c>
      <c r="J938" s="394"/>
    </row>
    <row r="939" spans="1:10">
      <c r="A939" s="633">
        <v>931</v>
      </c>
      <c r="B939" s="443">
        <v>41084</v>
      </c>
      <c r="C939" s="440" t="s">
        <v>2297</v>
      </c>
      <c r="D939" s="441" t="s">
        <v>2298</v>
      </c>
      <c r="E939" s="445" t="s">
        <v>475</v>
      </c>
      <c r="F939" s="456">
        <v>125</v>
      </c>
      <c r="G939" s="421"/>
      <c r="H939" s="420"/>
      <c r="I939" s="456">
        <v>125</v>
      </c>
      <c r="J939" s="394"/>
    </row>
    <row r="940" spans="1:10">
      <c r="A940" s="633">
        <v>932</v>
      </c>
      <c r="B940" s="443">
        <v>41084</v>
      </c>
      <c r="C940" s="440" t="s">
        <v>2299</v>
      </c>
      <c r="D940" s="441" t="s">
        <v>2300</v>
      </c>
      <c r="E940" s="433" t="s">
        <v>475</v>
      </c>
      <c r="F940" s="456">
        <v>125</v>
      </c>
      <c r="G940" s="421"/>
      <c r="H940" s="420"/>
      <c r="I940" s="456">
        <v>125</v>
      </c>
      <c r="J940" s="394"/>
    </row>
    <row r="941" spans="1:10">
      <c r="A941" s="633">
        <v>933</v>
      </c>
      <c r="B941" s="443">
        <v>41084</v>
      </c>
      <c r="C941" s="440" t="s">
        <v>2301</v>
      </c>
      <c r="D941" s="441" t="s">
        <v>2302</v>
      </c>
      <c r="E941" s="433" t="s">
        <v>475</v>
      </c>
      <c r="F941" s="456">
        <v>125</v>
      </c>
      <c r="G941" s="421"/>
      <c r="H941" s="420"/>
      <c r="I941" s="456">
        <v>125</v>
      </c>
      <c r="J941" s="394"/>
    </row>
    <row r="942" spans="1:10">
      <c r="A942" s="633">
        <v>934</v>
      </c>
      <c r="B942" s="443">
        <v>41084</v>
      </c>
      <c r="C942" s="440" t="s">
        <v>2303</v>
      </c>
      <c r="D942" s="441" t="s">
        <v>2304</v>
      </c>
      <c r="E942" s="433" t="s">
        <v>475</v>
      </c>
      <c r="F942" s="456">
        <v>125</v>
      </c>
      <c r="G942" s="421"/>
      <c r="H942" s="420"/>
      <c r="I942" s="456">
        <v>125</v>
      </c>
      <c r="J942" s="394"/>
    </row>
    <row r="943" spans="1:10">
      <c r="A943" s="633">
        <v>935</v>
      </c>
      <c r="B943" s="442">
        <v>41084</v>
      </c>
      <c r="C943" s="440" t="s">
        <v>2305</v>
      </c>
      <c r="D943" s="441" t="s">
        <v>2306</v>
      </c>
      <c r="E943" s="433" t="s">
        <v>475</v>
      </c>
      <c r="F943" s="456">
        <v>125</v>
      </c>
      <c r="G943" s="421"/>
      <c r="H943" s="420"/>
      <c r="I943" s="456">
        <v>125</v>
      </c>
      <c r="J943" s="394"/>
    </row>
    <row r="944" spans="1:10">
      <c r="A944" s="633">
        <v>936</v>
      </c>
      <c r="B944" s="442">
        <v>41087</v>
      </c>
      <c r="C944" s="440" t="s">
        <v>2307</v>
      </c>
      <c r="D944" s="441" t="s">
        <v>2308</v>
      </c>
      <c r="E944" s="445" t="s">
        <v>475</v>
      </c>
      <c r="F944" s="456">
        <v>125</v>
      </c>
      <c r="G944" s="421"/>
      <c r="H944" s="420"/>
      <c r="I944" s="456">
        <v>125</v>
      </c>
      <c r="J944" s="394"/>
    </row>
    <row r="945" spans="1:10">
      <c r="A945" s="633">
        <v>937</v>
      </c>
      <c r="B945" s="442">
        <v>41085</v>
      </c>
      <c r="C945" s="440" t="s">
        <v>2309</v>
      </c>
      <c r="D945" s="441" t="s">
        <v>2310</v>
      </c>
      <c r="E945" s="433" t="s">
        <v>475</v>
      </c>
      <c r="F945" s="456">
        <v>125</v>
      </c>
      <c r="G945" s="421"/>
      <c r="H945" s="420"/>
      <c r="I945" s="456">
        <v>125</v>
      </c>
      <c r="J945" s="394"/>
    </row>
    <row r="946" spans="1:10">
      <c r="A946" s="633">
        <v>938</v>
      </c>
      <c r="B946" s="442">
        <v>41084</v>
      </c>
      <c r="C946" s="440" t="s">
        <v>2311</v>
      </c>
      <c r="D946" s="441" t="s">
        <v>2312</v>
      </c>
      <c r="E946" s="433" t="s">
        <v>475</v>
      </c>
      <c r="F946" s="456">
        <v>125</v>
      </c>
      <c r="G946" s="421"/>
      <c r="H946" s="420"/>
      <c r="I946" s="456">
        <v>125</v>
      </c>
      <c r="J946" s="394"/>
    </row>
    <row r="947" spans="1:10">
      <c r="A947" s="633">
        <v>939</v>
      </c>
      <c r="B947" s="442">
        <v>41084</v>
      </c>
      <c r="C947" s="440" t="s">
        <v>2313</v>
      </c>
      <c r="D947" s="441" t="s">
        <v>2314</v>
      </c>
      <c r="E947" s="433" t="s">
        <v>475</v>
      </c>
      <c r="F947" s="456">
        <v>125</v>
      </c>
      <c r="G947" s="421"/>
      <c r="H947" s="420"/>
      <c r="I947" s="456">
        <v>125</v>
      </c>
      <c r="J947" s="394"/>
    </row>
    <row r="948" spans="1:10">
      <c r="A948" s="633">
        <v>940</v>
      </c>
      <c r="B948" s="442">
        <v>41084</v>
      </c>
      <c r="C948" s="440" t="s">
        <v>2315</v>
      </c>
      <c r="D948" s="441" t="s">
        <v>2316</v>
      </c>
      <c r="E948" s="433" t="s">
        <v>475</v>
      </c>
      <c r="F948" s="456">
        <v>125</v>
      </c>
      <c r="G948" s="421"/>
      <c r="H948" s="420"/>
      <c r="I948" s="456">
        <v>125</v>
      </c>
      <c r="J948" s="394"/>
    </row>
    <row r="949" spans="1:10">
      <c r="A949" s="633">
        <v>941</v>
      </c>
      <c r="B949" s="442">
        <v>41084</v>
      </c>
      <c r="C949" s="440" t="s">
        <v>2317</v>
      </c>
      <c r="D949" s="441" t="s">
        <v>2318</v>
      </c>
      <c r="E949" s="433" t="s">
        <v>475</v>
      </c>
      <c r="F949" s="456">
        <v>125</v>
      </c>
      <c r="G949" s="421"/>
      <c r="H949" s="420"/>
      <c r="I949" s="456">
        <v>125</v>
      </c>
      <c r="J949" s="394"/>
    </row>
    <row r="950" spans="1:10">
      <c r="A950" s="633">
        <v>942</v>
      </c>
      <c r="B950" s="442">
        <v>41085</v>
      </c>
      <c r="C950" s="440" t="s">
        <v>2319</v>
      </c>
      <c r="D950" s="441" t="s">
        <v>2320</v>
      </c>
      <c r="E950" s="433" t="s">
        <v>475</v>
      </c>
      <c r="F950" s="456">
        <v>125</v>
      </c>
      <c r="G950" s="421"/>
      <c r="H950" s="420"/>
      <c r="I950" s="456">
        <v>125</v>
      </c>
      <c r="J950" s="394"/>
    </row>
    <row r="951" spans="1:10">
      <c r="A951" s="633">
        <v>943</v>
      </c>
      <c r="B951" s="442">
        <v>41085</v>
      </c>
      <c r="C951" s="440" t="s">
        <v>2321</v>
      </c>
      <c r="D951" s="441" t="s">
        <v>2322</v>
      </c>
      <c r="E951" s="433" t="s">
        <v>475</v>
      </c>
      <c r="F951" s="456">
        <v>125</v>
      </c>
      <c r="G951" s="421"/>
      <c r="H951" s="420"/>
      <c r="I951" s="456">
        <v>125</v>
      </c>
      <c r="J951" s="394"/>
    </row>
    <row r="952" spans="1:10">
      <c r="A952" s="633">
        <v>944</v>
      </c>
      <c r="B952" s="442">
        <v>41084</v>
      </c>
      <c r="C952" s="440" t="s">
        <v>2323</v>
      </c>
      <c r="D952" s="441" t="s">
        <v>2324</v>
      </c>
      <c r="E952" s="433" t="s">
        <v>475</v>
      </c>
      <c r="F952" s="456">
        <v>125</v>
      </c>
      <c r="G952" s="421"/>
      <c r="H952" s="420"/>
      <c r="I952" s="456">
        <v>125</v>
      </c>
      <c r="J952" s="394"/>
    </row>
    <row r="953" spans="1:10">
      <c r="A953" s="633">
        <v>945</v>
      </c>
      <c r="B953" s="442">
        <v>41084</v>
      </c>
      <c r="C953" s="440" t="s">
        <v>2325</v>
      </c>
      <c r="D953" s="441" t="s">
        <v>2326</v>
      </c>
      <c r="E953" s="445" t="s">
        <v>475</v>
      </c>
      <c r="F953" s="456">
        <v>125</v>
      </c>
      <c r="G953" s="421"/>
      <c r="H953" s="420"/>
      <c r="I953" s="456">
        <v>125</v>
      </c>
      <c r="J953" s="394"/>
    </row>
    <row r="954" spans="1:10">
      <c r="A954" s="633">
        <v>946</v>
      </c>
      <c r="B954" s="442">
        <v>41084</v>
      </c>
      <c r="C954" s="440" t="s">
        <v>2327</v>
      </c>
      <c r="D954" s="441" t="s">
        <v>2328</v>
      </c>
      <c r="E954" s="433" t="s">
        <v>475</v>
      </c>
      <c r="F954" s="456">
        <v>125</v>
      </c>
      <c r="G954" s="421"/>
      <c r="H954" s="420"/>
      <c r="I954" s="456">
        <v>125</v>
      </c>
      <c r="J954" s="394"/>
    </row>
    <row r="955" spans="1:10">
      <c r="A955" s="633">
        <v>947</v>
      </c>
      <c r="B955" s="442">
        <v>41085</v>
      </c>
      <c r="C955" s="440" t="s">
        <v>2329</v>
      </c>
      <c r="D955" s="441" t="s">
        <v>2330</v>
      </c>
      <c r="E955" s="433" t="s">
        <v>475</v>
      </c>
      <c r="F955" s="456">
        <v>125</v>
      </c>
      <c r="G955" s="421"/>
      <c r="H955" s="420"/>
      <c r="I955" s="456">
        <v>125</v>
      </c>
      <c r="J955" s="394"/>
    </row>
    <row r="956" spans="1:10">
      <c r="A956" s="633">
        <v>948</v>
      </c>
      <c r="B956" s="442">
        <v>41084</v>
      </c>
      <c r="C956" s="440" t="s">
        <v>2331</v>
      </c>
      <c r="D956" s="441" t="s">
        <v>2332</v>
      </c>
      <c r="E956" s="433" t="s">
        <v>475</v>
      </c>
      <c r="F956" s="456">
        <v>125</v>
      </c>
      <c r="G956" s="421"/>
      <c r="H956" s="420"/>
      <c r="I956" s="456">
        <v>125</v>
      </c>
      <c r="J956" s="394"/>
    </row>
    <row r="957" spans="1:10">
      <c r="A957" s="633">
        <v>949</v>
      </c>
      <c r="B957" s="442">
        <v>41084</v>
      </c>
      <c r="C957" s="440" t="s">
        <v>2333</v>
      </c>
      <c r="D957" s="441" t="s">
        <v>2334</v>
      </c>
      <c r="E957" s="433" t="s">
        <v>475</v>
      </c>
      <c r="F957" s="456">
        <v>125</v>
      </c>
      <c r="G957" s="421"/>
      <c r="H957" s="420"/>
      <c r="I957" s="456">
        <v>125</v>
      </c>
      <c r="J957" s="394"/>
    </row>
    <row r="958" spans="1:10">
      <c r="A958" s="633">
        <v>950</v>
      </c>
      <c r="B958" s="442">
        <v>41084</v>
      </c>
      <c r="C958" s="440" t="s">
        <v>2335</v>
      </c>
      <c r="D958" s="441" t="s">
        <v>2336</v>
      </c>
      <c r="E958" s="445" t="s">
        <v>475</v>
      </c>
      <c r="F958" s="456">
        <v>125</v>
      </c>
      <c r="G958" s="421"/>
      <c r="H958" s="420"/>
      <c r="I958" s="456">
        <v>125</v>
      </c>
      <c r="J958" s="394"/>
    </row>
    <row r="959" spans="1:10">
      <c r="A959" s="633">
        <v>951</v>
      </c>
      <c r="B959" s="442">
        <v>41084</v>
      </c>
      <c r="C959" s="440" t="s">
        <v>2337</v>
      </c>
      <c r="D959" s="441" t="s">
        <v>2338</v>
      </c>
      <c r="E959" s="433" t="s">
        <v>475</v>
      </c>
      <c r="F959" s="456">
        <v>125</v>
      </c>
      <c r="G959" s="421"/>
      <c r="H959" s="420"/>
      <c r="I959" s="456">
        <v>125</v>
      </c>
      <c r="J959" s="394"/>
    </row>
    <row r="960" spans="1:10">
      <c r="A960" s="633">
        <v>952</v>
      </c>
      <c r="B960" s="442">
        <v>41084</v>
      </c>
      <c r="C960" s="440" t="s">
        <v>2339</v>
      </c>
      <c r="D960" s="441" t="s">
        <v>2340</v>
      </c>
      <c r="E960" s="433" t="s">
        <v>475</v>
      </c>
      <c r="F960" s="456">
        <v>125</v>
      </c>
      <c r="G960" s="421"/>
      <c r="H960" s="420"/>
      <c r="I960" s="456">
        <v>125</v>
      </c>
      <c r="J960" s="394"/>
    </row>
    <row r="961" spans="1:10">
      <c r="A961" s="633">
        <v>953</v>
      </c>
      <c r="B961" s="443">
        <v>41084</v>
      </c>
      <c r="C961" s="440" t="s">
        <v>2341</v>
      </c>
      <c r="D961" s="441" t="s">
        <v>2342</v>
      </c>
      <c r="E961" s="433" t="s">
        <v>475</v>
      </c>
      <c r="F961" s="456">
        <v>125</v>
      </c>
      <c r="G961" s="421"/>
      <c r="H961" s="420"/>
      <c r="I961" s="456">
        <v>125</v>
      </c>
      <c r="J961" s="394"/>
    </row>
    <row r="962" spans="1:10">
      <c r="A962" s="633">
        <v>954</v>
      </c>
      <c r="B962" s="443">
        <v>41084</v>
      </c>
      <c r="C962" s="440" t="s">
        <v>2343</v>
      </c>
      <c r="D962" s="441" t="s">
        <v>2344</v>
      </c>
      <c r="E962" s="433" t="s">
        <v>475</v>
      </c>
      <c r="F962" s="456">
        <v>125</v>
      </c>
      <c r="G962" s="421"/>
      <c r="H962" s="420"/>
      <c r="I962" s="456">
        <v>125</v>
      </c>
      <c r="J962" s="394"/>
    </row>
    <row r="963" spans="1:10">
      <c r="A963" s="633">
        <v>955</v>
      </c>
      <c r="B963" s="443">
        <v>41084</v>
      </c>
      <c r="C963" s="440" t="s">
        <v>2345</v>
      </c>
      <c r="D963" s="441" t="s">
        <v>2346</v>
      </c>
      <c r="E963" s="433" t="s">
        <v>475</v>
      </c>
      <c r="F963" s="456">
        <v>125</v>
      </c>
      <c r="G963" s="421"/>
      <c r="H963" s="420"/>
      <c r="I963" s="456">
        <v>125</v>
      </c>
      <c r="J963" s="394"/>
    </row>
    <row r="964" spans="1:10">
      <c r="A964" s="633">
        <v>956</v>
      </c>
      <c r="B964" s="443">
        <v>41084</v>
      </c>
      <c r="C964" s="440" t="s">
        <v>2347</v>
      </c>
      <c r="D964" s="441" t="s">
        <v>2348</v>
      </c>
      <c r="E964" s="433" t="s">
        <v>475</v>
      </c>
      <c r="F964" s="456">
        <v>125</v>
      </c>
      <c r="G964" s="421"/>
      <c r="H964" s="420"/>
      <c r="I964" s="456">
        <v>125</v>
      </c>
      <c r="J964" s="394"/>
    </row>
    <row r="965" spans="1:10">
      <c r="A965" s="633">
        <v>957</v>
      </c>
      <c r="B965" s="443">
        <v>41084</v>
      </c>
      <c r="C965" s="440" t="s">
        <v>2349</v>
      </c>
      <c r="D965" s="441" t="s">
        <v>2350</v>
      </c>
      <c r="E965" s="433" t="s">
        <v>475</v>
      </c>
      <c r="F965" s="456">
        <v>125</v>
      </c>
      <c r="G965" s="421"/>
      <c r="H965" s="420"/>
      <c r="I965" s="456">
        <v>125</v>
      </c>
      <c r="J965" s="394"/>
    </row>
    <row r="966" spans="1:10">
      <c r="A966" s="633">
        <v>958</v>
      </c>
      <c r="B966" s="443">
        <v>41085</v>
      </c>
      <c r="C966" s="440" t="s">
        <v>2351</v>
      </c>
      <c r="D966" s="441" t="s">
        <v>2352</v>
      </c>
      <c r="E966" s="433" t="s">
        <v>475</v>
      </c>
      <c r="F966" s="456">
        <v>125</v>
      </c>
      <c r="G966" s="421"/>
      <c r="H966" s="420"/>
      <c r="I966" s="456">
        <v>125</v>
      </c>
      <c r="J966" s="394"/>
    </row>
    <row r="967" spans="1:10">
      <c r="A967" s="633">
        <v>959</v>
      </c>
      <c r="B967" s="443">
        <v>41084</v>
      </c>
      <c r="C967" s="440" t="s">
        <v>2353</v>
      </c>
      <c r="D967" s="441" t="s">
        <v>2354</v>
      </c>
      <c r="E967" s="445" t="s">
        <v>475</v>
      </c>
      <c r="F967" s="456">
        <v>125</v>
      </c>
      <c r="G967" s="421"/>
      <c r="H967" s="420"/>
      <c r="I967" s="456">
        <v>125</v>
      </c>
      <c r="J967" s="394"/>
    </row>
    <row r="968" spans="1:10">
      <c r="A968" s="633">
        <v>960</v>
      </c>
      <c r="B968" s="443">
        <v>41084</v>
      </c>
      <c r="C968" s="440" t="s">
        <v>2355</v>
      </c>
      <c r="D968" s="441" t="s">
        <v>2356</v>
      </c>
      <c r="E968" s="433" t="s">
        <v>475</v>
      </c>
      <c r="F968" s="456">
        <v>125</v>
      </c>
      <c r="G968" s="421"/>
      <c r="H968" s="420"/>
      <c r="I968" s="456">
        <v>125</v>
      </c>
      <c r="J968" s="394"/>
    </row>
    <row r="969" spans="1:10">
      <c r="A969" s="633">
        <v>961</v>
      </c>
      <c r="B969" s="443">
        <v>41085</v>
      </c>
      <c r="C969" s="440" t="s">
        <v>2357</v>
      </c>
      <c r="D969" s="441" t="s">
        <v>2358</v>
      </c>
      <c r="E969" s="433" t="s">
        <v>475</v>
      </c>
      <c r="F969" s="456">
        <v>125</v>
      </c>
      <c r="G969" s="421"/>
      <c r="H969" s="420"/>
      <c r="I969" s="456">
        <v>125</v>
      </c>
      <c r="J969" s="394"/>
    </row>
    <row r="970" spans="1:10">
      <c r="A970" s="633">
        <v>962</v>
      </c>
      <c r="B970" s="443">
        <v>41086</v>
      </c>
      <c r="C970" s="440" t="s">
        <v>2359</v>
      </c>
      <c r="D970" s="441" t="s">
        <v>2360</v>
      </c>
      <c r="E970" s="433" t="s">
        <v>475</v>
      </c>
      <c r="F970" s="456">
        <v>125</v>
      </c>
      <c r="G970" s="421"/>
      <c r="H970" s="420"/>
      <c r="I970" s="456">
        <v>125</v>
      </c>
      <c r="J970" s="394"/>
    </row>
    <row r="971" spans="1:10">
      <c r="A971" s="633">
        <v>963</v>
      </c>
      <c r="B971" s="443">
        <v>41086</v>
      </c>
      <c r="C971" s="440" t="s">
        <v>2361</v>
      </c>
      <c r="D971" s="441" t="s">
        <v>2362</v>
      </c>
      <c r="E971" s="433" t="s">
        <v>475</v>
      </c>
      <c r="F971" s="456">
        <v>125</v>
      </c>
      <c r="G971" s="421"/>
      <c r="H971" s="420"/>
      <c r="I971" s="456">
        <v>125</v>
      </c>
      <c r="J971" s="394"/>
    </row>
    <row r="972" spans="1:10">
      <c r="A972" s="633">
        <v>964</v>
      </c>
      <c r="B972" s="443">
        <v>41086</v>
      </c>
      <c r="C972" s="440" t="s">
        <v>2363</v>
      </c>
      <c r="D972" s="441" t="s">
        <v>2364</v>
      </c>
      <c r="E972" s="433" t="s">
        <v>475</v>
      </c>
      <c r="F972" s="456">
        <v>125</v>
      </c>
      <c r="G972" s="421"/>
      <c r="H972" s="420"/>
      <c r="I972" s="456">
        <v>125</v>
      </c>
      <c r="J972" s="394"/>
    </row>
    <row r="973" spans="1:10">
      <c r="A973" s="633">
        <v>965</v>
      </c>
      <c r="B973" s="443">
        <v>41084</v>
      </c>
      <c r="C973" s="440" t="s">
        <v>2365</v>
      </c>
      <c r="D973" s="441" t="s">
        <v>2366</v>
      </c>
      <c r="E973" s="445" t="s">
        <v>475</v>
      </c>
      <c r="F973" s="456">
        <v>125</v>
      </c>
      <c r="G973" s="421"/>
      <c r="H973" s="420"/>
      <c r="I973" s="456">
        <v>125</v>
      </c>
      <c r="J973" s="394"/>
    </row>
    <row r="974" spans="1:10">
      <c r="A974" s="633">
        <v>966</v>
      </c>
      <c r="B974" s="417">
        <v>41083</v>
      </c>
      <c r="C974" s="440" t="s">
        <v>1565</v>
      </c>
      <c r="D974" s="441" t="s">
        <v>2367</v>
      </c>
      <c r="E974" s="433" t="s">
        <v>475</v>
      </c>
      <c r="F974" s="456">
        <v>125</v>
      </c>
      <c r="G974" s="421"/>
      <c r="H974" s="420"/>
      <c r="I974" s="456">
        <v>125</v>
      </c>
      <c r="J974" s="394"/>
    </row>
    <row r="975" spans="1:10">
      <c r="A975" s="633">
        <v>967</v>
      </c>
      <c r="B975" s="443">
        <v>41084</v>
      </c>
      <c r="C975" s="440" t="s">
        <v>2368</v>
      </c>
      <c r="D975" s="441" t="s">
        <v>2369</v>
      </c>
      <c r="E975" s="433" t="s">
        <v>475</v>
      </c>
      <c r="F975" s="456">
        <v>125</v>
      </c>
      <c r="G975" s="421"/>
      <c r="H975" s="420"/>
      <c r="I975" s="456">
        <v>125</v>
      </c>
      <c r="J975" s="394"/>
    </row>
    <row r="976" spans="1:10">
      <c r="A976" s="633">
        <v>968</v>
      </c>
      <c r="B976" s="443">
        <v>41084</v>
      </c>
      <c r="C976" s="440" t="s">
        <v>2370</v>
      </c>
      <c r="D976" s="441" t="s">
        <v>2371</v>
      </c>
      <c r="E976" s="433" t="s">
        <v>475</v>
      </c>
      <c r="F976" s="456">
        <v>125</v>
      </c>
      <c r="G976" s="421"/>
      <c r="H976" s="420"/>
      <c r="I976" s="456">
        <v>125</v>
      </c>
      <c r="J976" s="394"/>
    </row>
    <row r="977" spans="1:10">
      <c r="A977" s="633">
        <v>969</v>
      </c>
      <c r="B977" s="443">
        <v>41084</v>
      </c>
      <c r="C977" s="440" t="s">
        <v>2372</v>
      </c>
      <c r="D977" s="441" t="s">
        <v>2373</v>
      </c>
      <c r="E977" s="433" t="s">
        <v>475</v>
      </c>
      <c r="F977" s="456">
        <v>125</v>
      </c>
      <c r="G977" s="421"/>
      <c r="H977" s="420"/>
      <c r="I977" s="456">
        <v>125</v>
      </c>
      <c r="J977" s="394"/>
    </row>
    <row r="978" spans="1:10">
      <c r="A978" s="633">
        <v>970</v>
      </c>
      <c r="B978" s="443">
        <v>41084</v>
      </c>
      <c r="C978" s="440" t="s">
        <v>2374</v>
      </c>
      <c r="D978" s="441" t="s">
        <v>2375</v>
      </c>
      <c r="E978" s="445" t="s">
        <v>475</v>
      </c>
      <c r="F978" s="456">
        <v>125</v>
      </c>
      <c r="G978" s="421"/>
      <c r="H978" s="420"/>
      <c r="I978" s="456">
        <v>125</v>
      </c>
      <c r="J978" s="394"/>
    </row>
    <row r="979" spans="1:10">
      <c r="A979" s="633">
        <v>971</v>
      </c>
      <c r="B979" s="443">
        <v>41084</v>
      </c>
      <c r="C979" s="440" t="s">
        <v>2376</v>
      </c>
      <c r="D979" s="441" t="s">
        <v>2377</v>
      </c>
      <c r="E979" s="433" t="s">
        <v>475</v>
      </c>
      <c r="F979" s="456">
        <v>125</v>
      </c>
      <c r="G979" s="421"/>
      <c r="H979" s="420"/>
      <c r="I979" s="456">
        <v>125</v>
      </c>
      <c r="J979" s="394"/>
    </row>
    <row r="980" spans="1:10">
      <c r="A980" s="633">
        <v>972</v>
      </c>
      <c r="B980" s="443">
        <v>41084</v>
      </c>
      <c r="C980" s="440" t="s">
        <v>2378</v>
      </c>
      <c r="D980" s="441" t="s">
        <v>2379</v>
      </c>
      <c r="E980" s="433" t="s">
        <v>475</v>
      </c>
      <c r="F980" s="456">
        <v>125</v>
      </c>
      <c r="G980" s="421"/>
      <c r="H980" s="420"/>
      <c r="I980" s="456">
        <v>125</v>
      </c>
      <c r="J980" s="394"/>
    </row>
    <row r="981" spans="1:10">
      <c r="A981" s="633">
        <v>973</v>
      </c>
      <c r="B981" s="443">
        <v>41084</v>
      </c>
      <c r="C981" s="440" t="s">
        <v>2380</v>
      </c>
      <c r="D981" s="441" t="s">
        <v>2381</v>
      </c>
      <c r="E981" s="433" t="s">
        <v>475</v>
      </c>
      <c r="F981" s="456">
        <v>125</v>
      </c>
      <c r="G981" s="421"/>
      <c r="H981" s="420"/>
      <c r="I981" s="456">
        <v>125</v>
      </c>
      <c r="J981" s="394"/>
    </row>
    <row r="982" spans="1:10">
      <c r="A982" s="633">
        <v>974</v>
      </c>
      <c r="B982" s="443">
        <v>41084</v>
      </c>
      <c r="C982" s="440" t="s">
        <v>2382</v>
      </c>
      <c r="D982" s="441" t="s">
        <v>2383</v>
      </c>
      <c r="E982" s="433" t="s">
        <v>475</v>
      </c>
      <c r="F982" s="456">
        <v>125</v>
      </c>
      <c r="G982" s="421"/>
      <c r="H982" s="420"/>
      <c r="I982" s="456">
        <v>125</v>
      </c>
      <c r="J982" s="394"/>
    </row>
    <row r="983" spans="1:10">
      <c r="A983" s="633">
        <v>975</v>
      </c>
      <c r="B983" s="443">
        <v>41084</v>
      </c>
      <c r="C983" s="440" t="s">
        <v>2384</v>
      </c>
      <c r="D983" s="441" t="s">
        <v>2385</v>
      </c>
      <c r="E983" s="433" t="s">
        <v>475</v>
      </c>
      <c r="F983" s="456">
        <v>125</v>
      </c>
      <c r="G983" s="421"/>
      <c r="H983" s="420"/>
      <c r="I983" s="456">
        <v>125</v>
      </c>
      <c r="J983" s="394"/>
    </row>
    <row r="984" spans="1:10">
      <c r="A984" s="633">
        <v>976</v>
      </c>
      <c r="B984" s="443">
        <v>41084</v>
      </c>
      <c r="C984" s="440" t="s">
        <v>2386</v>
      </c>
      <c r="D984" s="441" t="s">
        <v>2387</v>
      </c>
      <c r="E984" s="433" t="s">
        <v>475</v>
      </c>
      <c r="F984" s="456">
        <v>125</v>
      </c>
      <c r="G984" s="421"/>
      <c r="H984" s="420"/>
      <c r="I984" s="456">
        <v>125</v>
      </c>
      <c r="J984" s="394"/>
    </row>
    <row r="985" spans="1:10">
      <c r="A985" s="633">
        <v>977</v>
      </c>
      <c r="B985" s="443">
        <v>41084</v>
      </c>
      <c r="C985" s="440" t="s">
        <v>2388</v>
      </c>
      <c r="D985" s="441" t="s">
        <v>2389</v>
      </c>
      <c r="E985" s="433" t="s">
        <v>475</v>
      </c>
      <c r="F985" s="456">
        <v>125</v>
      </c>
      <c r="G985" s="421"/>
      <c r="H985" s="420"/>
      <c r="I985" s="456">
        <v>125</v>
      </c>
      <c r="J985" s="394"/>
    </row>
    <row r="986" spans="1:10">
      <c r="A986" s="633">
        <v>978</v>
      </c>
      <c r="B986" s="443">
        <v>41084</v>
      </c>
      <c r="C986" s="440" t="s">
        <v>2390</v>
      </c>
      <c r="D986" s="441" t="s">
        <v>2391</v>
      </c>
      <c r="E986" s="433" t="s">
        <v>475</v>
      </c>
      <c r="F986" s="456">
        <v>125</v>
      </c>
      <c r="G986" s="421"/>
      <c r="H986" s="420"/>
      <c r="I986" s="456">
        <v>125</v>
      </c>
      <c r="J986" s="394"/>
    </row>
    <row r="987" spans="1:10">
      <c r="A987" s="633">
        <v>979</v>
      </c>
      <c r="B987" s="443">
        <v>41084</v>
      </c>
      <c r="C987" s="440" t="s">
        <v>2392</v>
      </c>
      <c r="D987" s="441" t="s">
        <v>2393</v>
      </c>
      <c r="E987" s="445" t="s">
        <v>475</v>
      </c>
      <c r="F987" s="456">
        <v>125</v>
      </c>
      <c r="G987" s="421"/>
      <c r="H987" s="420"/>
      <c r="I987" s="456">
        <v>125</v>
      </c>
      <c r="J987" s="394"/>
    </row>
    <row r="988" spans="1:10">
      <c r="A988" s="633">
        <v>980</v>
      </c>
      <c r="B988" s="443">
        <v>41084</v>
      </c>
      <c r="C988" s="440" t="s">
        <v>2394</v>
      </c>
      <c r="D988" s="441" t="s">
        <v>2395</v>
      </c>
      <c r="E988" s="433" t="s">
        <v>475</v>
      </c>
      <c r="F988" s="456">
        <v>125</v>
      </c>
      <c r="G988" s="421"/>
      <c r="H988" s="420"/>
      <c r="I988" s="456">
        <v>125</v>
      </c>
      <c r="J988" s="394"/>
    </row>
    <row r="989" spans="1:10">
      <c r="A989" s="633">
        <v>981</v>
      </c>
      <c r="B989" s="443">
        <v>41084</v>
      </c>
      <c r="C989" s="440" t="s">
        <v>2396</v>
      </c>
      <c r="D989" s="441" t="s">
        <v>2397</v>
      </c>
      <c r="E989" s="445" t="s">
        <v>475</v>
      </c>
      <c r="F989" s="456">
        <v>125</v>
      </c>
      <c r="G989" s="421"/>
      <c r="H989" s="420"/>
      <c r="I989" s="456">
        <v>125</v>
      </c>
      <c r="J989" s="394"/>
    </row>
    <row r="990" spans="1:10">
      <c r="A990" s="633">
        <v>982</v>
      </c>
      <c r="B990" s="443">
        <v>41084</v>
      </c>
      <c r="C990" s="440" t="s">
        <v>2398</v>
      </c>
      <c r="D990" s="441" t="s">
        <v>2399</v>
      </c>
      <c r="E990" s="433" t="s">
        <v>475</v>
      </c>
      <c r="F990" s="456">
        <v>125</v>
      </c>
      <c r="G990" s="421"/>
      <c r="H990" s="420"/>
      <c r="I990" s="456">
        <v>125</v>
      </c>
      <c r="J990" s="394"/>
    </row>
    <row r="991" spans="1:10">
      <c r="A991" s="633">
        <v>983</v>
      </c>
      <c r="B991" s="443">
        <v>41084</v>
      </c>
      <c r="C991" s="440" t="s">
        <v>2400</v>
      </c>
      <c r="D991" s="441" t="s">
        <v>2401</v>
      </c>
      <c r="E991" s="433" t="s">
        <v>475</v>
      </c>
      <c r="F991" s="456">
        <v>125</v>
      </c>
      <c r="G991" s="421"/>
      <c r="H991" s="420"/>
      <c r="I991" s="456">
        <v>125</v>
      </c>
      <c r="J991" s="394"/>
    </row>
    <row r="992" spans="1:10">
      <c r="A992" s="633">
        <v>984</v>
      </c>
      <c r="B992" s="443">
        <v>41084</v>
      </c>
      <c r="C992" s="440" t="s">
        <v>2402</v>
      </c>
      <c r="D992" s="441" t="s">
        <v>2403</v>
      </c>
      <c r="E992" s="433" t="s">
        <v>475</v>
      </c>
      <c r="F992" s="456">
        <v>125</v>
      </c>
      <c r="G992" s="421"/>
      <c r="H992" s="420"/>
      <c r="I992" s="456">
        <v>125</v>
      </c>
      <c r="J992" s="394"/>
    </row>
    <row r="993" spans="1:10">
      <c r="A993" s="633">
        <v>985</v>
      </c>
      <c r="B993" s="443">
        <v>41084</v>
      </c>
      <c r="C993" s="440" t="s">
        <v>1044</v>
      </c>
      <c r="D993" s="441" t="s">
        <v>2404</v>
      </c>
      <c r="E993" s="433" t="s">
        <v>475</v>
      </c>
      <c r="F993" s="456">
        <v>125</v>
      </c>
      <c r="G993" s="421"/>
      <c r="H993" s="420"/>
      <c r="I993" s="456">
        <v>125</v>
      </c>
      <c r="J993" s="394"/>
    </row>
    <row r="994" spans="1:10">
      <c r="A994" s="633">
        <v>986</v>
      </c>
      <c r="B994" s="443">
        <v>41084</v>
      </c>
      <c r="C994" s="440" t="s">
        <v>2405</v>
      </c>
      <c r="D994" s="441" t="s">
        <v>2406</v>
      </c>
      <c r="E994" s="433" t="s">
        <v>475</v>
      </c>
      <c r="F994" s="456">
        <v>125</v>
      </c>
      <c r="G994" s="421"/>
      <c r="H994" s="420"/>
      <c r="I994" s="456">
        <v>125</v>
      </c>
      <c r="J994" s="394"/>
    </row>
    <row r="995" spans="1:10">
      <c r="A995" s="633">
        <v>987</v>
      </c>
      <c r="B995" s="443">
        <v>41084</v>
      </c>
      <c r="C995" s="440" t="s">
        <v>2407</v>
      </c>
      <c r="D995" s="441" t="s">
        <v>2408</v>
      </c>
      <c r="E995" s="445" t="s">
        <v>475</v>
      </c>
      <c r="F995" s="456">
        <v>125</v>
      </c>
      <c r="G995" s="421"/>
      <c r="H995" s="420"/>
      <c r="I995" s="456">
        <v>125</v>
      </c>
      <c r="J995" s="394"/>
    </row>
    <row r="996" spans="1:10">
      <c r="A996" s="633">
        <v>988</v>
      </c>
      <c r="B996" s="443">
        <v>41084</v>
      </c>
      <c r="C996" s="440" t="s">
        <v>2409</v>
      </c>
      <c r="D996" s="441" t="s">
        <v>2410</v>
      </c>
      <c r="E996" s="433" t="s">
        <v>475</v>
      </c>
      <c r="F996" s="456">
        <v>125</v>
      </c>
      <c r="G996" s="421"/>
      <c r="H996" s="420"/>
      <c r="I996" s="456">
        <v>125</v>
      </c>
      <c r="J996" s="394"/>
    </row>
    <row r="997" spans="1:10">
      <c r="A997" s="633">
        <v>989</v>
      </c>
      <c r="B997" s="443">
        <v>41084</v>
      </c>
      <c r="C997" s="440" t="s">
        <v>2411</v>
      </c>
      <c r="D997" s="441" t="s">
        <v>2412</v>
      </c>
      <c r="E997" s="433" t="s">
        <v>475</v>
      </c>
      <c r="F997" s="456">
        <v>125</v>
      </c>
      <c r="G997" s="421"/>
      <c r="H997" s="420"/>
      <c r="I997" s="456">
        <v>125</v>
      </c>
      <c r="J997" s="394"/>
    </row>
    <row r="998" spans="1:10">
      <c r="A998" s="633">
        <v>990</v>
      </c>
      <c r="B998" s="443">
        <v>41084</v>
      </c>
      <c r="C998" s="440" t="s">
        <v>2413</v>
      </c>
      <c r="D998" s="441" t="s">
        <v>2414</v>
      </c>
      <c r="E998" s="433" t="s">
        <v>475</v>
      </c>
      <c r="F998" s="456">
        <v>125</v>
      </c>
      <c r="G998" s="421"/>
      <c r="H998" s="420"/>
      <c r="I998" s="456">
        <v>125</v>
      </c>
      <c r="J998" s="394"/>
    </row>
    <row r="999" spans="1:10">
      <c r="A999" s="633">
        <v>991</v>
      </c>
      <c r="B999" s="443">
        <v>41084</v>
      </c>
      <c r="C999" s="440" t="s">
        <v>2415</v>
      </c>
      <c r="D999" s="441" t="s">
        <v>2416</v>
      </c>
      <c r="E999" s="433" t="s">
        <v>475</v>
      </c>
      <c r="F999" s="456">
        <v>125</v>
      </c>
      <c r="G999" s="421"/>
      <c r="H999" s="420"/>
      <c r="I999" s="456">
        <v>125</v>
      </c>
      <c r="J999" s="394"/>
    </row>
    <row r="1000" spans="1:10">
      <c r="A1000" s="633">
        <v>992</v>
      </c>
      <c r="B1000" s="443">
        <v>41084</v>
      </c>
      <c r="C1000" s="440" t="s">
        <v>2417</v>
      </c>
      <c r="D1000" s="441" t="s">
        <v>2418</v>
      </c>
      <c r="E1000" s="445" t="s">
        <v>475</v>
      </c>
      <c r="F1000" s="456">
        <v>125</v>
      </c>
      <c r="G1000" s="421"/>
      <c r="H1000" s="420"/>
      <c r="I1000" s="456">
        <v>125</v>
      </c>
      <c r="J1000" s="394"/>
    </row>
    <row r="1001" spans="1:10">
      <c r="A1001" s="633">
        <v>993</v>
      </c>
      <c r="B1001" s="443">
        <v>41084</v>
      </c>
      <c r="C1001" s="440" t="s">
        <v>2419</v>
      </c>
      <c r="D1001" s="441" t="s">
        <v>2420</v>
      </c>
      <c r="E1001" s="433" t="s">
        <v>475</v>
      </c>
      <c r="F1001" s="456">
        <v>125</v>
      </c>
      <c r="G1001" s="421"/>
      <c r="H1001" s="420"/>
      <c r="I1001" s="456">
        <v>125</v>
      </c>
      <c r="J1001" s="394"/>
    </row>
    <row r="1002" spans="1:10">
      <c r="A1002" s="633">
        <v>994</v>
      </c>
      <c r="B1002" s="443">
        <v>41084</v>
      </c>
      <c r="C1002" s="440" t="s">
        <v>2421</v>
      </c>
      <c r="D1002" s="441" t="s">
        <v>2422</v>
      </c>
      <c r="E1002" s="433" t="s">
        <v>475</v>
      </c>
      <c r="F1002" s="456">
        <v>125</v>
      </c>
      <c r="G1002" s="421"/>
      <c r="H1002" s="420"/>
      <c r="I1002" s="456">
        <v>125</v>
      </c>
      <c r="J1002" s="394"/>
    </row>
    <row r="1003" spans="1:10">
      <c r="A1003" s="633">
        <v>995</v>
      </c>
      <c r="B1003" s="443">
        <v>41084</v>
      </c>
      <c r="C1003" s="440" t="s">
        <v>2423</v>
      </c>
      <c r="D1003" s="441" t="s">
        <v>2424</v>
      </c>
      <c r="E1003" s="433" t="s">
        <v>475</v>
      </c>
      <c r="F1003" s="456">
        <v>125</v>
      </c>
      <c r="G1003" s="421"/>
      <c r="H1003" s="420"/>
      <c r="I1003" s="456">
        <v>125</v>
      </c>
      <c r="J1003" s="394"/>
    </row>
    <row r="1004" spans="1:10">
      <c r="A1004" s="633">
        <v>996</v>
      </c>
      <c r="B1004" s="443">
        <v>41084</v>
      </c>
      <c r="C1004" s="440" t="s">
        <v>2425</v>
      </c>
      <c r="D1004" s="441" t="s">
        <v>2426</v>
      </c>
      <c r="E1004" s="433" t="s">
        <v>475</v>
      </c>
      <c r="F1004" s="456">
        <v>125</v>
      </c>
      <c r="G1004" s="421"/>
      <c r="H1004" s="420"/>
      <c r="I1004" s="456">
        <v>125</v>
      </c>
      <c r="J1004" s="394"/>
    </row>
    <row r="1005" spans="1:10">
      <c r="A1005" s="633">
        <v>997</v>
      </c>
      <c r="B1005" s="443">
        <v>41084</v>
      </c>
      <c r="C1005" s="440" t="s">
        <v>2120</v>
      </c>
      <c r="D1005" s="441" t="s">
        <v>2427</v>
      </c>
      <c r="E1005" s="433" t="s">
        <v>475</v>
      </c>
      <c r="F1005" s="456">
        <v>125</v>
      </c>
      <c r="G1005" s="421"/>
      <c r="H1005" s="420"/>
      <c r="I1005" s="456">
        <v>125</v>
      </c>
      <c r="J1005" s="394"/>
    </row>
    <row r="1006" spans="1:10">
      <c r="A1006" s="633">
        <v>998</v>
      </c>
      <c r="B1006" s="443">
        <v>41084</v>
      </c>
      <c r="C1006" s="440" t="s">
        <v>2428</v>
      </c>
      <c r="D1006" s="441" t="s">
        <v>2429</v>
      </c>
      <c r="E1006" s="433" t="s">
        <v>475</v>
      </c>
      <c r="F1006" s="456">
        <v>125</v>
      </c>
      <c r="G1006" s="421"/>
      <c r="H1006" s="420"/>
      <c r="I1006" s="456">
        <v>125</v>
      </c>
      <c r="J1006" s="394"/>
    </row>
    <row r="1007" spans="1:10">
      <c r="A1007" s="633">
        <v>999</v>
      </c>
      <c r="B1007" s="443">
        <v>41084</v>
      </c>
      <c r="C1007" s="440" t="s">
        <v>2430</v>
      </c>
      <c r="D1007" s="441" t="s">
        <v>2431</v>
      </c>
      <c r="E1007" s="433" t="s">
        <v>475</v>
      </c>
      <c r="F1007" s="456">
        <v>125</v>
      </c>
      <c r="G1007" s="421"/>
      <c r="H1007" s="420"/>
      <c r="I1007" s="456">
        <v>125</v>
      </c>
      <c r="J1007" s="394"/>
    </row>
    <row r="1008" spans="1:10">
      <c r="A1008" s="633">
        <v>1000</v>
      </c>
      <c r="B1008" s="443">
        <v>41084</v>
      </c>
      <c r="C1008" s="440" t="s">
        <v>2432</v>
      </c>
      <c r="D1008" s="441" t="s">
        <v>2433</v>
      </c>
      <c r="E1008" s="433" t="s">
        <v>475</v>
      </c>
      <c r="F1008" s="456">
        <v>125</v>
      </c>
      <c r="G1008" s="421"/>
      <c r="H1008" s="420"/>
      <c r="I1008" s="456">
        <v>125</v>
      </c>
      <c r="J1008" s="394"/>
    </row>
    <row r="1009" spans="1:10">
      <c r="A1009" s="633">
        <v>1001</v>
      </c>
      <c r="B1009" s="443">
        <v>41084</v>
      </c>
      <c r="C1009" s="440" t="s">
        <v>2434</v>
      </c>
      <c r="D1009" s="441" t="s">
        <v>2435</v>
      </c>
      <c r="E1009" s="445" t="s">
        <v>475</v>
      </c>
      <c r="F1009" s="456">
        <v>125</v>
      </c>
      <c r="G1009" s="421"/>
      <c r="H1009" s="420"/>
      <c r="I1009" s="456">
        <v>125</v>
      </c>
      <c r="J1009" s="394"/>
    </row>
    <row r="1010" spans="1:10">
      <c r="A1010" s="633">
        <v>1002</v>
      </c>
      <c r="B1010" s="443">
        <v>41084</v>
      </c>
      <c r="C1010" s="440" t="s">
        <v>2436</v>
      </c>
      <c r="D1010" s="441" t="s">
        <v>2437</v>
      </c>
      <c r="E1010" s="433" t="s">
        <v>475</v>
      </c>
      <c r="F1010" s="456">
        <v>125</v>
      </c>
      <c r="G1010" s="421"/>
      <c r="H1010" s="420"/>
      <c r="I1010" s="456">
        <v>125</v>
      </c>
      <c r="J1010" s="394"/>
    </row>
    <row r="1011" spans="1:10">
      <c r="A1011" s="633">
        <v>1003</v>
      </c>
      <c r="B1011" s="443">
        <v>41084</v>
      </c>
      <c r="C1011" s="440" t="s">
        <v>2438</v>
      </c>
      <c r="D1011" s="441" t="s">
        <v>2439</v>
      </c>
      <c r="E1011" s="433" t="s">
        <v>475</v>
      </c>
      <c r="F1011" s="456">
        <v>125</v>
      </c>
      <c r="G1011" s="421"/>
      <c r="H1011" s="420"/>
      <c r="I1011" s="456">
        <v>125</v>
      </c>
      <c r="J1011" s="394"/>
    </row>
    <row r="1012" spans="1:10">
      <c r="A1012" s="633">
        <v>1004</v>
      </c>
      <c r="B1012" s="443">
        <v>41084</v>
      </c>
      <c r="C1012" s="440" t="s">
        <v>2440</v>
      </c>
      <c r="D1012" s="441" t="s">
        <v>2441</v>
      </c>
      <c r="E1012" s="433" t="s">
        <v>475</v>
      </c>
      <c r="F1012" s="456">
        <v>125</v>
      </c>
      <c r="G1012" s="421"/>
      <c r="H1012" s="420"/>
      <c r="I1012" s="456">
        <v>125</v>
      </c>
      <c r="J1012" s="394"/>
    </row>
    <row r="1013" spans="1:10">
      <c r="A1013" s="633">
        <v>1005</v>
      </c>
      <c r="B1013" s="443">
        <v>41084</v>
      </c>
      <c r="C1013" s="440" t="s">
        <v>1249</v>
      </c>
      <c r="D1013" s="441" t="s">
        <v>2442</v>
      </c>
      <c r="E1013" s="433" t="s">
        <v>475</v>
      </c>
      <c r="F1013" s="456">
        <v>125</v>
      </c>
      <c r="G1013" s="421"/>
      <c r="H1013" s="420"/>
      <c r="I1013" s="456">
        <v>125</v>
      </c>
      <c r="J1013" s="394"/>
    </row>
    <row r="1014" spans="1:10">
      <c r="A1014" s="633">
        <v>1006</v>
      </c>
      <c r="B1014" s="443">
        <v>41084</v>
      </c>
      <c r="C1014" s="440" t="s">
        <v>2443</v>
      </c>
      <c r="D1014" s="441" t="s">
        <v>2444</v>
      </c>
      <c r="E1014" s="445" t="s">
        <v>475</v>
      </c>
      <c r="F1014" s="456">
        <v>125</v>
      </c>
      <c r="G1014" s="421"/>
      <c r="H1014" s="420"/>
      <c r="I1014" s="456">
        <v>125</v>
      </c>
      <c r="J1014" s="394"/>
    </row>
    <row r="1015" spans="1:10">
      <c r="A1015" s="633">
        <v>1007</v>
      </c>
      <c r="B1015" s="443">
        <v>41084</v>
      </c>
      <c r="C1015" s="440" t="s">
        <v>2445</v>
      </c>
      <c r="D1015" s="441" t="s">
        <v>2446</v>
      </c>
      <c r="E1015" s="433" t="s">
        <v>475</v>
      </c>
      <c r="F1015" s="456">
        <v>125</v>
      </c>
      <c r="G1015" s="421"/>
      <c r="H1015" s="420"/>
      <c r="I1015" s="456">
        <v>125</v>
      </c>
      <c r="J1015" s="394"/>
    </row>
    <row r="1016" spans="1:10">
      <c r="A1016" s="633">
        <v>1008</v>
      </c>
      <c r="B1016" s="443">
        <v>41084</v>
      </c>
      <c r="C1016" s="440" t="s">
        <v>2447</v>
      </c>
      <c r="D1016" s="441" t="s">
        <v>2448</v>
      </c>
      <c r="E1016" s="433" t="s">
        <v>475</v>
      </c>
      <c r="F1016" s="456">
        <v>125</v>
      </c>
      <c r="G1016" s="421"/>
      <c r="H1016" s="420"/>
      <c r="I1016" s="456">
        <v>125</v>
      </c>
      <c r="J1016" s="394"/>
    </row>
    <row r="1017" spans="1:10">
      <c r="A1017" s="633">
        <v>1009</v>
      </c>
      <c r="B1017" s="443">
        <v>41084</v>
      </c>
      <c r="C1017" s="440" t="s">
        <v>2449</v>
      </c>
      <c r="D1017" s="441" t="s">
        <v>2450</v>
      </c>
      <c r="E1017" s="433" t="s">
        <v>475</v>
      </c>
      <c r="F1017" s="456">
        <v>125</v>
      </c>
      <c r="G1017" s="421"/>
      <c r="H1017" s="420"/>
      <c r="I1017" s="456">
        <v>125</v>
      </c>
      <c r="J1017" s="394"/>
    </row>
    <row r="1018" spans="1:10">
      <c r="A1018" s="633">
        <v>1010</v>
      </c>
      <c r="B1018" s="443">
        <v>41084</v>
      </c>
      <c r="C1018" s="440" t="s">
        <v>2451</v>
      </c>
      <c r="D1018" s="441" t="s">
        <v>2452</v>
      </c>
      <c r="E1018" s="433" t="s">
        <v>475</v>
      </c>
      <c r="F1018" s="456">
        <v>125</v>
      </c>
      <c r="G1018" s="421"/>
      <c r="H1018" s="420"/>
      <c r="I1018" s="456">
        <v>125</v>
      </c>
      <c r="J1018" s="394"/>
    </row>
    <row r="1019" spans="1:10">
      <c r="A1019" s="633">
        <v>1011</v>
      </c>
      <c r="B1019" s="443">
        <v>41084</v>
      </c>
      <c r="C1019" s="440" t="s">
        <v>2453</v>
      </c>
      <c r="D1019" s="441" t="s">
        <v>2454</v>
      </c>
      <c r="E1019" s="445" t="s">
        <v>475</v>
      </c>
      <c r="F1019" s="456">
        <v>125</v>
      </c>
      <c r="G1019" s="421"/>
      <c r="H1019" s="420"/>
      <c r="I1019" s="456">
        <v>125</v>
      </c>
      <c r="J1019" s="394"/>
    </row>
    <row r="1020" spans="1:10">
      <c r="A1020" s="633">
        <v>1012</v>
      </c>
      <c r="B1020" s="443">
        <v>41084</v>
      </c>
      <c r="C1020" s="440" t="s">
        <v>2455</v>
      </c>
      <c r="D1020" s="441" t="s">
        <v>2456</v>
      </c>
      <c r="E1020" s="433" t="s">
        <v>475</v>
      </c>
      <c r="F1020" s="456">
        <v>125</v>
      </c>
      <c r="G1020" s="421"/>
      <c r="H1020" s="420"/>
      <c r="I1020" s="456">
        <v>125</v>
      </c>
      <c r="J1020" s="394"/>
    </row>
    <row r="1021" spans="1:10">
      <c r="A1021" s="633">
        <v>1013</v>
      </c>
      <c r="B1021" s="443">
        <v>41084</v>
      </c>
      <c r="C1021" s="440" t="s">
        <v>2457</v>
      </c>
      <c r="D1021" s="441" t="s">
        <v>2458</v>
      </c>
      <c r="E1021" s="433" t="s">
        <v>475</v>
      </c>
      <c r="F1021" s="456">
        <v>125</v>
      </c>
      <c r="G1021" s="421"/>
      <c r="H1021" s="420"/>
      <c r="I1021" s="456">
        <v>125</v>
      </c>
      <c r="J1021" s="394"/>
    </row>
    <row r="1022" spans="1:10">
      <c r="A1022" s="633">
        <v>1014</v>
      </c>
      <c r="B1022" s="443">
        <v>41084</v>
      </c>
      <c r="C1022" s="440" t="s">
        <v>2459</v>
      </c>
      <c r="D1022" s="441" t="s">
        <v>2460</v>
      </c>
      <c r="E1022" s="433" t="s">
        <v>475</v>
      </c>
      <c r="F1022" s="456">
        <v>125</v>
      </c>
      <c r="G1022" s="421"/>
      <c r="H1022" s="420"/>
      <c r="I1022" s="456">
        <v>125</v>
      </c>
      <c r="J1022" s="394"/>
    </row>
    <row r="1023" spans="1:10">
      <c r="A1023" s="633">
        <v>1015</v>
      </c>
      <c r="B1023" s="443">
        <v>41084</v>
      </c>
      <c r="C1023" s="440" t="s">
        <v>2461</v>
      </c>
      <c r="D1023" s="441" t="s">
        <v>2462</v>
      </c>
      <c r="E1023" s="433" t="s">
        <v>475</v>
      </c>
      <c r="F1023" s="456">
        <v>125</v>
      </c>
      <c r="G1023" s="421"/>
      <c r="H1023" s="420"/>
      <c r="I1023" s="456">
        <v>125</v>
      </c>
      <c r="J1023" s="394"/>
    </row>
    <row r="1024" spans="1:10">
      <c r="A1024" s="633">
        <v>1016</v>
      </c>
      <c r="B1024" s="443">
        <v>41084</v>
      </c>
      <c r="C1024" s="440" t="s">
        <v>2463</v>
      </c>
      <c r="D1024" s="441" t="s">
        <v>2464</v>
      </c>
      <c r="E1024" s="433" t="s">
        <v>475</v>
      </c>
      <c r="F1024" s="456">
        <v>125</v>
      </c>
      <c r="G1024" s="421"/>
      <c r="H1024" s="420"/>
      <c r="I1024" s="456">
        <v>125</v>
      </c>
      <c r="J1024" s="394"/>
    </row>
    <row r="1025" spans="1:10" ht="27">
      <c r="A1025" s="633">
        <v>1017</v>
      </c>
      <c r="B1025" s="443">
        <v>41084</v>
      </c>
      <c r="C1025" s="459" t="s">
        <v>2465</v>
      </c>
      <c r="D1025" s="441" t="s">
        <v>2466</v>
      </c>
      <c r="E1025" s="433" t="s">
        <v>475</v>
      </c>
      <c r="F1025" s="456">
        <v>125</v>
      </c>
      <c r="G1025" s="421"/>
      <c r="H1025" s="420"/>
      <c r="I1025" s="456">
        <v>125</v>
      </c>
      <c r="J1025" s="394"/>
    </row>
    <row r="1026" spans="1:10">
      <c r="A1026" s="633">
        <v>1018</v>
      </c>
      <c r="B1026" s="443">
        <v>41084</v>
      </c>
      <c r="C1026" s="440" t="s">
        <v>2467</v>
      </c>
      <c r="D1026" s="441" t="s">
        <v>2468</v>
      </c>
      <c r="E1026" s="433" t="s">
        <v>475</v>
      </c>
      <c r="F1026" s="456">
        <v>125</v>
      </c>
      <c r="G1026" s="421"/>
      <c r="H1026" s="420"/>
      <c r="I1026" s="456">
        <v>125</v>
      </c>
      <c r="J1026" s="394"/>
    </row>
    <row r="1027" spans="1:10">
      <c r="A1027" s="633">
        <v>1019</v>
      </c>
      <c r="B1027" s="443">
        <v>41084</v>
      </c>
      <c r="C1027" s="440" t="s">
        <v>2469</v>
      </c>
      <c r="D1027" s="441" t="s">
        <v>2470</v>
      </c>
      <c r="E1027" s="433" t="s">
        <v>475</v>
      </c>
      <c r="F1027" s="456">
        <v>125</v>
      </c>
      <c r="G1027" s="421"/>
      <c r="H1027" s="420"/>
      <c r="I1027" s="456">
        <v>125</v>
      </c>
      <c r="J1027" s="394"/>
    </row>
    <row r="1028" spans="1:10">
      <c r="A1028" s="633">
        <v>1020</v>
      </c>
      <c r="B1028" s="443">
        <v>41084</v>
      </c>
      <c r="C1028" s="440" t="s">
        <v>2471</v>
      </c>
      <c r="D1028" s="441" t="s">
        <v>2472</v>
      </c>
      <c r="E1028" s="445" t="s">
        <v>475</v>
      </c>
      <c r="F1028" s="456">
        <v>125</v>
      </c>
      <c r="G1028" s="421"/>
      <c r="H1028" s="420"/>
      <c r="I1028" s="456">
        <v>125</v>
      </c>
      <c r="J1028" s="394"/>
    </row>
    <row r="1029" spans="1:10">
      <c r="A1029" s="633">
        <v>1021</v>
      </c>
      <c r="B1029" s="443">
        <v>41084</v>
      </c>
      <c r="C1029" s="440" t="s">
        <v>2473</v>
      </c>
      <c r="D1029" s="441" t="s">
        <v>2474</v>
      </c>
      <c r="E1029" s="445" t="s">
        <v>475</v>
      </c>
      <c r="F1029" s="456">
        <v>125</v>
      </c>
      <c r="G1029" s="421"/>
      <c r="H1029" s="420"/>
      <c r="I1029" s="456">
        <v>125</v>
      </c>
      <c r="J1029" s="394"/>
    </row>
    <row r="1030" spans="1:10">
      <c r="A1030" s="633">
        <v>1022</v>
      </c>
      <c r="B1030" s="443">
        <v>41084</v>
      </c>
      <c r="C1030" s="440" t="s">
        <v>2475</v>
      </c>
      <c r="D1030" s="441" t="s">
        <v>2476</v>
      </c>
      <c r="E1030" s="433" t="s">
        <v>475</v>
      </c>
      <c r="F1030" s="456">
        <v>125</v>
      </c>
      <c r="G1030" s="421"/>
      <c r="H1030" s="420"/>
      <c r="I1030" s="456">
        <v>125</v>
      </c>
      <c r="J1030" s="394"/>
    </row>
    <row r="1031" spans="1:10">
      <c r="A1031" s="633">
        <v>1023</v>
      </c>
      <c r="B1031" s="443">
        <v>41084</v>
      </c>
      <c r="C1031" s="440" t="s">
        <v>2477</v>
      </c>
      <c r="D1031" s="441" t="s">
        <v>2478</v>
      </c>
      <c r="E1031" s="433" t="s">
        <v>475</v>
      </c>
      <c r="F1031" s="456">
        <v>125</v>
      </c>
      <c r="G1031" s="421"/>
      <c r="H1031" s="420"/>
      <c r="I1031" s="456">
        <v>125</v>
      </c>
      <c r="J1031" s="394"/>
    </row>
    <row r="1032" spans="1:10">
      <c r="A1032" s="633">
        <v>1024</v>
      </c>
      <c r="B1032" s="443">
        <v>41084</v>
      </c>
      <c r="C1032" s="440" t="s">
        <v>2479</v>
      </c>
      <c r="D1032" s="441" t="s">
        <v>2480</v>
      </c>
      <c r="E1032" s="433" t="s">
        <v>475</v>
      </c>
      <c r="F1032" s="456">
        <v>125</v>
      </c>
      <c r="G1032" s="421"/>
      <c r="H1032" s="420"/>
      <c r="I1032" s="456">
        <v>125</v>
      </c>
      <c r="J1032" s="394"/>
    </row>
    <row r="1033" spans="1:10">
      <c r="A1033" s="633">
        <v>1025</v>
      </c>
      <c r="B1033" s="443">
        <v>41084</v>
      </c>
      <c r="C1033" s="440" t="s">
        <v>2481</v>
      </c>
      <c r="D1033" s="441" t="s">
        <v>2482</v>
      </c>
      <c r="E1033" s="433" t="s">
        <v>475</v>
      </c>
      <c r="F1033" s="456">
        <v>125</v>
      </c>
      <c r="G1033" s="421"/>
      <c r="H1033" s="420"/>
      <c r="I1033" s="456">
        <v>125</v>
      </c>
      <c r="J1033" s="394"/>
    </row>
    <row r="1034" spans="1:10">
      <c r="A1034" s="633">
        <v>1026</v>
      </c>
      <c r="B1034" s="443">
        <v>41084</v>
      </c>
      <c r="C1034" s="440" t="s">
        <v>2483</v>
      </c>
      <c r="D1034" s="441" t="s">
        <v>2484</v>
      </c>
      <c r="E1034" s="433" t="s">
        <v>475</v>
      </c>
      <c r="F1034" s="456">
        <v>125</v>
      </c>
      <c r="G1034" s="421"/>
      <c r="H1034" s="420"/>
      <c r="I1034" s="456">
        <v>125</v>
      </c>
      <c r="J1034" s="394"/>
    </row>
    <row r="1035" spans="1:10">
      <c r="A1035" s="633">
        <v>1027</v>
      </c>
      <c r="B1035" s="443">
        <v>41084</v>
      </c>
      <c r="C1035" s="440" t="s">
        <v>2485</v>
      </c>
      <c r="D1035" s="441" t="s">
        <v>2486</v>
      </c>
      <c r="E1035" s="445" t="s">
        <v>475</v>
      </c>
      <c r="F1035" s="456">
        <v>125</v>
      </c>
      <c r="G1035" s="421"/>
      <c r="H1035" s="420"/>
      <c r="I1035" s="456">
        <v>125</v>
      </c>
      <c r="J1035" s="394"/>
    </row>
    <row r="1036" spans="1:10">
      <c r="A1036" s="633">
        <v>1028</v>
      </c>
      <c r="B1036" s="443">
        <v>41084</v>
      </c>
      <c r="C1036" s="440" t="s">
        <v>2487</v>
      </c>
      <c r="D1036" s="441" t="s">
        <v>2488</v>
      </c>
      <c r="E1036" s="433" t="s">
        <v>475</v>
      </c>
      <c r="F1036" s="456">
        <v>125</v>
      </c>
      <c r="G1036" s="421"/>
      <c r="H1036" s="420"/>
      <c r="I1036" s="456">
        <v>125</v>
      </c>
      <c r="J1036" s="394"/>
    </row>
    <row r="1037" spans="1:10">
      <c r="A1037" s="633">
        <v>1029</v>
      </c>
      <c r="B1037" s="443">
        <v>41084</v>
      </c>
      <c r="C1037" s="460" t="s">
        <v>2489</v>
      </c>
      <c r="D1037" s="461" t="s">
        <v>2490</v>
      </c>
      <c r="E1037" s="433" t="s">
        <v>475</v>
      </c>
      <c r="F1037" s="456">
        <v>125</v>
      </c>
      <c r="G1037" s="421"/>
      <c r="H1037" s="420"/>
      <c r="I1037" s="456">
        <v>125</v>
      </c>
      <c r="J1037" s="394"/>
    </row>
    <row r="1038" spans="1:10">
      <c r="A1038" s="633">
        <v>1030</v>
      </c>
      <c r="B1038" s="443">
        <v>41084</v>
      </c>
      <c r="C1038" s="440" t="s">
        <v>2491</v>
      </c>
      <c r="D1038" s="441" t="s">
        <v>2492</v>
      </c>
      <c r="E1038" s="433" t="s">
        <v>475</v>
      </c>
      <c r="F1038" s="456">
        <v>125</v>
      </c>
      <c r="G1038" s="421"/>
      <c r="H1038" s="420"/>
      <c r="I1038" s="456">
        <v>125</v>
      </c>
      <c r="J1038" s="394"/>
    </row>
    <row r="1039" spans="1:10">
      <c r="A1039" s="633">
        <v>1031</v>
      </c>
      <c r="B1039" s="443">
        <v>41084</v>
      </c>
      <c r="C1039" s="440" t="s">
        <v>2493</v>
      </c>
      <c r="D1039" s="441" t="s">
        <v>2494</v>
      </c>
      <c r="E1039" s="433" t="s">
        <v>475</v>
      </c>
      <c r="F1039" s="456">
        <v>125</v>
      </c>
      <c r="G1039" s="421"/>
      <c r="H1039" s="420"/>
      <c r="I1039" s="456">
        <v>125</v>
      </c>
      <c r="J1039" s="394"/>
    </row>
    <row r="1040" spans="1:10">
      <c r="A1040" s="633">
        <v>1032</v>
      </c>
      <c r="B1040" s="443">
        <v>41084</v>
      </c>
      <c r="C1040" s="440" t="s">
        <v>2495</v>
      </c>
      <c r="D1040" s="441" t="s">
        <v>2496</v>
      </c>
      <c r="E1040" s="445" t="s">
        <v>475</v>
      </c>
      <c r="F1040" s="456">
        <v>125</v>
      </c>
      <c r="G1040" s="421"/>
      <c r="H1040" s="420"/>
      <c r="I1040" s="456">
        <v>125</v>
      </c>
      <c r="J1040" s="394"/>
    </row>
    <row r="1041" spans="1:10">
      <c r="A1041" s="633">
        <v>1033</v>
      </c>
      <c r="B1041" s="443">
        <v>41084</v>
      </c>
      <c r="C1041" s="440" t="s">
        <v>2497</v>
      </c>
      <c r="D1041" s="441" t="s">
        <v>2498</v>
      </c>
      <c r="E1041" s="433" t="s">
        <v>475</v>
      </c>
      <c r="F1041" s="456">
        <v>125</v>
      </c>
      <c r="G1041" s="421"/>
      <c r="H1041" s="420"/>
      <c r="I1041" s="456">
        <v>125</v>
      </c>
      <c r="J1041" s="394"/>
    </row>
    <row r="1042" spans="1:10">
      <c r="A1042" s="633">
        <v>1034</v>
      </c>
      <c r="B1042" s="443">
        <v>41084</v>
      </c>
      <c r="C1042" s="440" t="s">
        <v>2499</v>
      </c>
      <c r="D1042" s="441" t="s">
        <v>2500</v>
      </c>
      <c r="E1042" s="433" t="s">
        <v>475</v>
      </c>
      <c r="F1042" s="456">
        <v>125</v>
      </c>
      <c r="G1042" s="421"/>
      <c r="H1042" s="420"/>
      <c r="I1042" s="456">
        <v>125</v>
      </c>
      <c r="J1042" s="394"/>
    </row>
    <row r="1043" spans="1:10">
      <c r="A1043" s="633">
        <v>1035</v>
      </c>
      <c r="B1043" s="443">
        <v>41084</v>
      </c>
      <c r="C1043" s="440" t="s">
        <v>2501</v>
      </c>
      <c r="D1043" s="441" t="s">
        <v>2502</v>
      </c>
      <c r="E1043" s="433" t="s">
        <v>475</v>
      </c>
      <c r="F1043" s="456">
        <v>125</v>
      </c>
      <c r="G1043" s="421"/>
      <c r="H1043" s="420"/>
      <c r="I1043" s="456">
        <v>125</v>
      </c>
      <c r="J1043" s="394"/>
    </row>
    <row r="1044" spans="1:10">
      <c r="A1044" s="633">
        <v>1036</v>
      </c>
      <c r="B1044" s="443">
        <v>41084</v>
      </c>
      <c r="C1044" s="440" t="s">
        <v>2503</v>
      </c>
      <c r="D1044" s="441" t="s">
        <v>2504</v>
      </c>
      <c r="E1044" s="433" t="s">
        <v>475</v>
      </c>
      <c r="F1044" s="456">
        <v>125</v>
      </c>
      <c r="G1044" s="421"/>
      <c r="H1044" s="420"/>
      <c r="I1044" s="456">
        <v>125</v>
      </c>
      <c r="J1044" s="394"/>
    </row>
    <row r="1045" spans="1:10">
      <c r="A1045" s="633">
        <v>1037</v>
      </c>
      <c r="B1045" s="443">
        <v>41084</v>
      </c>
      <c r="C1045" s="440" t="s">
        <v>2505</v>
      </c>
      <c r="D1045" s="441" t="s">
        <v>2506</v>
      </c>
      <c r="E1045" s="433" t="s">
        <v>475</v>
      </c>
      <c r="F1045" s="456">
        <v>125</v>
      </c>
      <c r="G1045" s="421"/>
      <c r="H1045" s="420"/>
      <c r="I1045" s="456">
        <v>125</v>
      </c>
      <c r="J1045" s="394"/>
    </row>
    <row r="1046" spans="1:10">
      <c r="A1046" s="633">
        <v>1038</v>
      </c>
      <c r="B1046" s="443">
        <v>41084</v>
      </c>
      <c r="C1046" s="440" t="s">
        <v>2507</v>
      </c>
      <c r="D1046" s="441" t="s">
        <v>2508</v>
      </c>
      <c r="E1046" s="433" t="s">
        <v>475</v>
      </c>
      <c r="F1046" s="456">
        <v>125</v>
      </c>
      <c r="G1046" s="421"/>
      <c r="H1046" s="420"/>
      <c r="I1046" s="456">
        <v>125</v>
      </c>
      <c r="J1046" s="394"/>
    </row>
    <row r="1047" spans="1:10">
      <c r="A1047" s="633">
        <v>1039</v>
      </c>
      <c r="B1047" s="443">
        <v>41084</v>
      </c>
      <c r="C1047" s="440" t="s">
        <v>2509</v>
      </c>
      <c r="D1047" s="441" t="s">
        <v>2510</v>
      </c>
      <c r="E1047" s="433" t="s">
        <v>475</v>
      </c>
      <c r="F1047" s="456">
        <v>125</v>
      </c>
      <c r="G1047" s="421"/>
      <c r="H1047" s="420"/>
      <c r="I1047" s="456">
        <v>125</v>
      </c>
      <c r="J1047" s="394"/>
    </row>
    <row r="1048" spans="1:10">
      <c r="A1048" s="633">
        <v>1040</v>
      </c>
      <c r="B1048" s="443">
        <v>41084</v>
      </c>
      <c r="C1048" s="440" t="s">
        <v>2511</v>
      </c>
      <c r="D1048" s="441" t="s">
        <v>2512</v>
      </c>
      <c r="E1048" s="433" t="s">
        <v>475</v>
      </c>
      <c r="F1048" s="456">
        <v>125</v>
      </c>
      <c r="G1048" s="421"/>
      <c r="H1048" s="420"/>
      <c r="I1048" s="456">
        <v>125</v>
      </c>
      <c r="J1048" s="394"/>
    </row>
    <row r="1049" spans="1:10">
      <c r="A1049" s="633">
        <v>1041</v>
      </c>
      <c r="B1049" s="443">
        <v>41084</v>
      </c>
      <c r="C1049" s="440" t="s">
        <v>2513</v>
      </c>
      <c r="D1049" s="441" t="s">
        <v>2514</v>
      </c>
      <c r="E1049" s="445" t="s">
        <v>475</v>
      </c>
      <c r="F1049" s="456">
        <v>125</v>
      </c>
      <c r="G1049" s="421"/>
      <c r="H1049" s="420"/>
      <c r="I1049" s="456">
        <v>125</v>
      </c>
      <c r="J1049" s="394"/>
    </row>
    <row r="1050" spans="1:10">
      <c r="A1050" s="633">
        <v>1042</v>
      </c>
      <c r="B1050" s="443">
        <v>41084</v>
      </c>
      <c r="C1050" s="440" t="s">
        <v>2515</v>
      </c>
      <c r="D1050" s="441" t="s">
        <v>2516</v>
      </c>
      <c r="E1050" s="433" t="s">
        <v>475</v>
      </c>
      <c r="F1050" s="456">
        <v>125</v>
      </c>
      <c r="G1050" s="421"/>
      <c r="H1050" s="420"/>
      <c r="I1050" s="456">
        <v>125</v>
      </c>
      <c r="J1050" s="394"/>
    </row>
    <row r="1051" spans="1:10">
      <c r="A1051" s="633">
        <v>1043</v>
      </c>
      <c r="B1051" s="443">
        <v>41084</v>
      </c>
      <c r="C1051" s="440" t="s">
        <v>2517</v>
      </c>
      <c r="D1051" s="441" t="s">
        <v>2518</v>
      </c>
      <c r="E1051" s="433" t="s">
        <v>475</v>
      </c>
      <c r="F1051" s="456">
        <v>125</v>
      </c>
      <c r="G1051" s="421"/>
      <c r="H1051" s="420"/>
      <c r="I1051" s="456">
        <v>125</v>
      </c>
      <c r="J1051" s="394"/>
    </row>
    <row r="1052" spans="1:10">
      <c r="A1052" s="633">
        <v>1044</v>
      </c>
      <c r="B1052" s="443">
        <v>41084</v>
      </c>
      <c r="C1052" s="440" t="s">
        <v>2519</v>
      </c>
      <c r="D1052" s="441" t="s">
        <v>2520</v>
      </c>
      <c r="E1052" s="433" t="s">
        <v>475</v>
      </c>
      <c r="F1052" s="456">
        <v>125</v>
      </c>
      <c r="G1052" s="421"/>
      <c r="H1052" s="420"/>
      <c r="I1052" s="456">
        <v>125</v>
      </c>
      <c r="J1052" s="394"/>
    </row>
    <row r="1053" spans="1:10">
      <c r="A1053" s="633">
        <v>1045</v>
      </c>
      <c r="B1053" s="443">
        <v>41084</v>
      </c>
      <c r="C1053" s="440" t="s">
        <v>2521</v>
      </c>
      <c r="D1053" s="441" t="s">
        <v>2522</v>
      </c>
      <c r="E1053" s="433" t="s">
        <v>475</v>
      </c>
      <c r="F1053" s="456">
        <v>125</v>
      </c>
      <c r="G1053" s="421"/>
      <c r="H1053" s="420"/>
      <c r="I1053" s="456">
        <v>125</v>
      </c>
      <c r="J1053" s="394"/>
    </row>
    <row r="1054" spans="1:10">
      <c r="A1054" s="633">
        <v>1046</v>
      </c>
      <c r="B1054" s="443">
        <v>41084</v>
      </c>
      <c r="C1054" s="440" t="s">
        <v>2523</v>
      </c>
      <c r="D1054" s="441" t="s">
        <v>2524</v>
      </c>
      <c r="E1054" s="445" t="s">
        <v>475</v>
      </c>
      <c r="F1054" s="456">
        <v>125</v>
      </c>
      <c r="G1054" s="421"/>
      <c r="H1054" s="420"/>
      <c r="I1054" s="456">
        <v>125</v>
      </c>
      <c r="J1054" s="394"/>
    </row>
    <row r="1055" spans="1:10">
      <c r="A1055" s="633">
        <v>1047</v>
      </c>
      <c r="B1055" s="443">
        <v>41084</v>
      </c>
      <c r="C1055" s="440" t="s">
        <v>2525</v>
      </c>
      <c r="D1055" s="441" t="s">
        <v>2526</v>
      </c>
      <c r="E1055" s="433" t="s">
        <v>475</v>
      </c>
      <c r="F1055" s="456">
        <v>125</v>
      </c>
      <c r="G1055" s="421"/>
      <c r="H1055" s="420"/>
      <c r="I1055" s="456">
        <v>125</v>
      </c>
      <c r="J1055" s="394"/>
    </row>
    <row r="1056" spans="1:10">
      <c r="A1056" s="633">
        <v>1048</v>
      </c>
      <c r="B1056" s="443">
        <v>41084</v>
      </c>
      <c r="C1056" s="440" t="s">
        <v>2527</v>
      </c>
      <c r="D1056" s="441" t="s">
        <v>2528</v>
      </c>
      <c r="E1056" s="433" t="s">
        <v>475</v>
      </c>
      <c r="F1056" s="456">
        <v>125</v>
      </c>
      <c r="G1056" s="421"/>
      <c r="H1056" s="420"/>
      <c r="I1056" s="456">
        <v>125</v>
      </c>
      <c r="J1056" s="394"/>
    </row>
    <row r="1057" spans="1:10">
      <c r="A1057" s="633">
        <v>1049</v>
      </c>
      <c r="B1057" s="443">
        <v>41084</v>
      </c>
      <c r="C1057" s="440" t="s">
        <v>2529</v>
      </c>
      <c r="D1057" s="441" t="s">
        <v>2530</v>
      </c>
      <c r="E1057" s="433" t="s">
        <v>475</v>
      </c>
      <c r="F1057" s="456">
        <v>125</v>
      </c>
      <c r="G1057" s="421"/>
      <c r="H1057" s="420"/>
      <c r="I1057" s="456">
        <v>125</v>
      </c>
      <c r="J1057" s="394"/>
    </row>
    <row r="1058" spans="1:10">
      <c r="A1058" s="633">
        <v>1050</v>
      </c>
      <c r="B1058" s="443">
        <v>41084</v>
      </c>
      <c r="C1058" s="440" t="s">
        <v>2531</v>
      </c>
      <c r="D1058" s="441" t="s">
        <v>2532</v>
      </c>
      <c r="E1058" s="433" t="s">
        <v>475</v>
      </c>
      <c r="F1058" s="456">
        <v>125</v>
      </c>
      <c r="G1058" s="421"/>
      <c r="H1058" s="420"/>
      <c r="I1058" s="456">
        <v>125</v>
      </c>
      <c r="J1058" s="394"/>
    </row>
    <row r="1059" spans="1:10">
      <c r="A1059" s="633">
        <v>1051</v>
      </c>
      <c r="B1059" s="443">
        <v>41084</v>
      </c>
      <c r="C1059" s="440" t="s">
        <v>2533</v>
      </c>
      <c r="D1059" s="441" t="s">
        <v>2534</v>
      </c>
      <c r="E1059" s="445" t="s">
        <v>475</v>
      </c>
      <c r="F1059" s="456">
        <v>125</v>
      </c>
      <c r="G1059" s="421"/>
      <c r="H1059" s="420"/>
      <c r="I1059" s="456">
        <v>125</v>
      </c>
      <c r="J1059" s="394"/>
    </row>
    <row r="1060" spans="1:10">
      <c r="A1060" s="633">
        <v>1052</v>
      </c>
      <c r="B1060" s="443">
        <v>41084</v>
      </c>
      <c r="C1060" s="440" t="s">
        <v>2535</v>
      </c>
      <c r="D1060" s="441" t="s">
        <v>2536</v>
      </c>
      <c r="E1060" s="433" t="s">
        <v>475</v>
      </c>
      <c r="F1060" s="456">
        <v>125</v>
      </c>
      <c r="G1060" s="421"/>
      <c r="H1060" s="420"/>
      <c r="I1060" s="456">
        <v>125</v>
      </c>
      <c r="J1060" s="394"/>
    </row>
    <row r="1061" spans="1:10">
      <c r="A1061" s="633">
        <v>1053</v>
      </c>
      <c r="B1061" s="443">
        <v>41084</v>
      </c>
      <c r="C1061" s="440" t="s">
        <v>2537</v>
      </c>
      <c r="D1061" s="441" t="s">
        <v>2538</v>
      </c>
      <c r="E1061" s="433" t="s">
        <v>475</v>
      </c>
      <c r="F1061" s="456">
        <v>125</v>
      </c>
      <c r="G1061" s="421"/>
      <c r="H1061" s="420"/>
      <c r="I1061" s="456">
        <v>125</v>
      </c>
      <c r="J1061" s="394"/>
    </row>
    <row r="1062" spans="1:10">
      <c r="A1062" s="633">
        <v>1054</v>
      </c>
      <c r="B1062" s="443">
        <v>41084</v>
      </c>
      <c r="C1062" s="440" t="s">
        <v>2539</v>
      </c>
      <c r="D1062" s="441" t="s">
        <v>2540</v>
      </c>
      <c r="E1062" s="433" t="s">
        <v>475</v>
      </c>
      <c r="F1062" s="456">
        <v>125</v>
      </c>
      <c r="G1062" s="421"/>
      <c r="H1062" s="420"/>
      <c r="I1062" s="456">
        <v>125</v>
      </c>
      <c r="J1062" s="394"/>
    </row>
    <row r="1063" spans="1:10">
      <c r="A1063" s="633">
        <v>1055</v>
      </c>
      <c r="B1063" s="443">
        <v>41084</v>
      </c>
      <c r="C1063" s="440" t="s">
        <v>2541</v>
      </c>
      <c r="D1063" s="441" t="s">
        <v>2542</v>
      </c>
      <c r="E1063" s="433" t="s">
        <v>475</v>
      </c>
      <c r="F1063" s="456">
        <v>125</v>
      </c>
      <c r="G1063" s="421"/>
      <c r="H1063" s="420"/>
      <c r="I1063" s="456">
        <v>125</v>
      </c>
      <c r="J1063" s="394"/>
    </row>
    <row r="1064" spans="1:10">
      <c r="A1064" s="633">
        <v>1056</v>
      </c>
      <c r="B1064" s="443">
        <v>41084</v>
      </c>
      <c r="C1064" s="440" t="s">
        <v>2543</v>
      </c>
      <c r="D1064" s="441" t="s">
        <v>2544</v>
      </c>
      <c r="E1064" s="433" t="s">
        <v>475</v>
      </c>
      <c r="F1064" s="456">
        <v>125</v>
      </c>
      <c r="G1064" s="421"/>
      <c r="H1064" s="420"/>
      <c r="I1064" s="456">
        <v>125</v>
      </c>
      <c r="J1064" s="394"/>
    </row>
    <row r="1065" spans="1:10">
      <c r="A1065" s="633">
        <v>1057</v>
      </c>
      <c r="B1065" s="443">
        <v>41084</v>
      </c>
      <c r="C1065" s="440" t="s">
        <v>2545</v>
      </c>
      <c r="D1065" s="441" t="s">
        <v>2546</v>
      </c>
      <c r="E1065" s="445" t="s">
        <v>475</v>
      </c>
      <c r="F1065" s="456">
        <v>125</v>
      </c>
      <c r="G1065" s="421"/>
      <c r="H1065" s="420"/>
      <c r="I1065" s="456">
        <v>125</v>
      </c>
      <c r="J1065" s="394"/>
    </row>
    <row r="1066" spans="1:10">
      <c r="A1066" s="633">
        <v>1058</v>
      </c>
      <c r="B1066" s="443">
        <v>41084</v>
      </c>
      <c r="C1066" s="440" t="s">
        <v>2547</v>
      </c>
      <c r="D1066" s="441" t="s">
        <v>2548</v>
      </c>
      <c r="E1066" s="445" t="s">
        <v>475</v>
      </c>
      <c r="F1066" s="456">
        <v>125</v>
      </c>
      <c r="G1066" s="421"/>
      <c r="H1066" s="420"/>
      <c r="I1066" s="456">
        <v>125</v>
      </c>
      <c r="J1066" s="394"/>
    </row>
    <row r="1067" spans="1:10">
      <c r="A1067" s="633">
        <v>1059</v>
      </c>
      <c r="B1067" s="443">
        <v>41084</v>
      </c>
      <c r="C1067" s="440" t="s">
        <v>2549</v>
      </c>
      <c r="D1067" s="441" t="s">
        <v>2550</v>
      </c>
      <c r="E1067" s="433" t="s">
        <v>475</v>
      </c>
      <c r="F1067" s="456">
        <v>125</v>
      </c>
      <c r="G1067" s="421"/>
      <c r="H1067" s="420"/>
      <c r="I1067" s="456">
        <v>125</v>
      </c>
      <c r="J1067" s="394"/>
    </row>
    <row r="1068" spans="1:10">
      <c r="A1068" s="633">
        <v>1060</v>
      </c>
      <c r="B1068" s="443">
        <v>41084</v>
      </c>
      <c r="C1068" s="440" t="s">
        <v>2551</v>
      </c>
      <c r="D1068" s="441" t="s">
        <v>2552</v>
      </c>
      <c r="E1068" s="433" t="s">
        <v>475</v>
      </c>
      <c r="F1068" s="456">
        <v>125</v>
      </c>
      <c r="G1068" s="421"/>
      <c r="H1068" s="420"/>
      <c r="I1068" s="456">
        <v>125</v>
      </c>
      <c r="J1068" s="394"/>
    </row>
    <row r="1069" spans="1:10">
      <c r="A1069" s="633">
        <v>1061</v>
      </c>
      <c r="B1069" s="443">
        <v>41084</v>
      </c>
      <c r="C1069" s="440" t="s">
        <v>2553</v>
      </c>
      <c r="D1069" s="441" t="s">
        <v>2554</v>
      </c>
      <c r="E1069" s="433" t="s">
        <v>475</v>
      </c>
      <c r="F1069" s="456">
        <v>125</v>
      </c>
      <c r="G1069" s="421"/>
      <c r="H1069" s="420"/>
      <c r="I1069" s="456">
        <v>125</v>
      </c>
      <c r="J1069" s="394"/>
    </row>
    <row r="1070" spans="1:10">
      <c r="A1070" s="633">
        <v>1062</v>
      </c>
      <c r="B1070" s="443">
        <v>41084</v>
      </c>
      <c r="C1070" s="440" t="s">
        <v>2555</v>
      </c>
      <c r="D1070" s="441" t="s">
        <v>2556</v>
      </c>
      <c r="E1070" s="433" t="s">
        <v>475</v>
      </c>
      <c r="F1070" s="456">
        <v>125</v>
      </c>
      <c r="G1070" s="421"/>
      <c r="H1070" s="420"/>
      <c r="I1070" s="456">
        <v>125</v>
      </c>
      <c r="J1070" s="394"/>
    </row>
    <row r="1071" spans="1:10">
      <c r="A1071" s="633">
        <v>1063</v>
      </c>
      <c r="B1071" s="443">
        <v>41084</v>
      </c>
      <c r="C1071" s="440" t="s">
        <v>2557</v>
      </c>
      <c r="D1071" s="441" t="s">
        <v>2558</v>
      </c>
      <c r="E1071" s="433" t="s">
        <v>475</v>
      </c>
      <c r="F1071" s="456">
        <v>125</v>
      </c>
      <c r="G1071" s="421"/>
      <c r="H1071" s="420"/>
      <c r="I1071" s="456">
        <v>125</v>
      </c>
      <c r="J1071" s="394"/>
    </row>
    <row r="1072" spans="1:10">
      <c r="A1072" s="633">
        <v>1064</v>
      </c>
      <c r="B1072" s="443">
        <v>41084</v>
      </c>
      <c r="C1072" s="440" t="s">
        <v>2559</v>
      </c>
      <c r="D1072" s="441" t="s">
        <v>2560</v>
      </c>
      <c r="E1072" s="445" t="s">
        <v>475</v>
      </c>
      <c r="F1072" s="456">
        <v>125</v>
      </c>
      <c r="G1072" s="421"/>
      <c r="H1072" s="420"/>
      <c r="I1072" s="456">
        <v>125</v>
      </c>
      <c r="J1072" s="394"/>
    </row>
    <row r="1073" spans="1:10">
      <c r="A1073" s="633">
        <v>1065</v>
      </c>
      <c r="B1073" s="443">
        <v>41084</v>
      </c>
      <c r="C1073" s="440" t="s">
        <v>2561</v>
      </c>
      <c r="D1073" s="441" t="s">
        <v>2562</v>
      </c>
      <c r="E1073" s="433" t="s">
        <v>475</v>
      </c>
      <c r="F1073" s="456">
        <v>125</v>
      </c>
      <c r="G1073" s="421"/>
      <c r="H1073" s="420"/>
      <c r="I1073" s="456">
        <v>125</v>
      </c>
      <c r="J1073" s="394"/>
    </row>
    <row r="1074" spans="1:10">
      <c r="A1074" s="633">
        <v>1066</v>
      </c>
      <c r="B1074" s="443">
        <v>41084</v>
      </c>
      <c r="C1074" s="440" t="s">
        <v>2563</v>
      </c>
      <c r="D1074" s="441" t="s">
        <v>2564</v>
      </c>
      <c r="E1074" s="433" t="s">
        <v>475</v>
      </c>
      <c r="F1074" s="456">
        <v>125</v>
      </c>
      <c r="G1074" s="421"/>
      <c r="H1074" s="420"/>
      <c r="I1074" s="456">
        <v>125</v>
      </c>
      <c r="J1074" s="394"/>
    </row>
    <row r="1075" spans="1:10">
      <c r="A1075" s="633">
        <v>1067</v>
      </c>
      <c r="B1075" s="443">
        <v>41084</v>
      </c>
      <c r="C1075" s="440" t="s">
        <v>2565</v>
      </c>
      <c r="D1075" s="441" t="s">
        <v>2566</v>
      </c>
      <c r="E1075" s="433" t="s">
        <v>475</v>
      </c>
      <c r="F1075" s="456">
        <v>125</v>
      </c>
      <c r="G1075" s="421"/>
      <c r="H1075" s="420"/>
      <c r="I1075" s="456">
        <v>125</v>
      </c>
      <c r="J1075" s="394"/>
    </row>
    <row r="1076" spans="1:10">
      <c r="A1076" s="633">
        <v>1068</v>
      </c>
      <c r="B1076" s="443">
        <v>41084</v>
      </c>
      <c r="C1076" s="440" t="s">
        <v>2567</v>
      </c>
      <c r="D1076" s="441" t="s">
        <v>2568</v>
      </c>
      <c r="E1076" s="433" t="s">
        <v>475</v>
      </c>
      <c r="F1076" s="456">
        <v>125</v>
      </c>
      <c r="G1076" s="421"/>
      <c r="H1076" s="420"/>
      <c r="I1076" s="456">
        <v>125</v>
      </c>
      <c r="J1076" s="394"/>
    </row>
    <row r="1077" spans="1:10">
      <c r="A1077" s="633">
        <v>1069</v>
      </c>
      <c r="B1077" s="443">
        <v>41084</v>
      </c>
      <c r="C1077" s="440" t="s">
        <v>2569</v>
      </c>
      <c r="D1077" s="441" t="s">
        <v>2570</v>
      </c>
      <c r="E1077" s="445" t="s">
        <v>475</v>
      </c>
      <c r="F1077" s="456">
        <v>125</v>
      </c>
      <c r="G1077" s="421"/>
      <c r="H1077" s="420"/>
      <c r="I1077" s="456">
        <v>125</v>
      </c>
      <c r="J1077" s="394"/>
    </row>
    <row r="1078" spans="1:10">
      <c r="A1078" s="633">
        <v>1070</v>
      </c>
      <c r="B1078" s="443">
        <v>41084</v>
      </c>
      <c r="C1078" s="440" t="s">
        <v>2571</v>
      </c>
      <c r="D1078" s="441" t="s">
        <v>2572</v>
      </c>
      <c r="E1078" s="433" t="s">
        <v>475</v>
      </c>
      <c r="F1078" s="456">
        <v>125</v>
      </c>
      <c r="G1078" s="421"/>
      <c r="H1078" s="420"/>
      <c r="I1078" s="456">
        <v>125</v>
      </c>
      <c r="J1078" s="394"/>
    </row>
    <row r="1079" spans="1:10">
      <c r="A1079" s="633">
        <v>1071</v>
      </c>
      <c r="B1079" s="443">
        <v>41084</v>
      </c>
      <c r="C1079" s="440" t="s">
        <v>2573</v>
      </c>
      <c r="D1079" s="441" t="s">
        <v>2574</v>
      </c>
      <c r="E1079" s="433" t="s">
        <v>475</v>
      </c>
      <c r="F1079" s="456">
        <v>125</v>
      </c>
      <c r="G1079" s="421"/>
      <c r="H1079" s="420"/>
      <c r="I1079" s="456">
        <v>125</v>
      </c>
      <c r="J1079" s="394"/>
    </row>
    <row r="1080" spans="1:10">
      <c r="A1080" s="633">
        <v>1072</v>
      </c>
      <c r="B1080" s="443">
        <v>41084</v>
      </c>
      <c r="C1080" s="440" t="s">
        <v>2575</v>
      </c>
      <c r="D1080" s="441" t="s">
        <v>2576</v>
      </c>
      <c r="E1080" s="433" t="s">
        <v>475</v>
      </c>
      <c r="F1080" s="456">
        <v>125</v>
      </c>
      <c r="G1080" s="421"/>
      <c r="H1080" s="420"/>
      <c r="I1080" s="456">
        <v>125</v>
      </c>
      <c r="J1080" s="394"/>
    </row>
    <row r="1081" spans="1:10">
      <c r="A1081" s="633">
        <v>1073</v>
      </c>
      <c r="B1081" s="443">
        <v>41084</v>
      </c>
      <c r="C1081" s="440" t="s">
        <v>2577</v>
      </c>
      <c r="D1081" s="441" t="s">
        <v>2578</v>
      </c>
      <c r="E1081" s="433" t="s">
        <v>475</v>
      </c>
      <c r="F1081" s="456">
        <v>125</v>
      </c>
      <c r="G1081" s="421"/>
      <c r="H1081" s="420"/>
      <c r="I1081" s="456">
        <v>125</v>
      </c>
      <c r="J1081" s="394"/>
    </row>
    <row r="1082" spans="1:10">
      <c r="A1082" s="633">
        <v>1074</v>
      </c>
      <c r="B1082" s="443">
        <v>41084</v>
      </c>
      <c r="C1082" s="440" t="s">
        <v>2579</v>
      </c>
      <c r="D1082" s="441" t="s">
        <v>2580</v>
      </c>
      <c r="E1082" s="433" t="s">
        <v>475</v>
      </c>
      <c r="F1082" s="456">
        <v>125</v>
      </c>
      <c r="G1082" s="421"/>
      <c r="H1082" s="420"/>
      <c r="I1082" s="456">
        <v>125</v>
      </c>
      <c r="J1082" s="394"/>
    </row>
    <row r="1083" spans="1:10">
      <c r="A1083" s="633">
        <v>1075</v>
      </c>
      <c r="B1083" s="443">
        <v>41084</v>
      </c>
      <c r="C1083" s="440" t="s">
        <v>2581</v>
      </c>
      <c r="D1083" s="441" t="s">
        <v>2582</v>
      </c>
      <c r="E1083" s="433" t="s">
        <v>475</v>
      </c>
      <c r="F1083" s="456">
        <v>125</v>
      </c>
      <c r="G1083" s="421"/>
      <c r="H1083" s="420"/>
      <c r="I1083" s="456">
        <v>125</v>
      </c>
      <c r="J1083" s="394"/>
    </row>
    <row r="1084" spans="1:10">
      <c r="A1084" s="633">
        <v>1076</v>
      </c>
      <c r="B1084" s="443">
        <v>41084</v>
      </c>
      <c r="C1084" s="440" t="s">
        <v>2583</v>
      </c>
      <c r="D1084" s="441" t="s">
        <v>2584</v>
      </c>
      <c r="E1084" s="433" t="s">
        <v>475</v>
      </c>
      <c r="F1084" s="456">
        <v>125</v>
      </c>
      <c r="G1084" s="421"/>
      <c r="H1084" s="420"/>
      <c r="I1084" s="456">
        <v>125</v>
      </c>
      <c r="J1084" s="394"/>
    </row>
    <row r="1085" spans="1:10">
      <c r="A1085" s="633">
        <v>1077</v>
      </c>
      <c r="B1085" s="443">
        <v>41084</v>
      </c>
      <c r="C1085" s="440" t="s">
        <v>2585</v>
      </c>
      <c r="D1085" s="441" t="s">
        <v>2586</v>
      </c>
      <c r="E1085" s="433" t="s">
        <v>475</v>
      </c>
      <c r="F1085" s="456">
        <v>125</v>
      </c>
      <c r="G1085" s="421"/>
      <c r="H1085" s="420"/>
      <c r="I1085" s="456">
        <v>125</v>
      </c>
      <c r="J1085" s="394"/>
    </row>
    <row r="1086" spans="1:10">
      <c r="A1086" s="633">
        <v>1078</v>
      </c>
      <c r="B1086" s="443">
        <v>41084</v>
      </c>
      <c r="C1086" s="440" t="s">
        <v>2587</v>
      </c>
      <c r="D1086" s="441" t="s">
        <v>2588</v>
      </c>
      <c r="E1086" s="445" t="s">
        <v>475</v>
      </c>
      <c r="F1086" s="456">
        <v>125</v>
      </c>
      <c r="G1086" s="421"/>
      <c r="H1086" s="420"/>
      <c r="I1086" s="456">
        <v>125</v>
      </c>
      <c r="J1086" s="394"/>
    </row>
    <row r="1087" spans="1:10">
      <c r="A1087" s="633">
        <v>1079</v>
      </c>
      <c r="B1087" s="443">
        <v>41084</v>
      </c>
      <c r="C1087" s="440" t="s">
        <v>2589</v>
      </c>
      <c r="D1087" s="441" t="s">
        <v>2590</v>
      </c>
      <c r="E1087" s="433" t="s">
        <v>475</v>
      </c>
      <c r="F1087" s="456">
        <v>125</v>
      </c>
      <c r="G1087" s="421"/>
      <c r="H1087" s="420"/>
      <c r="I1087" s="456">
        <v>125</v>
      </c>
      <c r="J1087" s="394"/>
    </row>
    <row r="1088" spans="1:10">
      <c r="A1088" s="633">
        <v>1080</v>
      </c>
      <c r="B1088" s="443">
        <v>41084</v>
      </c>
      <c r="C1088" s="440" t="s">
        <v>2591</v>
      </c>
      <c r="D1088" s="441" t="s">
        <v>2592</v>
      </c>
      <c r="E1088" s="433" t="s">
        <v>475</v>
      </c>
      <c r="F1088" s="456">
        <v>125</v>
      </c>
      <c r="G1088" s="421"/>
      <c r="H1088" s="420"/>
      <c r="I1088" s="456">
        <v>125</v>
      </c>
      <c r="J1088" s="394"/>
    </row>
    <row r="1089" spans="1:10">
      <c r="A1089" s="633">
        <v>1081</v>
      </c>
      <c r="B1089" s="443">
        <v>41084</v>
      </c>
      <c r="C1089" s="440" t="s">
        <v>2593</v>
      </c>
      <c r="D1089" s="441" t="s">
        <v>2594</v>
      </c>
      <c r="E1089" s="433" t="s">
        <v>475</v>
      </c>
      <c r="F1089" s="456">
        <v>125</v>
      </c>
      <c r="G1089" s="421"/>
      <c r="H1089" s="420"/>
      <c r="I1089" s="456">
        <v>125</v>
      </c>
      <c r="J1089" s="394"/>
    </row>
    <row r="1090" spans="1:10">
      <c r="A1090" s="633">
        <v>1082</v>
      </c>
      <c r="B1090" s="443">
        <v>41084</v>
      </c>
      <c r="C1090" s="440" t="s">
        <v>2595</v>
      </c>
      <c r="D1090" s="441" t="s">
        <v>2596</v>
      </c>
      <c r="E1090" s="433" t="s">
        <v>475</v>
      </c>
      <c r="F1090" s="456">
        <v>125</v>
      </c>
      <c r="G1090" s="421"/>
      <c r="H1090" s="420"/>
      <c r="I1090" s="456">
        <v>125</v>
      </c>
      <c r="J1090" s="394"/>
    </row>
    <row r="1091" spans="1:10">
      <c r="A1091" s="633">
        <v>1083</v>
      </c>
      <c r="B1091" s="443">
        <v>41084</v>
      </c>
      <c r="C1091" s="440" t="s">
        <v>2597</v>
      </c>
      <c r="D1091" s="441" t="s">
        <v>2598</v>
      </c>
      <c r="E1091" s="445" t="s">
        <v>475</v>
      </c>
      <c r="F1091" s="456">
        <v>125</v>
      </c>
      <c r="G1091" s="421"/>
      <c r="H1091" s="420"/>
      <c r="I1091" s="456">
        <v>125</v>
      </c>
      <c r="J1091" s="394"/>
    </row>
    <row r="1092" spans="1:10">
      <c r="A1092" s="633">
        <v>1084</v>
      </c>
      <c r="B1092" s="443">
        <v>41084</v>
      </c>
      <c r="C1092" s="440" t="s">
        <v>2599</v>
      </c>
      <c r="D1092" s="441" t="s">
        <v>2600</v>
      </c>
      <c r="E1092" s="433" t="s">
        <v>475</v>
      </c>
      <c r="F1092" s="456">
        <v>125</v>
      </c>
      <c r="G1092" s="421"/>
      <c r="H1092" s="420"/>
      <c r="I1092" s="456">
        <v>125</v>
      </c>
      <c r="J1092" s="394"/>
    </row>
    <row r="1093" spans="1:10">
      <c r="A1093" s="633">
        <v>1085</v>
      </c>
      <c r="B1093" s="443">
        <v>41084</v>
      </c>
      <c r="C1093" s="440" t="s">
        <v>2601</v>
      </c>
      <c r="D1093" s="441" t="s">
        <v>2602</v>
      </c>
      <c r="E1093" s="433" t="s">
        <v>475</v>
      </c>
      <c r="F1093" s="456">
        <v>125</v>
      </c>
      <c r="G1093" s="421"/>
      <c r="H1093" s="420"/>
      <c r="I1093" s="456">
        <v>125</v>
      </c>
      <c r="J1093" s="394"/>
    </row>
    <row r="1094" spans="1:10">
      <c r="A1094" s="633">
        <v>1086</v>
      </c>
      <c r="B1094" s="443">
        <v>41084</v>
      </c>
      <c r="C1094" s="440" t="s">
        <v>2603</v>
      </c>
      <c r="D1094" s="441" t="s">
        <v>2604</v>
      </c>
      <c r="E1094" s="433" t="s">
        <v>475</v>
      </c>
      <c r="F1094" s="456">
        <v>125</v>
      </c>
      <c r="G1094" s="421"/>
      <c r="H1094" s="420"/>
      <c r="I1094" s="456">
        <v>125</v>
      </c>
      <c r="J1094" s="394"/>
    </row>
    <row r="1095" spans="1:10">
      <c r="A1095" s="633">
        <v>1087</v>
      </c>
      <c r="B1095" s="443">
        <v>41084</v>
      </c>
      <c r="C1095" s="440" t="s">
        <v>2605</v>
      </c>
      <c r="D1095" s="441" t="s">
        <v>2606</v>
      </c>
      <c r="E1095" s="433" t="s">
        <v>475</v>
      </c>
      <c r="F1095" s="456">
        <v>125</v>
      </c>
      <c r="G1095" s="421"/>
      <c r="H1095" s="420"/>
      <c r="I1095" s="456">
        <v>125</v>
      </c>
      <c r="J1095" s="394"/>
    </row>
    <row r="1096" spans="1:10">
      <c r="A1096" s="633">
        <v>1088</v>
      </c>
      <c r="B1096" s="443">
        <v>41084</v>
      </c>
      <c r="C1096" s="440" t="s">
        <v>2607</v>
      </c>
      <c r="D1096" s="441" t="s">
        <v>2608</v>
      </c>
      <c r="E1096" s="445" t="s">
        <v>475</v>
      </c>
      <c r="F1096" s="456">
        <v>125</v>
      </c>
      <c r="G1096" s="421"/>
      <c r="H1096" s="420"/>
      <c r="I1096" s="456">
        <v>125</v>
      </c>
      <c r="J1096" s="394"/>
    </row>
    <row r="1097" spans="1:10">
      <c r="A1097" s="633">
        <v>1089</v>
      </c>
      <c r="B1097" s="443">
        <v>41084</v>
      </c>
      <c r="C1097" s="440" t="s">
        <v>2609</v>
      </c>
      <c r="D1097" s="441" t="s">
        <v>2610</v>
      </c>
      <c r="E1097" s="433" t="s">
        <v>475</v>
      </c>
      <c r="F1097" s="456">
        <v>125</v>
      </c>
      <c r="G1097" s="421"/>
      <c r="H1097" s="420"/>
      <c r="I1097" s="456">
        <v>125</v>
      </c>
      <c r="J1097" s="394"/>
    </row>
    <row r="1098" spans="1:10">
      <c r="A1098" s="633">
        <v>1090</v>
      </c>
      <c r="B1098" s="443">
        <v>41084</v>
      </c>
      <c r="C1098" s="440" t="s">
        <v>2611</v>
      </c>
      <c r="D1098" s="441" t="s">
        <v>2612</v>
      </c>
      <c r="E1098" s="433" t="s">
        <v>475</v>
      </c>
      <c r="F1098" s="456">
        <v>125</v>
      </c>
      <c r="G1098" s="421"/>
      <c r="H1098" s="420"/>
      <c r="I1098" s="456">
        <v>125</v>
      </c>
      <c r="J1098" s="394"/>
    </row>
    <row r="1099" spans="1:10">
      <c r="A1099" s="633">
        <v>1091</v>
      </c>
      <c r="B1099" s="443">
        <v>41084</v>
      </c>
      <c r="C1099" s="440" t="s">
        <v>2613</v>
      </c>
      <c r="D1099" s="441" t="s">
        <v>2614</v>
      </c>
      <c r="E1099" s="433" t="s">
        <v>475</v>
      </c>
      <c r="F1099" s="456">
        <v>125</v>
      </c>
      <c r="G1099" s="421"/>
      <c r="H1099" s="420"/>
      <c r="I1099" s="456">
        <v>125</v>
      </c>
      <c r="J1099" s="394"/>
    </row>
    <row r="1100" spans="1:10">
      <c r="A1100" s="633">
        <v>1092</v>
      </c>
      <c r="B1100" s="443">
        <v>41084</v>
      </c>
      <c r="C1100" s="440" t="s">
        <v>2615</v>
      </c>
      <c r="D1100" s="441" t="s">
        <v>2616</v>
      </c>
      <c r="E1100" s="433" t="s">
        <v>475</v>
      </c>
      <c r="F1100" s="456">
        <v>125</v>
      </c>
      <c r="G1100" s="421"/>
      <c r="H1100" s="420"/>
      <c r="I1100" s="456">
        <v>125</v>
      </c>
      <c r="J1100" s="394"/>
    </row>
    <row r="1101" spans="1:10">
      <c r="A1101" s="633">
        <v>1093</v>
      </c>
      <c r="B1101" s="443">
        <v>41084</v>
      </c>
      <c r="C1101" s="440" t="s">
        <v>2617</v>
      </c>
      <c r="D1101" s="441" t="s">
        <v>2618</v>
      </c>
      <c r="E1101" s="433" t="s">
        <v>475</v>
      </c>
      <c r="F1101" s="456">
        <v>125</v>
      </c>
      <c r="G1101" s="421"/>
      <c r="H1101" s="420"/>
      <c r="I1101" s="456">
        <v>125</v>
      </c>
      <c r="J1101" s="394"/>
    </row>
    <row r="1102" spans="1:10">
      <c r="A1102" s="633">
        <v>1094</v>
      </c>
      <c r="B1102" s="443">
        <v>41084</v>
      </c>
      <c r="C1102" s="440" t="s">
        <v>2619</v>
      </c>
      <c r="D1102" s="441" t="s">
        <v>2620</v>
      </c>
      <c r="E1102" s="433" t="s">
        <v>475</v>
      </c>
      <c r="F1102" s="456">
        <v>125</v>
      </c>
      <c r="G1102" s="421"/>
      <c r="H1102" s="420"/>
      <c r="I1102" s="456">
        <v>125</v>
      </c>
      <c r="J1102" s="394"/>
    </row>
    <row r="1103" spans="1:10">
      <c r="A1103" s="633">
        <v>1095</v>
      </c>
      <c r="B1103" s="443">
        <v>41084</v>
      </c>
      <c r="C1103" s="440" t="s">
        <v>2621</v>
      </c>
      <c r="D1103" s="441" t="s">
        <v>2622</v>
      </c>
      <c r="E1103" s="433" t="s">
        <v>475</v>
      </c>
      <c r="F1103" s="456">
        <v>125</v>
      </c>
      <c r="G1103" s="421"/>
      <c r="H1103" s="420"/>
      <c r="I1103" s="456">
        <v>125</v>
      </c>
      <c r="J1103" s="394"/>
    </row>
    <row r="1104" spans="1:10">
      <c r="A1104" s="633">
        <v>1096</v>
      </c>
      <c r="B1104" s="443">
        <v>41084</v>
      </c>
      <c r="C1104" s="440" t="s">
        <v>2623</v>
      </c>
      <c r="D1104" s="441" t="s">
        <v>2624</v>
      </c>
      <c r="E1104" s="433" t="s">
        <v>475</v>
      </c>
      <c r="F1104" s="456">
        <v>125</v>
      </c>
      <c r="G1104" s="421"/>
      <c r="H1104" s="420"/>
      <c r="I1104" s="456">
        <v>125</v>
      </c>
      <c r="J1104" s="394"/>
    </row>
    <row r="1105" spans="1:10">
      <c r="A1105" s="633">
        <v>1097</v>
      </c>
      <c r="B1105" s="443">
        <v>41084</v>
      </c>
      <c r="C1105" s="440" t="s">
        <v>2625</v>
      </c>
      <c r="D1105" s="441" t="s">
        <v>2626</v>
      </c>
      <c r="E1105" s="445" t="s">
        <v>475</v>
      </c>
      <c r="F1105" s="456">
        <v>125</v>
      </c>
      <c r="G1105" s="421"/>
      <c r="H1105" s="420"/>
      <c r="I1105" s="456">
        <v>125</v>
      </c>
      <c r="J1105" s="394"/>
    </row>
    <row r="1106" spans="1:10">
      <c r="A1106" s="633">
        <v>1098</v>
      </c>
      <c r="B1106" s="443">
        <v>41084</v>
      </c>
      <c r="C1106" s="440" t="s">
        <v>2627</v>
      </c>
      <c r="D1106" s="441" t="s">
        <v>2628</v>
      </c>
      <c r="E1106" s="433" t="s">
        <v>475</v>
      </c>
      <c r="F1106" s="456">
        <v>125</v>
      </c>
      <c r="G1106" s="421"/>
      <c r="H1106" s="420"/>
      <c r="I1106" s="456">
        <v>125</v>
      </c>
      <c r="J1106" s="394"/>
    </row>
    <row r="1107" spans="1:10">
      <c r="A1107" s="633">
        <v>1099</v>
      </c>
      <c r="B1107" s="443">
        <v>41084</v>
      </c>
      <c r="C1107" s="440" t="s">
        <v>2629</v>
      </c>
      <c r="D1107" s="441" t="s">
        <v>2630</v>
      </c>
      <c r="E1107" s="433" t="s">
        <v>475</v>
      </c>
      <c r="F1107" s="456">
        <v>125</v>
      </c>
      <c r="G1107" s="421"/>
      <c r="H1107" s="420"/>
      <c r="I1107" s="456">
        <v>125</v>
      </c>
      <c r="J1107" s="394"/>
    </row>
    <row r="1108" spans="1:10">
      <c r="A1108" s="633">
        <v>1100</v>
      </c>
      <c r="B1108" s="443">
        <v>41084</v>
      </c>
      <c r="C1108" s="440" t="s">
        <v>2631</v>
      </c>
      <c r="D1108" s="441" t="s">
        <v>2632</v>
      </c>
      <c r="E1108" s="433" t="s">
        <v>475</v>
      </c>
      <c r="F1108" s="456">
        <v>125</v>
      </c>
      <c r="G1108" s="421"/>
      <c r="H1108" s="420"/>
      <c r="I1108" s="456">
        <v>125</v>
      </c>
      <c r="J1108" s="394"/>
    </row>
    <row r="1109" spans="1:10">
      <c r="A1109" s="633">
        <v>1101</v>
      </c>
      <c r="B1109" s="443">
        <v>41084</v>
      </c>
      <c r="C1109" s="440" t="s">
        <v>2633</v>
      </c>
      <c r="D1109" s="441" t="s">
        <v>2634</v>
      </c>
      <c r="E1109" s="433" t="s">
        <v>475</v>
      </c>
      <c r="F1109" s="456">
        <v>125</v>
      </c>
      <c r="G1109" s="421"/>
      <c r="H1109" s="420"/>
      <c r="I1109" s="456">
        <v>125</v>
      </c>
      <c r="J1109" s="394"/>
    </row>
    <row r="1110" spans="1:10">
      <c r="A1110" s="633">
        <v>1102</v>
      </c>
      <c r="B1110" s="443">
        <v>41084</v>
      </c>
      <c r="C1110" s="440" t="s">
        <v>2635</v>
      </c>
      <c r="D1110" s="441" t="s">
        <v>2636</v>
      </c>
      <c r="E1110" s="445" t="s">
        <v>475</v>
      </c>
      <c r="F1110" s="456">
        <v>125</v>
      </c>
      <c r="G1110" s="421"/>
      <c r="H1110" s="420"/>
      <c r="I1110" s="456">
        <v>125</v>
      </c>
      <c r="J1110" s="394"/>
    </row>
    <row r="1111" spans="1:10">
      <c r="A1111" s="633">
        <v>1103</v>
      </c>
      <c r="B1111" s="443">
        <v>41084</v>
      </c>
      <c r="C1111" s="440" t="s">
        <v>2637</v>
      </c>
      <c r="D1111" s="441" t="s">
        <v>2638</v>
      </c>
      <c r="E1111" s="433" t="s">
        <v>475</v>
      </c>
      <c r="F1111" s="456">
        <v>125</v>
      </c>
      <c r="G1111" s="421"/>
      <c r="H1111" s="420"/>
      <c r="I1111" s="456">
        <v>125</v>
      </c>
      <c r="J1111" s="394"/>
    </row>
    <row r="1112" spans="1:10">
      <c r="A1112" s="633">
        <v>1104</v>
      </c>
      <c r="B1112" s="443">
        <v>41084</v>
      </c>
      <c r="C1112" s="440" t="s">
        <v>2639</v>
      </c>
      <c r="D1112" s="441" t="s">
        <v>2640</v>
      </c>
      <c r="E1112" s="433" t="s">
        <v>475</v>
      </c>
      <c r="F1112" s="456">
        <v>125</v>
      </c>
      <c r="G1112" s="421"/>
      <c r="H1112" s="420"/>
      <c r="I1112" s="456">
        <v>125</v>
      </c>
      <c r="J1112" s="394"/>
    </row>
    <row r="1113" spans="1:10">
      <c r="A1113" s="633">
        <v>1105</v>
      </c>
      <c r="B1113" s="443">
        <v>41084</v>
      </c>
      <c r="C1113" s="440" t="s">
        <v>2641</v>
      </c>
      <c r="D1113" s="441" t="s">
        <v>2642</v>
      </c>
      <c r="E1113" s="433" t="s">
        <v>475</v>
      </c>
      <c r="F1113" s="456">
        <v>125</v>
      </c>
      <c r="G1113" s="421"/>
      <c r="H1113" s="420"/>
      <c r="I1113" s="456">
        <v>125</v>
      </c>
      <c r="J1113" s="394"/>
    </row>
    <row r="1114" spans="1:10">
      <c r="A1114" s="633">
        <v>1106</v>
      </c>
      <c r="B1114" s="443">
        <v>41084</v>
      </c>
      <c r="C1114" s="440" t="s">
        <v>2643</v>
      </c>
      <c r="D1114" s="441" t="s">
        <v>2644</v>
      </c>
      <c r="E1114" s="433" t="s">
        <v>475</v>
      </c>
      <c r="F1114" s="456">
        <v>125</v>
      </c>
      <c r="G1114" s="421"/>
      <c r="H1114" s="420"/>
      <c r="I1114" s="456">
        <v>125</v>
      </c>
      <c r="J1114" s="394"/>
    </row>
    <row r="1115" spans="1:10">
      <c r="A1115" s="633">
        <v>1107</v>
      </c>
      <c r="B1115" s="443">
        <v>41084</v>
      </c>
      <c r="C1115" s="440" t="s">
        <v>2645</v>
      </c>
      <c r="D1115" s="441" t="s">
        <v>2646</v>
      </c>
      <c r="E1115" s="433" t="s">
        <v>475</v>
      </c>
      <c r="F1115" s="456">
        <v>125</v>
      </c>
      <c r="G1115" s="421"/>
      <c r="H1115" s="420"/>
      <c r="I1115" s="456">
        <v>125</v>
      </c>
      <c r="J1115" s="394"/>
    </row>
    <row r="1116" spans="1:10">
      <c r="A1116" s="633">
        <v>1108</v>
      </c>
      <c r="B1116" s="443">
        <v>41084</v>
      </c>
      <c r="C1116" s="440" t="s">
        <v>2647</v>
      </c>
      <c r="D1116" s="441" t="s">
        <v>2648</v>
      </c>
      <c r="E1116" s="433" t="s">
        <v>475</v>
      </c>
      <c r="F1116" s="456">
        <v>125</v>
      </c>
      <c r="G1116" s="421"/>
      <c r="H1116" s="420"/>
      <c r="I1116" s="456">
        <v>125</v>
      </c>
      <c r="J1116" s="394"/>
    </row>
    <row r="1117" spans="1:10">
      <c r="A1117" s="633">
        <v>1109</v>
      </c>
      <c r="B1117" s="443">
        <v>41084</v>
      </c>
      <c r="C1117" s="440" t="s">
        <v>2649</v>
      </c>
      <c r="D1117" s="441" t="s">
        <v>2650</v>
      </c>
      <c r="E1117" s="433" t="s">
        <v>475</v>
      </c>
      <c r="F1117" s="456">
        <v>125</v>
      </c>
      <c r="G1117" s="421"/>
      <c r="H1117" s="420"/>
      <c r="I1117" s="456">
        <v>125</v>
      </c>
      <c r="J1117" s="394"/>
    </row>
    <row r="1118" spans="1:10">
      <c r="A1118" s="633">
        <v>1110</v>
      </c>
      <c r="B1118" s="443">
        <v>41084</v>
      </c>
      <c r="C1118" s="440" t="s">
        <v>2651</v>
      </c>
      <c r="D1118" s="441" t="s">
        <v>2652</v>
      </c>
      <c r="E1118" s="433" t="s">
        <v>475</v>
      </c>
      <c r="F1118" s="456">
        <v>125</v>
      </c>
      <c r="G1118" s="421"/>
      <c r="H1118" s="420"/>
      <c r="I1118" s="456">
        <v>125</v>
      </c>
      <c r="J1118" s="394"/>
    </row>
    <row r="1119" spans="1:10">
      <c r="A1119" s="633">
        <v>1111</v>
      </c>
      <c r="B1119" s="443">
        <v>41084</v>
      </c>
      <c r="C1119" s="440" t="s">
        <v>2653</v>
      </c>
      <c r="D1119" s="441" t="s">
        <v>2654</v>
      </c>
      <c r="E1119" s="433" t="s">
        <v>475</v>
      </c>
      <c r="F1119" s="456">
        <v>125</v>
      </c>
      <c r="G1119" s="421"/>
      <c r="H1119" s="420"/>
      <c r="I1119" s="456">
        <v>125</v>
      </c>
      <c r="J1119" s="394"/>
    </row>
    <row r="1120" spans="1:10">
      <c r="A1120" s="633">
        <v>1112</v>
      </c>
      <c r="B1120" s="443">
        <v>41085</v>
      </c>
      <c r="C1120" s="440" t="s">
        <v>2655</v>
      </c>
      <c r="D1120" s="441" t="s">
        <v>2656</v>
      </c>
      <c r="E1120" s="433" t="s">
        <v>475</v>
      </c>
      <c r="F1120" s="456">
        <v>125</v>
      </c>
      <c r="G1120" s="421"/>
      <c r="H1120" s="420"/>
      <c r="I1120" s="456">
        <v>125</v>
      </c>
      <c r="J1120" s="394"/>
    </row>
    <row r="1121" spans="1:10">
      <c r="A1121" s="633">
        <v>1113</v>
      </c>
      <c r="B1121" s="443">
        <v>41085</v>
      </c>
      <c r="C1121" s="440" t="s">
        <v>2657</v>
      </c>
      <c r="D1121" s="441" t="s">
        <v>2658</v>
      </c>
      <c r="E1121" s="433" t="s">
        <v>475</v>
      </c>
      <c r="F1121" s="456">
        <v>125</v>
      </c>
      <c r="G1121" s="421"/>
      <c r="H1121" s="420"/>
      <c r="I1121" s="456">
        <v>125</v>
      </c>
      <c r="J1121" s="394"/>
    </row>
    <row r="1122" spans="1:10">
      <c r="A1122" s="633">
        <v>1114</v>
      </c>
      <c r="B1122" s="443">
        <v>41085</v>
      </c>
      <c r="C1122" s="440" t="s">
        <v>2659</v>
      </c>
      <c r="D1122" s="441" t="s">
        <v>2660</v>
      </c>
      <c r="E1122" s="433" t="s">
        <v>475</v>
      </c>
      <c r="F1122" s="456">
        <v>125</v>
      </c>
      <c r="G1122" s="421"/>
      <c r="H1122" s="420"/>
      <c r="I1122" s="456">
        <v>125</v>
      </c>
      <c r="J1122" s="394"/>
    </row>
    <row r="1123" spans="1:10">
      <c r="A1123" s="633">
        <v>1115</v>
      </c>
      <c r="B1123" s="443">
        <v>41085</v>
      </c>
      <c r="C1123" s="440" t="s">
        <v>2661</v>
      </c>
      <c r="D1123" s="441" t="s">
        <v>2662</v>
      </c>
      <c r="E1123" s="445" t="s">
        <v>475</v>
      </c>
      <c r="F1123" s="456">
        <v>125</v>
      </c>
      <c r="G1123" s="421"/>
      <c r="H1123" s="420"/>
      <c r="I1123" s="456">
        <v>125</v>
      </c>
      <c r="J1123" s="394"/>
    </row>
    <row r="1124" spans="1:10">
      <c r="A1124" s="633">
        <v>1116</v>
      </c>
      <c r="B1124" s="443">
        <v>41085</v>
      </c>
      <c r="C1124" s="440" t="s">
        <v>2663</v>
      </c>
      <c r="D1124" s="462" t="s">
        <v>2664</v>
      </c>
      <c r="E1124" s="433" t="s">
        <v>475</v>
      </c>
      <c r="F1124" s="456">
        <v>125</v>
      </c>
      <c r="G1124" s="421"/>
      <c r="H1124" s="420"/>
      <c r="I1124" s="456">
        <v>125</v>
      </c>
      <c r="J1124" s="394"/>
    </row>
    <row r="1125" spans="1:10">
      <c r="A1125" s="633">
        <v>1117</v>
      </c>
      <c r="B1125" s="443">
        <v>41085</v>
      </c>
      <c r="C1125" s="440" t="s">
        <v>2665</v>
      </c>
      <c r="D1125" s="441" t="s">
        <v>2666</v>
      </c>
      <c r="E1125" s="433" t="s">
        <v>475</v>
      </c>
      <c r="F1125" s="456">
        <v>125</v>
      </c>
      <c r="G1125" s="421"/>
      <c r="H1125" s="420"/>
      <c r="I1125" s="456">
        <v>125</v>
      </c>
      <c r="J1125" s="394"/>
    </row>
    <row r="1126" spans="1:10">
      <c r="A1126" s="633">
        <v>1118</v>
      </c>
      <c r="B1126" s="443">
        <v>41085</v>
      </c>
      <c r="C1126" s="440" t="s">
        <v>2667</v>
      </c>
      <c r="D1126" s="441" t="s">
        <v>2668</v>
      </c>
      <c r="E1126" s="433" t="s">
        <v>475</v>
      </c>
      <c r="F1126" s="456">
        <v>125</v>
      </c>
      <c r="G1126" s="421"/>
      <c r="H1126" s="420"/>
      <c r="I1126" s="456">
        <v>125</v>
      </c>
      <c r="J1126" s="394"/>
    </row>
    <row r="1127" spans="1:10">
      <c r="A1127" s="633">
        <v>1119</v>
      </c>
      <c r="B1127" s="443">
        <v>41085</v>
      </c>
      <c r="C1127" s="440" t="s">
        <v>2669</v>
      </c>
      <c r="D1127" s="441" t="s">
        <v>2670</v>
      </c>
      <c r="E1127" s="433" t="s">
        <v>475</v>
      </c>
      <c r="F1127" s="456">
        <v>125</v>
      </c>
      <c r="G1127" s="421"/>
      <c r="H1127" s="420"/>
      <c r="I1127" s="456">
        <v>125</v>
      </c>
      <c r="J1127" s="394"/>
    </row>
    <row r="1128" spans="1:10">
      <c r="A1128" s="633">
        <v>1120</v>
      </c>
      <c r="B1128" s="443">
        <v>41085</v>
      </c>
      <c r="C1128" s="440" t="s">
        <v>2671</v>
      </c>
      <c r="D1128" s="441" t="s">
        <v>2672</v>
      </c>
      <c r="E1128" s="445" t="s">
        <v>475</v>
      </c>
      <c r="F1128" s="456">
        <v>125</v>
      </c>
      <c r="G1128" s="421"/>
      <c r="H1128" s="420"/>
      <c r="I1128" s="456">
        <v>125</v>
      </c>
      <c r="J1128" s="394"/>
    </row>
    <row r="1129" spans="1:10">
      <c r="A1129" s="633">
        <v>1121</v>
      </c>
      <c r="B1129" s="443">
        <v>41085</v>
      </c>
      <c r="C1129" s="440" t="s">
        <v>2673</v>
      </c>
      <c r="D1129" s="441" t="s">
        <v>2674</v>
      </c>
      <c r="E1129" s="433" t="s">
        <v>475</v>
      </c>
      <c r="F1129" s="456">
        <v>125</v>
      </c>
      <c r="G1129" s="421"/>
      <c r="H1129" s="420"/>
      <c r="I1129" s="456">
        <v>125</v>
      </c>
      <c r="J1129" s="394"/>
    </row>
    <row r="1130" spans="1:10">
      <c r="A1130" s="633">
        <v>1122</v>
      </c>
      <c r="B1130" s="443">
        <v>41085</v>
      </c>
      <c r="C1130" s="440" t="s">
        <v>2675</v>
      </c>
      <c r="D1130" s="441" t="s">
        <v>2676</v>
      </c>
      <c r="E1130" s="433" t="s">
        <v>475</v>
      </c>
      <c r="F1130" s="456">
        <v>125</v>
      </c>
      <c r="G1130" s="421"/>
      <c r="H1130" s="420"/>
      <c r="I1130" s="456">
        <v>125</v>
      </c>
      <c r="J1130" s="394"/>
    </row>
    <row r="1131" spans="1:10">
      <c r="A1131" s="633">
        <v>1123</v>
      </c>
      <c r="B1131" s="443">
        <v>41085</v>
      </c>
      <c r="C1131" s="440" t="s">
        <v>2677</v>
      </c>
      <c r="D1131" s="441" t="s">
        <v>2678</v>
      </c>
      <c r="E1131" s="433" t="s">
        <v>475</v>
      </c>
      <c r="F1131" s="456">
        <v>125</v>
      </c>
      <c r="G1131" s="421"/>
      <c r="H1131" s="420"/>
      <c r="I1131" s="456">
        <v>125</v>
      </c>
      <c r="J1131" s="394"/>
    </row>
    <row r="1132" spans="1:10">
      <c r="A1132" s="633">
        <v>1124</v>
      </c>
      <c r="B1132" s="443">
        <v>41085</v>
      </c>
      <c r="C1132" s="440" t="s">
        <v>2679</v>
      </c>
      <c r="D1132" s="441" t="s">
        <v>2680</v>
      </c>
      <c r="E1132" s="433" t="s">
        <v>475</v>
      </c>
      <c r="F1132" s="456">
        <v>125</v>
      </c>
      <c r="G1132" s="421"/>
      <c r="H1132" s="420"/>
      <c r="I1132" s="456">
        <v>125</v>
      </c>
      <c r="J1132" s="394"/>
    </row>
    <row r="1133" spans="1:10">
      <c r="A1133" s="633">
        <v>1125</v>
      </c>
      <c r="B1133" s="443">
        <v>41085</v>
      </c>
      <c r="C1133" s="440" t="s">
        <v>2681</v>
      </c>
      <c r="D1133" s="441" t="s">
        <v>2682</v>
      </c>
      <c r="E1133" s="433" t="s">
        <v>475</v>
      </c>
      <c r="F1133" s="456">
        <v>125</v>
      </c>
      <c r="G1133" s="421"/>
      <c r="H1133" s="420"/>
      <c r="I1133" s="456">
        <v>125</v>
      </c>
      <c r="J1133" s="394"/>
    </row>
    <row r="1134" spans="1:10">
      <c r="A1134" s="633">
        <v>1126</v>
      </c>
      <c r="B1134" s="443">
        <v>41085</v>
      </c>
      <c r="C1134" s="440" t="s">
        <v>2683</v>
      </c>
      <c r="D1134" s="441" t="s">
        <v>2684</v>
      </c>
      <c r="E1134" s="433" t="s">
        <v>475</v>
      </c>
      <c r="F1134" s="456">
        <v>125</v>
      </c>
      <c r="G1134" s="421"/>
      <c r="H1134" s="420"/>
      <c r="I1134" s="456">
        <v>125</v>
      </c>
      <c r="J1134" s="394"/>
    </row>
    <row r="1135" spans="1:10">
      <c r="A1135" s="633">
        <v>1127</v>
      </c>
      <c r="B1135" s="443">
        <v>41085</v>
      </c>
      <c r="C1135" s="440" t="s">
        <v>2685</v>
      </c>
      <c r="D1135" s="441" t="s">
        <v>2686</v>
      </c>
      <c r="E1135" s="433" t="s">
        <v>475</v>
      </c>
      <c r="F1135" s="456">
        <v>125</v>
      </c>
      <c r="G1135" s="421"/>
      <c r="H1135" s="420"/>
      <c r="I1135" s="456">
        <v>125</v>
      </c>
      <c r="J1135" s="394"/>
    </row>
    <row r="1136" spans="1:10">
      <c r="A1136" s="633">
        <v>1128</v>
      </c>
      <c r="B1136" s="443">
        <v>41085</v>
      </c>
      <c r="C1136" s="440" t="s">
        <v>2687</v>
      </c>
      <c r="D1136" s="441" t="s">
        <v>2688</v>
      </c>
      <c r="E1136" s="433" t="s">
        <v>475</v>
      </c>
      <c r="F1136" s="456">
        <v>125</v>
      </c>
      <c r="G1136" s="421"/>
      <c r="H1136" s="420"/>
      <c r="I1136" s="456">
        <v>125</v>
      </c>
      <c r="J1136" s="394"/>
    </row>
    <row r="1137" spans="1:10">
      <c r="A1137" s="633">
        <v>1129</v>
      </c>
      <c r="B1137" s="443">
        <v>41085</v>
      </c>
      <c r="C1137" s="440" t="s">
        <v>2689</v>
      </c>
      <c r="D1137" s="441" t="s">
        <v>2690</v>
      </c>
      <c r="E1137" s="433" t="s">
        <v>475</v>
      </c>
      <c r="F1137" s="456">
        <v>125</v>
      </c>
      <c r="G1137" s="421"/>
      <c r="H1137" s="420"/>
      <c r="I1137" s="456">
        <v>125</v>
      </c>
      <c r="J1137" s="394"/>
    </row>
    <row r="1138" spans="1:10">
      <c r="A1138" s="633">
        <v>1130</v>
      </c>
      <c r="B1138" s="443">
        <v>41085</v>
      </c>
      <c r="C1138" s="440" t="s">
        <v>2691</v>
      </c>
      <c r="D1138" s="441" t="s">
        <v>2692</v>
      </c>
      <c r="E1138" s="445" t="s">
        <v>475</v>
      </c>
      <c r="F1138" s="456">
        <v>125</v>
      </c>
      <c r="G1138" s="421"/>
      <c r="H1138" s="420"/>
      <c r="I1138" s="456">
        <v>125</v>
      </c>
      <c r="J1138" s="394"/>
    </row>
    <row r="1139" spans="1:10">
      <c r="A1139" s="633">
        <v>1131</v>
      </c>
      <c r="B1139" s="443">
        <v>41085</v>
      </c>
      <c r="C1139" s="440" t="s">
        <v>2693</v>
      </c>
      <c r="D1139" s="441" t="s">
        <v>2694</v>
      </c>
      <c r="E1139" s="433" t="s">
        <v>475</v>
      </c>
      <c r="F1139" s="456">
        <v>125</v>
      </c>
      <c r="G1139" s="421"/>
      <c r="H1139" s="420"/>
      <c r="I1139" s="456">
        <v>125</v>
      </c>
      <c r="J1139" s="394"/>
    </row>
    <row r="1140" spans="1:10">
      <c r="A1140" s="633">
        <v>1132</v>
      </c>
      <c r="B1140" s="443">
        <v>41085</v>
      </c>
      <c r="C1140" s="440" t="s">
        <v>2695</v>
      </c>
      <c r="D1140" s="441" t="s">
        <v>2696</v>
      </c>
      <c r="E1140" s="433" t="s">
        <v>475</v>
      </c>
      <c r="F1140" s="456">
        <v>125</v>
      </c>
      <c r="G1140" s="421"/>
      <c r="H1140" s="420"/>
      <c r="I1140" s="456">
        <v>125</v>
      </c>
      <c r="J1140" s="394"/>
    </row>
    <row r="1141" spans="1:10">
      <c r="A1141" s="633">
        <v>1133</v>
      </c>
      <c r="B1141" s="443">
        <v>41085</v>
      </c>
      <c r="C1141" s="440" t="s">
        <v>2697</v>
      </c>
      <c r="D1141" s="441" t="s">
        <v>2698</v>
      </c>
      <c r="E1141" s="433" t="s">
        <v>475</v>
      </c>
      <c r="F1141" s="456">
        <v>125</v>
      </c>
      <c r="G1141" s="421"/>
      <c r="H1141" s="420"/>
      <c r="I1141" s="456">
        <v>125</v>
      </c>
      <c r="J1141" s="394"/>
    </row>
    <row r="1142" spans="1:10">
      <c r="A1142" s="633">
        <v>1134</v>
      </c>
      <c r="B1142" s="442">
        <v>41084</v>
      </c>
      <c r="C1142" s="440" t="s">
        <v>2699</v>
      </c>
      <c r="D1142" s="441" t="s">
        <v>2700</v>
      </c>
      <c r="E1142" s="433" t="s">
        <v>475</v>
      </c>
      <c r="F1142" s="456">
        <v>125</v>
      </c>
      <c r="G1142" s="421"/>
      <c r="H1142" s="420"/>
      <c r="I1142" s="456">
        <v>125</v>
      </c>
      <c r="J1142" s="394"/>
    </row>
    <row r="1143" spans="1:10">
      <c r="A1143" s="633">
        <v>1135</v>
      </c>
      <c r="B1143" s="442">
        <v>41084</v>
      </c>
      <c r="C1143" s="440" t="s">
        <v>2701</v>
      </c>
      <c r="D1143" s="441" t="s">
        <v>2702</v>
      </c>
      <c r="E1143" s="445" t="s">
        <v>475</v>
      </c>
      <c r="F1143" s="456">
        <v>125</v>
      </c>
      <c r="G1143" s="421"/>
      <c r="H1143" s="420"/>
      <c r="I1143" s="456">
        <v>125</v>
      </c>
      <c r="J1143" s="394"/>
    </row>
    <row r="1144" spans="1:10">
      <c r="A1144" s="633">
        <v>1136</v>
      </c>
      <c r="B1144" s="442">
        <v>41084</v>
      </c>
      <c r="C1144" s="440" t="s">
        <v>2703</v>
      </c>
      <c r="D1144" s="441" t="s">
        <v>2704</v>
      </c>
      <c r="E1144" s="433" t="s">
        <v>475</v>
      </c>
      <c r="F1144" s="456">
        <v>125</v>
      </c>
      <c r="G1144" s="421"/>
      <c r="H1144" s="420"/>
      <c r="I1144" s="456">
        <v>125</v>
      </c>
      <c r="J1144" s="394"/>
    </row>
    <row r="1145" spans="1:10">
      <c r="A1145" s="633">
        <v>1137</v>
      </c>
      <c r="B1145" s="442">
        <v>41084</v>
      </c>
      <c r="C1145" s="440" t="s">
        <v>2705</v>
      </c>
      <c r="D1145" s="441" t="s">
        <v>2706</v>
      </c>
      <c r="E1145" s="433" t="s">
        <v>475</v>
      </c>
      <c r="F1145" s="456">
        <v>125</v>
      </c>
      <c r="G1145" s="421"/>
      <c r="H1145" s="420"/>
      <c r="I1145" s="456">
        <v>125</v>
      </c>
      <c r="J1145" s="394"/>
    </row>
    <row r="1146" spans="1:10">
      <c r="A1146" s="633">
        <v>1138</v>
      </c>
      <c r="B1146" s="442">
        <v>41084</v>
      </c>
      <c r="C1146" s="440" t="s">
        <v>2707</v>
      </c>
      <c r="D1146" s="441" t="s">
        <v>2708</v>
      </c>
      <c r="E1146" s="433" t="s">
        <v>475</v>
      </c>
      <c r="F1146" s="456">
        <v>125</v>
      </c>
      <c r="G1146" s="421"/>
      <c r="H1146" s="420"/>
      <c r="I1146" s="456">
        <v>125</v>
      </c>
      <c r="J1146" s="394"/>
    </row>
    <row r="1147" spans="1:10">
      <c r="A1147" s="633">
        <v>1139</v>
      </c>
      <c r="B1147" s="442">
        <v>41084</v>
      </c>
      <c r="C1147" s="440" t="s">
        <v>2709</v>
      </c>
      <c r="D1147" s="441" t="s">
        <v>2710</v>
      </c>
      <c r="E1147" s="433" t="s">
        <v>475</v>
      </c>
      <c r="F1147" s="456">
        <v>125</v>
      </c>
      <c r="G1147" s="421"/>
      <c r="H1147" s="420"/>
      <c r="I1147" s="456">
        <v>125</v>
      </c>
      <c r="J1147" s="394"/>
    </row>
    <row r="1148" spans="1:10">
      <c r="A1148" s="633">
        <v>1140</v>
      </c>
      <c r="B1148" s="442">
        <v>41084</v>
      </c>
      <c r="C1148" s="440" t="s">
        <v>2711</v>
      </c>
      <c r="D1148" s="441" t="s">
        <v>2712</v>
      </c>
      <c r="E1148" s="433" t="s">
        <v>475</v>
      </c>
      <c r="F1148" s="456">
        <v>125</v>
      </c>
      <c r="G1148" s="421"/>
      <c r="H1148" s="420"/>
      <c r="I1148" s="456">
        <v>125</v>
      </c>
      <c r="J1148" s="394"/>
    </row>
    <row r="1149" spans="1:10">
      <c r="A1149" s="633">
        <v>1141</v>
      </c>
      <c r="B1149" s="442">
        <v>41084</v>
      </c>
      <c r="C1149" s="440" t="s">
        <v>2713</v>
      </c>
      <c r="D1149" s="441" t="s">
        <v>2714</v>
      </c>
      <c r="E1149" s="433" t="s">
        <v>475</v>
      </c>
      <c r="F1149" s="456">
        <v>125</v>
      </c>
      <c r="G1149" s="421"/>
      <c r="H1149" s="420"/>
      <c r="I1149" s="456">
        <v>125</v>
      </c>
      <c r="J1149" s="394"/>
    </row>
    <row r="1150" spans="1:10">
      <c r="A1150" s="633">
        <v>1142</v>
      </c>
      <c r="B1150" s="442">
        <v>41084</v>
      </c>
      <c r="C1150" s="440" t="s">
        <v>2715</v>
      </c>
      <c r="D1150" s="441" t="s">
        <v>2716</v>
      </c>
      <c r="E1150" s="433" t="s">
        <v>475</v>
      </c>
      <c r="F1150" s="456">
        <v>125</v>
      </c>
      <c r="G1150" s="421"/>
      <c r="H1150" s="420"/>
      <c r="I1150" s="456">
        <v>125</v>
      </c>
      <c r="J1150" s="394"/>
    </row>
    <row r="1151" spans="1:10">
      <c r="A1151" s="633">
        <v>1143</v>
      </c>
      <c r="B1151" s="442">
        <v>41084</v>
      </c>
      <c r="C1151" s="440" t="s">
        <v>2717</v>
      </c>
      <c r="D1151" s="441" t="s">
        <v>2718</v>
      </c>
      <c r="E1151" s="433" t="s">
        <v>475</v>
      </c>
      <c r="F1151" s="456">
        <v>125</v>
      </c>
      <c r="G1151" s="421"/>
      <c r="H1151" s="420"/>
      <c r="I1151" s="456">
        <v>125</v>
      </c>
      <c r="J1151" s="394"/>
    </row>
    <row r="1152" spans="1:10">
      <c r="A1152" s="633">
        <v>1144</v>
      </c>
      <c r="B1152" s="442">
        <v>41084</v>
      </c>
      <c r="C1152" s="440" t="s">
        <v>2719</v>
      </c>
      <c r="D1152" s="441" t="s">
        <v>2720</v>
      </c>
      <c r="E1152" s="433" t="s">
        <v>475</v>
      </c>
      <c r="F1152" s="456">
        <v>125</v>
      </c>
      <c r="G1152" s="421"/>
      <c r="H1152" s="420"/>
      <c r="I1152" s="456">
        <v>125</v>
      </c>
      <c r="J1152" s="394"/>
    </row>
    <row r="1153" spans="1:10">
      <c r="A1153" s="633">
        <v>1145</v>
      </c>
      <c r="B1153" s="442">
        <v>41084</v>
      </c>
      <c r="C1153" s="440" t="s">
        <v>2721</v>
      </c>
      <c r="D1153" s="441" t="s">
        <v>2722</v>
      </c>
      <c r="E1153" s="433" t="s">
        <v>475</v>
      </c>
      <c r="F1153" s="456">
        <v>125</v>
      </c>
      <c r="G1153" s="421"/>
      <c r="H1153" s="420"/>
      <c r="I1153" s="456">
        <v>125</v>
      </c>
      <c r="J1153" s="394"/>
    </row>
    <row r="1154" spans="1:10">
      <c r="A1154" s="633">
        <v>1146</v>
      </c>
      <c r="B1154" s="442">
        <v>41084</v>
      </c>
      <c r="C1154" s="440" t="s">
        <v>2723</v>
      </c>
      <c r="D1154" s="441" t="s">
        <v>2724</v>
      </c>
      <c r="E1154" s="433" t="s">
        <v>475</v>
      </c>
      <c r="F1154" s="456">
        <v>125</v>
      </c>
      <c r="G1154" s="421"/>
      <c r="H1154" s="420"/>
      <c r="I1154" s="456">
        <v>125</v>
      </c>
      <c r="J1154" s="394"/>
    </row>
    <row r="1155" spans="1:10">
      <c r="A1155" s="633">
        <v>1147</v>
      </c>
      <c r="B1155" s="443">
        <v>41086</v>
      </c>
      <c r="C1155" s="440" t="s">
        <v>2725</v>
      </c>
      <c r="D1155" s="441" t="s">
        <v>2726</v>
      </c>
      <c r="E1155" s="433" t="s">
        <v>475</v>
      </c>
      <c r="F1155" s="456">
        <v>125</v>
      </c>
      <c r="G1155" s="421"/>
      <c r="H1155" s="420"/>
      <c r="I1155" s="456">
        <v>125</v>
      </c>
      <c r="J1155" s="394"/>
    </row>
    <row r="1156" spans="1:10">
      <c r="A1156" s="633">
        <v>1148</v>
      </c>
      <c r="B1156" s="443">
        <v>41086</v>
      </c>
      <c r="C1156" s="440" t="s">
        <v>2727</v>
      </c>
      <c r="D1156" s="441" t="s">
        <v>2728</v>
      </c>
      <c r="E1156" s="445" t="s">
        <v>475</v>
      </c>
      <c r="F1156" s="456">
        <v>125</v>
      </c>
      <c r="G1156" s="421"/>
      <c r="H1156" s="420"/>
      <c r="I1156" s="456">
        <v>125</v>
      </c>
      <c r="J1156" s="394"/>
    </row>
    <row r="1157" spans="1:10">
      <c r="A1157" s="633">
        <v>1149</v>
      </c>
      <c r="B1157" s="443">
        <v>41086</v>
      </c>
      <c r="C1157" s="440" t="s">
        <v>2729</v>
      </c>
      <c r="D1157" s="441" t="s">
        <v>2730</v>
      </c>
      <c r="E1157" s="433" t="s">
        <v>475</v>
      </c>
      <c r="F1157" s="456">
        <v>125</v>
      </c>
      <c r="G1157" s="421"/>
      <c r="H1157" s="420"/>
      <c r="I1157" s="456">
        <v>125</v>
      </c>
      <c r="J1157" s="394"/>
    </row>
    <row r="1158" spans="1:10">
      <c r="A1158" s="633">
        <v>1150</v>
      </c>
      <c r="B1158" s="443">
        <v>41086</v>
      </c>
      <c r="C1158" s="440" t="s">
        <v>2731</v>
      </c>
      <c r="D1158" s="441" t="s">
        <v>2732</v>
      </c>
      <c r="E1158" s="433" t="s">
        <v>475</v>
      </c>
      <c r="F1158" s="456">
        <v>125</v>
      </c>
      <c r="G1158" s="421"/>
      <c r="H1158" s="420"/>
      <c r="I1158" s="456">
        <v>125</v>
      </c>
      <c r="J1158" s="394"/>
    </row>
    <row r="1159" spans="1:10">
      <c r="A1159" s="633">
        <v>1151</v>
      </c>
      <c r="B1159" s="443">
        <v>41086</v>
      </c>
      <c r="C1159" s="440" t="s">
        <v>2733</v>
      </c>
      <c r="D1159" s="441" t="s">
        <v>2734</v>
      </c>
      <c r="E1159" s="433" t="s">
        <v>475</v>
      </c>
      <c r="F1159" s="456">
        <v>125</v>
      </c>
      <c r="G1159" s="421"/>
      <c r="H1159" s="420"/>
      <c r="I1159" s="456">
        <v>125</v>
      </c>
      <c r="J1159" s="394"/>
    </row>
    <row r="1160" spans="1:10">
      <c r="A1160" s="633">
        <v>1152</v>
      </c>
      <c r="B1160" s="463">
        <v>41087</v>
      </c>
      <c r="C1160" s="440" t="s">
        <v>2735</v>
      </c>
      <c r="D1160" s="441" t="s">
        <v>2736</v>
      </c>
      <c r="E1160" s="433" t="s">
        <v>475</v>
      </c>
      <c r="F1160" s="456">
        <v>125</v>
      </c>
      <c r="G1160" s="426"/>
      <c r="H1160" s="425"/>
      <c r="I1160" s="456">
        <v>125</v>
      </c>
      <c r="J1160" s="394"/>
    </row>
    <row r="1161" spans="1:10" ht="25.5" customHeight="1">
      <c r="A1161" s="633">
        <v>1153</v>
      </c>
      <c r="B1161" s="464">
        <v>41083</v>
      </c>
      <c r="C1161" s="440" t="s">
        <v>2737</v>
      </c>
      <c r="D1161" s="441" t="s">
        <v>2738</v>
      </c>
      <c r="E1161" s="456" t="s">
        <v>475</v>
      </c>
      <c r="F1161" s="456">
        <v>125</v>
      </c>
      <c r="G1161" s="465"/>
      <c r="H1161" s="456"/>
      <c r="I1161" s="456">
        <v>125</v>
      </c>
      <c r="J1161" s="394"/>
    </row>
    <row r="1162" spans="1:10">
      <c r="A1162" s="633">
        <v>1154</v>
      </c>
      <c r="B1162" s="450">
        <v>41086</v>
      </c>
      <c r="C1162" s="466" t="s">
        <v>2739</v>
      </c>
      <c r="D1162" s="467" t="s">
        <v>2740</v>
      </c>
      <c r="E1162" s="468" t="s">
        <v>475</v>
      </c>
      <c r="F1162" s="469">
        <v>100</v>
      </c>
      <c r="G1162" s="454"/>
      <c r="H1162" s="453"/>
      <c r="I1162" s="469">
        <v>100</v>
      </c>
      <c r="J1162" s="394"/>
    </row>
    <row r="1163" spans="1:10">
      <c r="A1163" s="633">
        <v>1155</v>
      </c>
      <c r="B1163" s="443">
        <v>41086</v>
      </c>
      <c r="C1163" s="440" t="s">
        <v>2741</v>
      </c>
      <c r="D1163" s="441" t="s">
        <v>2742</v>
      </c>
      <c r="E1163" s="433" t="s">
        <v>475</v>
      </c>
      <c r="F1163" s="456">
        <v>100</v>
      </c>
      <c r="G1163" s="421"/>
      <c r="H1163" s="420"/>
      <c r="I1163" s="456">
        <v>100</v>
      </c>
      <c r="J1163" s="394"/>
    </row>
    <row r="1164" spans="1:10">
      <c r="A1164" s="633">
        <v>1156</v>
      </c>
      <c r="B1164" s="443">
        <v>41088</v>
      </c>
      <c r="C1164" s="440" t="s">
        <v>520</v>
      </c>
      <c r="D1164" s="441" t="s">
        <v>2743</v>
      </c>
      <c r="E1164" s="433" t="s">
        <v>475</v>
      </c>
      <c r="F1164" s="456">
        <v>100</v>
      </c>
      <c r="G1164" s="421"/>
      <c r="H1164" s="420"/>
      <c r="I1164" s="456">
        <v>100</v>
      </c>
      <c r="J1164" s="394"/>
    </row>
    <row r="1165" spans="1:10">
      <c r="A1165" s="633">
        <v>1157</v>
      </c>
      <c r="B1165" s="443">
        <v>41088</v>
      </c>
      <c r="C1165" s="440" t="s">
        <v>2744</v>
      </c>
      <c r="D1165" s="441" t="s">
        <v>2745</v>
      </c>
      <c r="E1165" s="433" t="s">
        <v>475</v>
      </c>
      <c r="F1165" s="456">
        <v>100</v>
      </c>
      <c r="G1165" s="421"/>
      <c r="H1165" s="420"/>
      <c r="I1165" s="456">
        <v>100</v>
      </c>
      <c r="J1165" s="394"/>
    </row>
    <row r="1166" spans="1:10">
      <c r="A1166" s="633">
        <v>1158</v>
      </c>
      <c r="B1166" s="443">
        <v>41088</v>
      </c>
      <c r="C1166" s="440" t="s">
        <v>2746</v>
      </c>
      <c r="D1166" s="441" t="s">
        <v>2747</v>
      </c>
      <c r="E1166" s="433" t="s">
        <v>475</v>
      </c>
      <c r="F1166" s="456">
        <v>100</v>
      </c>
      <c r="G1166" s="421"/>
      <c r="H1166" s="420"/>
      <c r="I1166" s="456">
        <v>100</v>
      </c>
      <c r="J1166" s="394"/>
    </row>
    <row r="1167" spans="1:10">
      <c r="A1167" s="633">
        <v>1159</v>
      </c>
      <c r="B1167" s="443">
        <v>41088</v>
      </c>
      <c r="C1167" s="440" t="s">
        <v>2748</v>
      </c>
      <c r="D1167" s="441" t="s">
        <v>2749</v>
      </c>
      <c r="E1167" s="433" t="s">
        <v>475</v>
      </c>
      <c r="F1167" s="456">
        <v>100</v>
      </c>
      <c r="G1167" s="421"/>
      <c r="H1167" s="420"/>
      <c r="I1167" s="456">
        <v>100</v>
      </c>
      <c r="J1167" s="394"/>
    </row>
    <row r="1168" spans="1:10">
      <c r="A1168" s="633">
        <v>1160</v>
      </c>
      <c r="B1168" s="443">
        <v>41089</v>
      </c>
      <c r="C1168" s="440" t="s">
        <v>2750</v>
      </c>
      <c r="D1168" s="441" t="s">
        <v>2751</v>
      </c>
      <c r="E1168" s="433" t="s">
        <v>475</v>
      </c>
      <c r="F1168" s="456" t="s">
        <v>1676</v>
      </c>
      <c r="G1168" s="421"/>
      <c r="H1168" s="420"/>
      <c r="I1168" s="456" t="s">
        <v>1676</v>
      </c>
      <c r="J1168" s="394"/>
    </row>
    <row r="1169" spans="1:10">
      <c r="A1169" s="633">
        <v>1161</v>
      </c>
      <c r="B1169" s="442">
        <v>41085</v>
      </c>
      <c r="C1169" s="440" t="s">
        <v>2752</v>
      </c>
      <c r="D1169" s="441" t="s">
        <v>2753</v>
      </c>
      <c r="E1169" s="433" t="s">
        <v>475</v>
      </c>
      <c r="F1169" s="456">
        <v>100</v>
      </c>
      <c r="G1169" s="421"/>
      <c r="H1169" s="420"/>
      <c r="I1169" s="456">
        <v>100</v>
      </c>
      <c r="J1169" s="394"/>
    </row>
    <row r="1170" spans="1:10">
      <c r="A1170" s="633">
        <v>1162</v>
      </c>
      <c r="B1170" s="442">
        <v>41085</v>
      </c>
      <c r="C1170" s="440" t="s">
        <v>2754</v>
      </c>
      <c r="D1170" s="441" t="s">
        <v>2755</v>
      </c>
      <c r="E1170" s="433" t="s">
        <v>475</v>
      </c>
      <c r="F1170" s="456">
        <v>100</v>
      </c>
      <c r="G1170" s="421"/>
      <c r="H1170" s="420"/>
      <c r="I1170" s="456">
        <v>100</v>
      </c>
      <c r="J1170" s="394"/>
    </row>
    <row r="1171" spans="1:10">
      <c r="A1171" s="633">
        <v>1163</v>
      </c>
      <c r="B1171" s="442">
        <v>41085</v>
      </c>
      <c r="C1171" s="440" t="s">
        <v>2756</v>
      </c>
      <c r="D1171" s="441" t="s">
        <v>2757</v>
      </c>
      <c r="E1171" s="433" t="s">
        <v>475</v>
      </c>
      <c r="F1171" s="456">
        <v>100</v>
      </c>
      <c r="G1171" s="421"/>
      <c r="H1171" s="420"/>
      <c r="I1171" s="456">
        <v>100</v>
      </c>
      <c r="J1171" s="394"/>
    </row>
    <row r="1172" spans="1:10">
      <c r="A1172" s="633">
        <v>1164</v>
      </c>
      <c r="B1172" s="442">
        <v>41085</v>
      </c>
      <c r="C1172" s="440" t="s">
        <v>2758</v>
      </c>
      <c r="D1172" s="441" t="s">
        <v>2759</v>
      </c>
      <c r="E1172" s="433" t="s">
        <v>475</v>
      </c>
      <c r="F1172" s="456">
        <v>100</v>
      </c>
      <c r="G1172" s="421"/>
      <c r="H1172" s="420"/>
      <c r="I1172" s="456">
        <v>100</v>
      </c>
      <c r="J1172" s="394"/>
    </row>
    <row r="1173" spans="1:10">
      <c r="A1173" s="633">
        <v>1165</v>
      </c>
      <c r="B1173" s="442">
        <v>41085</v>
      </c>
      <c r="C1173" s="440" t="s">
        <v>2760</v>
      </c>
      <c r="D1173" s="441" t="s">
        <v>2761</v>
      </c>
      <c r="E1173" s="433" t="s">
        <v>475</v>
      </c>
      <c r="F1173" s="456">
        <v>100</v>
      </c>
      <c r="G1173" s="421"/>
      <c r="H1173" s="420"/>
      <c r="I1173" s="456">
        <v>100</v>
      </c>
      <c r="J1173" s="394"/>
    </row>
    <row r="1174" spans="1:10">
      <c r="A1174" s="633">
        <v>1166</v>
      </c>
      <c r="B1174" s="442">
        <v>41085</v>
      </c>
      <c r="C1174" s="440" t="s">
        <v>2762</v>
      </c>
      <c r="D1174" s="441" t="s">
        <v>2763</v>
      </c>
      <c r="E1174" s="433" t="s">
        <v>475</v>
      </c>
      <c r="F1174" s="456">
        <v>100</v>
      </c>
      <c r="G1174" s="421"/>
      <c r="H1174" s="420"/>
      <c r="I1174" s="456">
        <v>100</v>
      </c>
      <c r="J1174" s="394"/>
    </row>
    <row r="1175" spans="1:10">
      <c r="A1175" s="633">
        <v>1167</v>
      </c>
      <c r="B1175" s="442">
        <v>41085</v>
      </c>
      <c r="C1175" s="440" t="s">
        <v>2764</v>
      </c>
      <c r="D1175" s="441" t="s">
        <v>2765</v>
      </c>
      <c r="E1175" s="433" t="s">
        <v>475</v>
      </c>
      <c r="F1175" s="456">
        <v>162.5</v>
      </c>
      <c r="G1175" s="421"/>
      <c r="H1175" s="420"/>
      <c r="I1175" s="456">
        <v>162.5</v>
      </c>
      <c r="J1175" s="394"/>
    </row>
    <row r="1176" spans="1:10">
      <c r="A1176" s="633">
        <v>1168</v>
      </c>
      <c r="B1176" s="442">
        <v>41085</v>
      </c>
      <c r="C1176" s="440" t="s">
        <v>2766</v>
      </c>
      <c r="D1176" s="441" t="s">
        <v>2767</v>
      </c>
      <c r="E1176" s="433" t="s">
        <v>475</v>
      </c>
      <c r="F1176" s="456">
        <v>162.5</v>
      </c>
      <c r="G1176" s="421"/>
      <c r="H1176" s="420"/>
      <c r="I1176" s="456">
        <v>162.5</v>
      </c>
      <c r="J1176" s="394"/>
    </row>
    <row r="1177" spans="1:10">
      <c r="A1177" s="633">
        <v>1169</v>
      </c>
      <c r="B1177" s="442">
        <v>41085</v>
      </c>
      <c r="C1177" s="440" t="s">
        <v>2768</v>
      </c>
      <c r="D1177" s="441" t="s">
        <v>2769</v>
      </c>
      <c r="E1177" s="433" t="s">
        <v>475</v>
      </c>
      <c r="F1177" s="456">
        <v>100</v>
      </c>
      <c r="G1177" s="421"/>
      <c r="H1177" s="420"/>
      <c r="I1177" s="456">
        <v>100</v>
      </c>
      <c r="J1177" s="394"/>
    </row>
    <row r="1178" spans="1:10">
      <c r="A1178" s="633">
        <v>1170</v>
      </c>
      <c r="B1178" s="442">
        <v>41085</v>
      </c>
      <c r="C1178" s="440" t="s">
        <v>2770</v>
      </c>
      <c r="D1178" s="441" t="s">
        <v>2771</v>
      </c>
      <c r="E1178" s="433" t="s">
        <v>475</v>
      </c>
      <c r="F1178" s="456">
        <v>162.5</v>
      </c>
      <c r="G1178" s="421"/>
      <c r="H1178" s="420"/>
      <c r="I1178" s="456">
        <v>162.5</v>
      </c>
      <c r="J1178" s="394"/>
    </row>
    <row r="1179" spans="1:10">
      <c r="A1179" s="633">
        <v>1171</v>
      </c>
      <c r="B1179" s="442">
        <v>41085</v>
      </c>
      <c r="C1179" s="440" t="s">
        <v>2772</v>
      </c>
      <c r="D1179" s="441" t="s">
        <v>2773</v>
      </c>
      <c r="E1179" s="433" t="s">
        <v>475</v>
      </c>
      <c r="F1179" s="456">
        <v>100</v>
      </c>
      <c r="G1179" s="421"/>
      <c r="H1179" s="420"/>
      <c r="I1179" s="456">
        <v>100</v>
      </c>
      <c r="J1179" s="394"/>
    </row>
    <row r="1180" spans="1:10">
      <c r="A1180" s="633">
        <v>1172</v>
      </c>
      <c r="B1180" s="442">
        <v>41085</v>
      </c>
      <c r="C1180" s="440" t="s">
        <v>2774</v>
      </c>
      <c r="D1180" s="441" t="s">
        <v>2775</v>
      </c>
      <c r="E1180" s="433" t="s">
        <v>475</v>
      </c>
      <c r="F1180" s="456">
        <v>100</v>
      </c>
      <c r="G1180" s="421"/>
      <c r="H1180" s="420"/>
      <c r="I1180" s="456">
        <v>100</v>
      </c>
      <c r="J1180" s="394"/>
    </row>
    <row r="1181" spans="1:10">
      <c r="A1181" s="633">
        <v>1173</v>
      </c>
      <c r="B1181" s="442">
        <v>41085</v>
      </c>
      <c r="C1181" s="440" t="s">
        <v>2776</v>
      </c>
      <c r="D1181" s="441" t="s">
        <v>2777</v>
      </c>
      <c r="E1181" s="433" t="s">
        <v>475</v>
      </c>
      <c r="F1181" s="456">
        <v>100</v>
      </c>
      <c r="G1181" s="421"/>
      <c r="H1181" s="420"/>
      <c r="I1181" s="456">
        <v>100</v>
      </c>
      <c r="J1181" s="394"/>
    </row>
    <row r="1182" spans="1:10">
      <c r="A1182" s="633">
        <v>1174</v>
      </c>
      <c r="B1182" s="442">
        <v>41085</v>
      </c>
      <c r="C1182" s="440" t="s">
        <v>2778</v>
      </c>
      <c r="D1182" s="441" t="s">
        <v>2779</v>
      </c>
      <c r="E1182" s="433" t="s">
        <v>475</v>
      </c>
      <c r="F1182" s="456">
        <v>100</v>
      </c>
      <c r="G1182" s="421"/>
      <c r="H1182" s="420"/>
      <c r="I1182" s="456">
        <v>100</v>
      </c>
      <c r="J1182" s="394"/>
    </row>
    <row r="1183" spans="1:10">
      <c r="A1183" s="633">
        <v>1175</v>
      </c>
      <c r="B1183" s="442">
        <v>41085</v>
      </c>
      <c r="C1183" s="440" t="s">
        <v>2780</v>
      </c>
      <c r="D1183" s="441" t="s">
        <v>2781</v>
      </c>
      <c r="E1183" s="433" t="s">
        <v>475</v>
      </c>
      <c r="F1183" s="456">
        <v>100</v>
      </c>
      <c r="G1183" s="421"/>
      <c r="H1183" s="420"/>
      <c r="I1183" s="456">
        <v>100</v>
      </c>
      <c r="J1183" s="394"/>
    </row>
    <row r="1184" spans="1:10">
      <c r="A1184" s="633">
        <v>1176</v>
      </c>
      <c r="B1184" s="442">
        <v>41085</v>
      </c>
      <c r="C1184" s="440" t="s">
        <v>2782</v>
      </c>
      <c r="D1184" s="441" t="s">
        <v>2783</v>
      </c>
      <c r="E1184" s="433" t="s">
        <v>475</v>
      </c>
      <c r="F1184" s="456">
        <v>100</v>
      </c>
      <c r="G1184" s="421"/>
      <c r="H1184" s="420"/>
      <c r="I1184" s="456">
        <v>100</v>
      </c>
      <c r="J1184" s="394"/>
    </row>
    <row r="1185" spans="1:10">
      <c r="A1185" s="633">
        <v>1177</v>
      </c>
      <c r="B1185" s="442">
        <v>41085</v>
      </c>
      <c r="C1185" s="440" t="s">
        <v>2784</v>
      </c>
      <c r="D1185" s="441" t="s">
        <v>2785</v>
      </c>
      <c r="E1185" s="433" t="s">
        <v>475</v>
      </c>
      <c r="F1185" s="456">
        <v>100</v>
      </c>
      <c r="G1185" s="421"/>
      <c r="H1185" s="420"/>
      <c r="I1185" s="456">
        <v>100</v>
      </c>
      <c r="J1185" s="394"/>
    </row>
    <row r="1186" spans="1:10">
      <c r="A1186" s="633">
        <v>1178</v>
      </c>
      <c r="B1186" s="442">
        <v>41085</v>
      </c>
      <c r="C1186" s="440" t="s">
        <v>2786</v>
      </c>
      <c r="D1186" s="441" t="s">
        <v>2787</v>
      </c>
      <c r="E1186" s="433" t="s">
        <v>475</v>
      </c>
      <c r="F1186" s="456">
        <v>100</v>
      </c>
      <c r="G1186" s="421"/>
      <c r="H1186" s="420"/>
      <c r="I1186" s="456">
        <v>100</v>
      </c>
      <c r="J1186" s="394"/>
    </row>
    <row r="1187" spans="1:10">
      <c r="A1187" s="633">
        <v>1179</v>
      </c>
      <c r="B1187" s="442">
        <v>41085</v>
      </c>
      <c r="C1187" s="440" t="s">
        <v>2788</v>
      </c>
      <c r="D1187" s="441" t="s">
        <v>2789</v>
      </c>
      <c r="E1187" s="433" t="s">
        <v>475</v>
      </c>
      <c r="F1187" s="456">
        <v>100</v>
      </c>
      <c r="G1187" s="421"/>
      <c r="H1187" s="420"/>
      <c r="I1187" s="456">
        <v>100</v>
      </c>
      <c r="J1187" s="394"/>
    </row>
    <row r="1188" spans="1:10">
      <c r="A1188" s="633">
        <v>1180</v>
      </c>
      <c r="B1188" s="442">
        <v>41085</v>
      </c>
      <c r="C1188" s="440" t="s">
        <v>2790</v>
      </c>
      <c r="D1188" s="441" t="s">
        <v>2791</v>
      </c>
      <c r="E1188" s="433" t="s">
        <v>475</v>
      </c>
      <c r="F1188" s="456">
        <v>100</v>
      </c>
      <c r="G1188" s="421"/>
      <c r="H1188" s="420"/>
      <c r="I1188" s="456">
        <v>100</v>
      </c>
      <c r="J1188" s="394"/>
    </row>
    <row r="1189" spans="1:10">
      <c r="A1189" s="633">
        <v>1181</v>
      </c>
      <c r="B1189" s="442">
        <v>41085</v>
      </c>
      <c r="C1189" s="440" t="s">
        <v>2792</v>
      </c>
      <c r="D1189" s="441" t="s">
        <v>2793</v>
      </c>
      <c r="E1189" s="433" t="s">
        <v>475</v>
      </c>
      <c r="F1189" s="456">
        <v>100</v>
      </c>
      <c r="G1189" s="421"/>
      <c r="H1189" s="420"/>
      <c r="I1189" s="456">
        <v>100</v>
      </c>
      <c r="J1189" s="394"/>
    </row>
    <row r="1190" spans="1:10">
      <c r="A1190" s="633">
        <v>1182</v>
      </c>
      <c r="B1190" s="442">
        <v>41085</v>
      </c>
      <c r="C1190" s="440" t="s">
        <v>2794</v>
      </c>
      <c r="D1190" s="441" t="s">
        <v>2795</v>
      </c>
      <c r="E1190" s="433" t="s">
        <v>475</v>
      </c>
      <c r="F1190" s="456">
        <v>100</v>
      </c>
      <c r="G1190" s="421"/>
      <c r="H1190" s="420"/>
      <c r="I1190" s="456">
        <v>100</v>
      </c>
      <c r="J1190" s="394"/>
    </row>
    <row r="1191" spans="1:10">
      <c r="A1191" s="633">
        <v>1183</v>
      </c>
      <c r="B1191" s="442">
        <v>41085</v>
      </c>
      <c r="C1191" s="440" t="s">
        <v>2796</v>
      </c>
      <c r="D1191" s="441" t="s">
        <v>2797</v>
      </c>
      <c r="E1191" s="433" t="s">
        <v>475</v>
      </c>
      <c r="F1191" s="456">
        <v>100</v>
      </c>
      <c r="G1191" s="421"/>
      <c r="H1191" s="420"/>
      <c r="I1191" s="456">
        <v>100</v>
      </c>
      <c r="J1191" s="394"/>
    </row>
    <row r="1192" spans="1:10">
      <c r="A1192" s="633">
        <v>1184</v>
      </c>
      <c r="B1192" s="442">
        <v>41085</v>
      </c>
      <c r="C1192" s="440" t="s">
        <v>2798</v>
      </c>
      <c r="D1192" s="441" t="s">
        <v>2799</v>
      </c>
      <c r="E1192" s="433" t="s">
        <v>475</v>
      </c>
      <c r="F1192" s="456">
        <v>100</v>
      </c>
      <c r="G1192" s="421"/>
      <c r="H1192" s="420"/>
      <c r="I1192" s="456">
        <v>100</v>
      </c>
      <c r="J1192" s="394"/>
    </row>
    <row r="1193" spans="1:10">
      <c r="A1193" s="633">
        <v>1185</v>
      </c>
      <c r="B1193" s="442">
        <v>41085</v>
      </c>
      <c r="C1193" s="440" t="s">
        <v>2800</v>
      </c>
      <c r="D1193" s="441" t="s">
        <v>2801</v>
      </c>
      <c r="E1193" s="433" t="s">
        <v>475</v>
      </c>
      <c r="F1193" s="456">
        <v>100</v>
      </c>
      <c r="G1193" s="421"/>
      <c r="H1193" s="420"/>
      <c r="I1193" s="456">
        <v>100</v>
      </c>
      <c r="J1193" s="394"/>
    </row>
    <row r="1194" spans="1:10">
      <c r="A1194" s="633">
        <v>1186</v>
      </c>
      <c r="B1194" s="442">
        <v>41085</v>
      </c>
      <c r="C1194" s="440" t="s">
        <v>2802</v>
      </c>
      <c r="D1194" s="441" t="s">
        <v>2803</v>
      </c>
      <c r="E1194" s="433" t="s">
        <v>475</v>
      </c>
      <c r="F1194" s="456">
        <v>100</v>
      </c>
      <c r="G1194" s="421"/>
      <c r="H1194" s="420"/>
      <c r="I1194" s="456">
        <v>100</v>
      </c>
      <c r="J1194" s="394"/>
    </row>
    <row r="1195" spans="1:10">
      <c r="A1195" s="633">
        <v>1187</v>
      </c>
      <c r="B1195" s="442">
        <v>41085</v>
      </c>
      <c r="C1195" s="440" t="s">
        <v>2804</v>
      </c>
      <c r="D1195" s="441" t="s">
        <v>2805</v>
      </c>
      <c r="E1195" s="433" t="s">
        <v>475</v>
      </c>
      <c r="F1195" s="456">
        <v>100</v>
      </c>
      <c r="G1195" s="421"/>
      <c r="H1195" s="420"/>
      <c r="I1195" s="456">
        <v>100</v>
      </c>
      <c r="J1195" s="394"/>
    </row>
    <row r="1196" spans="1:10">
      <c r="A1196" s="633">
        <v>1188</v>
      </c>
      <c r="B1196" s="442">
        <v>41085</v>
      </c>
      <c r="C1196" s="440" t="s">
        <v>2806</v>
      </c>
      <c r="D1196" s="441" t="s">
        <v>2807</v>
      </c>
      <c r="E1196" s="433" t="s">
        <v>475</v>
      </c>
      <c r="F1196" s="456">
        <v>100</v>
      </c>
      <c r="G1196" s="421"/>
      <c r="H1196" s="420"/>
      <c r="I1196" s="456">
        <v>100</v>
      </c>
      <c r="J1196" s="394"/>
    </row>
    <row r="1197" spans="1:10">
      <c r="A1197" s="633">
        <v>1189</v>
      </c>
      <c r="B1197" s="442">
        <v>41085</v>
      </c>
      <c r="C1197" s="440" t="s">
        <v>2808</v>
      </c>
      <c r="D1197" s="441" t="s">
        <v>2809</v>
      </c>
      <c r="E1197" s="433" t="s">
        <v>475</v>
      </c>
      <c r="F1197" s="456">
        <v>100</v>
      </c>
      <c r="G1197" s="421"/>
      <c r="H1197" s="420"/>
      <c r="I1197" s="456">
        <v>100</v>
      </c>
      <c r="J1197" s="394"/>
    </row>
    <row r="1198" spans="1:10">
      <c r="A1198" s="633">
        <v>1190</v>
      </c>
      <c r="B1198" s="442">
        <v>41085</v>
      </c>
      <c r="C1198" s="440" t="s">
        <v>2810</v>
      </c>
      <c r="D1198" s="441" t="s">
        <v>2811</v>
      </c>
      <c r="E1198" s="433" t="s">
        <v>475</v>
      </c>
      <c r="F1198" s="456">
        <v>100</v>
      </c>
      <c r="G1198" s="421"/>
      <c r="H1198" s="420"/>
      <c r="I1198" s="456">
        <v>100</v>
      </c>
      <c r="J1198" s="394"/>
    </row>
    <row r="1199" spans="1:10">
      <c r="A1199" s="633">
        <v>1191</v>
      </c>
      <c r="B1199" s="442">
        <v>41085</v>
      </c>
      <c r="C1199" s="440" t="s">
        <v>2812</v>
      </c>
      <c r="D1199" s="441" t="s">
        <v>2813</v>
      </c>
      <c r="E1199" s="433" t="s">
        <v>475</v>
      </c>
      <c r="F1199" s="456">
        <v>100</v>
      </c>
      <c r="G1199" s="421"/>
      <c r="H1199" s="420"/>
      <c r="I1199" s="456">
        <v>100</v>
      </c>
      <c r="J1199" s="394"/>
    </row>
    <row r="1200" spans="1:10">
      <c r="A1200" s="633">
        <v>1192</v>
      </c>
      <c r="B1200" s="443">
        <v>41083</v>
      </c>
      <c r="C1200" s="440" t="s">
        <v>2814</v>
      </c>
      <c r="D1200" s="441" t="s">
        <v>2815</v>
      </c>
      <c r="E1200" s="433" t="s">
        <v>475</v>
      </c>
      <c r="F1200" s="456">
        <v>162.5</v>
      </c>
      <c r="G1200" s="421"/>
      <c r="H1200" s="420"/>
      <c r="I1200" s="456">
        <v>162.5</v>
      </c>
      <c r="J1200" s="394"/>
    </row>
    <row r="1201" spans="1:10">
      <c r="A1201" s="633">
        <v>1193</v>
      </c>
      <c r="B1201" s="443">
        <v>41083</v>
      </c>
      <c r="C1201" s="440" t="s">
        <v>2816</v>
      </c>
      <c r="D1201" s="441" t="s">
        <v>2817</v>
      </c>
      <c r="E1201" s="433" t="s">
        <v>475</v>
      </c>
      <c r="F1201" s="456">
        <v>100</v>
      </c>
      <c r="G1201" s="421"/>
      <c r="H1201" s="420"/>
      <c r="I1201" s="456">
        <v>100</v>
      </c>
      <c r="J1201" s="394"/>
    </row>
    <row r="1202" spans="1:10">
      <c r="A1202" s="633">
        <v>1194</v>
      </c>
      <c r="B1202" s="443">
        <v>41083</v>
      </c>
      <c r="C1202" s="440" t="s">
        <v>2818</v>
      </c>
      <c r="D1202" s="441" t="s">
        <v>1653</v>
      </c>
      <c r="E1202" s="433" t="s">
        <v>475</v>
      </c>
      <c r="F1202" s="456">
        <v>162.5</v>
      </c>
      <c r="G1202" s="421"/>
      <c r="H1202" s="420"/>
      <c r="I1202" s="456">
        <v>162.5</v>
      </c>
      <c r="J1202" s="394"/>
    </row>
    <row r="1203" spans="1:10">
      <c r="A1203" s="633">
        <v>1195</v>
      </c>
      <c r="B1203" s="443">
        <v>41083</v>
      </c>
      <c r="C1203" s="440" t="s">
        <v>2819</v>
      </c>
      <c r="D1203" s="441" t="s">
        <v>2820</v>
      </c>
      <c r="E1203" s="433" t="s">
        <v>475</v>
      </c>
      <c r="F1203" s="456">
        <v>100</v>
      </c>
      <c r="G1203" s="421"/>
      <c r="H1203" s="420"/>
      <c r="I1203" s="456">
        <v>100</v>
      </c>
      <c r="J1203" s="394"/>
    </row>
    <row r="1204" spans="1:10">
      <c r="A1204" s="633">
        <v>1196</v>
      </c>
      <c r="B1204" s="443">
        <v>41083</v>
      </c>
      <c r="C1204" s="440" t="s">
        <v>1907</v>
      </c>
      <c r="D1204" s="441" t="s">
        <v>1908</v>
      </c>
      <c r="E1204" s="433" t="s">
        <v>475</v>
      </c>
      <c r="F1204" s="456">
        <v>125</v>
      </c>
      <c r="G1204" s="421"/>
      <c r="H1204" s="420"/>
      <c r="I1204" s="456">
        <v>125</v>
      </c>
      <c r="J1204" s="394"/>
    </row>
    <row r="1205" spans="1:10">
      <c r="A1205" s="633">
        <v>1197</v>
      </c>
      <c r="B1205" s="443">
        <v>41083</v>
      </c>
      <c r="C1205" s="440" t="s">
        <v>2821</v>
      </c>
      <c r="D1205" s="441" t="s">
        <v>1702</v>
      </c>
      <c r="E1205" s="433" t="s">
        <v>475</v>
      </c>
      <c r="F1205" s="456">
        <v>162.5</v>
      </c>
      <c r="G1205" s="421"/>
      <c r="H1205" s="420"/>
      <c r="I1205" s="456">
        <v>162.5</v>
      </c>
      <c r="J1205" s="394"/>
    </row>
    <row r="1206" spans="1:10">
      <c r="A1206" s="633">
        <v>1198</v>
      </c>
      <c r="B1206" s="443">
        <v>41083</v>
      </c>
      <c r="C1206" s="440" t="s">
        <v>2822</v>
      </c>
      <c r="D1206" s="441" t="s">
        <v>2097</v>
      </c>
      <c r="E1206" s="433" t="s">
        <v>475</v>
      </c>
      <c r="F1206" s="456">
        <v>100</v>
      </c>
      <c r="G1206" s="421"/>
      <c r="H1206" s="420"/>
      <c r="I1206" s="456">
        <v>100</v>
      </c>
      <c r="J1206" s="394"/>
    </row>
    <row r="1207" spans="1:10">
      <c r="A1207" s="633">
        <v>1199</v>
      </c>
      <c r="B1207" s="443">
        <v>41083</v>
      </c>
      <c r="C1207" s="440" t="s">
        <v>2823</v>
      </c>
      <c r="D1207" s="441" t="s">
        <v>2095</v>
      </c>
      <c r="E1207" s="433" t="s">
        <v>475</v>
      </c>
      <c r="F1207" s="456">
        <v>162.5</v>
      </c>
      <c r="G1207" s="421"/>
      <c r="H1207" s="420"/>
      <c r="I1207" s="456">
        <v>162.5</v>
      </c>
      <c r="J1207" s="394"/>
    </row>
    <row r="1208" spans="1:10">
      <c r="A1208" s="633">
        <v>1200</v>
      </c>
      <c r="B1208" s="443">
        <v>41083</v>
      </c>
      <c r="C1208" s="440" t="s">
        <v>2824</v>
      </c>
      <c r="D1208" s="448" t="s">
        <v>2825</v>
      </c>
      <c r="E1208" s="433" t="s">
        <v>475</v>
      </c>
      <c r="F1208" s="456">
        <v>125</v>
      </c>
      <c r="G1208" s="421"/>
      <c r="H1208" s="420"/>
      <c r="I1208" s="456">
        <v>125</v>
      </c>
      <c r="J1208" s="394"/>
    </row>
    <row r="1209" spans="1:10">
      <c r="A1209" s="633">
        <v>1201</v>
      </c>
      <c r="B1209" s="443">
        <v>41083</v>
      </c>
      <c r="C1209" s="440" t="s">
        <v>2826</v>
      </c>
      <c r="D1209" s="441" t="s">
        <v>2827</v>
      </c>
      <c r="E1209" s="433" t="s">
        <v>475</v>
      </c>
      <c r="F1209" s="456">
        <v>125</v>
      </c>
      <c r="G1209" s="421"/>
      <c r="H1209" s="420"/>
      <c r="I1209" s="456">
        <v>125</v>
      </c>
      <c r="J1209" s="394"/>
    </row>
    <row r="1210" spans="1:10">
      <c r="A1210" s="633">
        <v>1202</v>
      </c>
      <c r="B1210" s="443">
        <v>41083</v>
      </c>
      <c r="C1210" s="440" t="s">
        <v>2828</v>
      </c>
      <c r="D1210" s="441" t="s">
        <v>2829</v>
      </c>
      <c r="E1210" s="433" t="s">
        <v>475</v>
      </c>
      <c r="F1210" s="456">
        <v>125</v>
      </c>
      <c r="G1210" s="421"/>
      <c r="H1210" s="420"/>
      <c r="I1210" s="456">
        <v>125</v>
      </c>
      <c r="J1210" s="394"/>
    </row>
    <row r="1211" spans="1:10">
      <c r="A1211" s="633">
        <v>1203</v>
      </c>
      <c r="B1211" s="443">
        <v>41083</v>
      </c>
      <c r="C1211" s="440" t="s">
        <v>2830</v>
      </c>
      <c r="D1211" s="441" t="s">
        <v>2831</v>
      </c>
      <c r="E1211" s="433" t="s">
        <v>475</v>
      </c>
      <c r="F1211" s="456">
        <v>125</v>
      </c>
      <c r="G1211" s="421"/>
      <c r="H1211" s="420"/>
      <c r="I1211" s="456">
        <v>125</v>
      </c>
      <c r="J1211" s="394"/>
    </row>
    <row r="1212" spans="1:10">
      <c r="A1212" s="633">
        <v>1204</v>
      </c>
      <c r="B1212" s="443">
        <v>41083</v>
      </c>
      <c r="C1212" s="440" t="s">
        <v>2832</v>
      </c>
      <c r="D1212" s="441" t="s">
        <v>2833</v>
      </c>
      <c r="E1212" s="433" t="s">
        <v>475</v>
      </c>
      <c r="F1212" s="456">
        <v>100</v>
      </c>
      <c r="G1212" s="421"/>
      <c r="H1212" s="420"/>
      <c r="I1212" s="456">
        <v>100</v>
      </c>
      <c r="J1212" s="394"/>
    </row>
    <row r="1213" spans="1:10">
      <c r="A1213" s="633">
        <v>1205</v>
      </c>
      <c r="B1213" s="443">
        <v>41083</v>
      </c>
      <c r="C1213" s="440" t="s">
        <v>2834</v>
      </c>
      <c r="D1213" s="448" t="s">
        <v>2835</v>
      </c>
      <c r="E1213" s="433" t="s">
        <v>475</v>
      </c>
      <c r="F1213" s="456">
        <v>100</v>
      </c>
      <c r="G1213" s="421"/>
      <c r="H1213" s="420"/>
      <c r="I1213" s="456">
        <v>100</v>
      </c>
      <c r="J1213" s="394"/>
    </row>
    <row r="1214" spans="1:10">
      <c r="A1214" s="633">
        <v>1206</v>
      </c>
      <c r="B1214" s="443">
        <v>41083</v>
      </c>
      <c r="C1214" s="440" t="s">
        <v>2135</v>
      </c>
      <c r="D1214" s="441" t="s">
        <v>2836</v>
      </c>
      <c r="E1214" s="433" t="s">
        <v>475</v>
      </c>
      <c r="F1214" s="456">
        <v>125</v>
      </c>
      <c r="G1214" s="421"/>
      <c r="H1214" s="420"/>
      <c r="I1214" s="456">
        <v>125</v>
      </c>
      <c r="J1214" s="394"/>
    </row>
    <row r="1215" spans="1:10">
      <c r="A1215" s="633">
        <v>1207</v>
      </c>
      <c r="B1215" s="443">
        <v>41083</v>
      </c>
      <c r="C1215" s="440" t="s">
        <v>2837</v>
      </c>
      <c r="D1215" s="441" t="s">
        <v>2838</v>
      </c>
      <c r="E1215" s="433" t="s">
        <v>475</v>
      </c>
      <c r="F1215" s="456">
        <v>125</v>
      </c>
      <c r="G1215" s="421"/>
      <c r="H1215" s="420"/>
      <c r="I1215" s="456">
        <v>125</v>
      </c>
      <c r="J1215" s="394"/>
    </row>
    <row r="1216" spans="1:10">
      <c r="A1216" s="633">
        <v>1208</v>
      </c>
      <c r="B1216" s="443">
        <v>41083</v>
      </c>
      <c r="C1216" s="440" t="s">
        <v>2839</v>
      </c>
      <c r="D1216" s="441" t="s">
        <v>2840</v>
      </c>
      <c r="E1216" s="433" t="s">
        <v>475</v>
      </c>
      <c r="F1216" s="456">
        <v>125</v>
      </c>
      <c r="G1216" s="421"/>
      <c r="H1216" s="420"/>
      <c r="I1216" s="456">
        <v>125</v>
      </c>
      <c r="J1216" s="394"/>
    </row>
    <row r="1217" spans="1:10">
      <c r="A1217" s="633">
        <v>1209</v>
      </c>
      <c r="B1217" s="443">
        <v>41083</v>
      </c>
      <c r="C1217" s="440" t="s">
        <v>2120</v>
      </c>
      <c r="D1217" s="441" t="s">
        <v>2121</v>
      </c>
      <c r="E1217" s="433" t="s">
        <v>475</v>
      </c>
      <c r="F1217" s="456">
        <v>150</v>
      </c>
      <c r="G1217" s="421"/>
      <c r="H1217" s="420"/>
      <c r="I1217" s="456">
        <v>150</v>
      </c>
      <c r="J1217" s="394"/>
    </row>
    <row r="1218" spans="1:10">
      <c r="A1218" s="633">
        <v>1210</v>
      </c>
      <c r="B1218" s="443">
        <v>41083</v>
      </c>
      <c r="C1218" s="440" t="s">
        <v>2841</v>
      </c>
      <c r="D1218" s="441" t="s">
        <v>2842</v>
      </c>
      <c r="E1218" s="433" t="s">
        <v>475</v>
      </c>
      <c r="F1218" s="456">
        <v>150</v>
      </c>
      <c r="G1218" s="421"/>
      <c r="H1218" s="420"/>
      <c r="I1218" s="456">
        <v>150</v>
      </c>
      <c r="J1218" s="394"/>
    </row>
    <row r="1219" spans="1:10">
      <c r="A1219" s="633">
        <v>1211</v>
      </c>
      <c r="B1219" s="443">
        <v>41083</v>
      </c>
      <c r="C1219" s="440" t="s">
        <v>2843</v>
      </c>
      <c r="D1219" s="441" t="s">
        <v>2844</v>
      </c>
      <c r="E1219" s="433" t="s">
        <v>475</v>
      </c>
      <c r="F1219" s="456">
        <v>125</v>
      </c>
      <c r="G1219" s="421"/>
      <c r="H1219" s="420"/>
      <c r="I1219" s="456">
        <v>125</v>
      </c>
      <c r="J1219" s="394"/>
    </row>
    <row r="1220" spans="1:10">
      <c r="A1220" s="633">
        <v>1212</v>
      </c>
      <c r="B1220" s="443">
        <v>41083</v>
      </c>
      <c r="C1220" s="440" t="s">
        <v>2845</v>
      </c>
      <c r="D1220" s="441" t="s">
        <v>2846</v>
      </c>
      <c r="E1220" s="433" t="s">
        <v>475</v>
      </c>
      <c r="F1220" s="456">
        <v>125</v>
      </c>
      <c r="G1220" s="421"/>
      <c r="H1220" s="420"/>
      <c r="I1220" s="456">
        <v>125</v>
      </c>
      <c r="J1220" s="394"/>
    </row>
    <row r="1221" spans="1:10">
      <c r="A1221" s="633">
        <v>1213</v>
      </c>
      <c r="B1221" s="443">
        <v>41083</v>
      </c>
      <c r="C1221" s="440" t="s">
        <v>2847</v>
      </c>
      <c r="D1221" s="441" t="s">
        <v>2848</v>
      </c>
      <c r="E1221" s="433" t="s">
        <v>475</v>
      </c>
      <c r="F1221" s="456">
        <v>125</v>
      </c>
      <c r="G1221" s="421"/>
      <c r="H1221" s="420"/>
      <c r="I1221" s="456">
        <v>125</v>
      </c>
      <c r="J1221" s="394"/>
    </row>
    <row r="1222" spans="1:10">
      <c r="A1222" s="633">
        <v>1214</v>
      </c>
      <c r="B1222" s="443">
        <v>41083</v>
      </c>
      <c r="C1222" s="440" t="s">
        <v>2849</v>
      </c>
      <c r="D1222" s="441" t="s">
        <v>2850</v>
      </c>
      <c r="E1222" s="433" t="s">
        <v>475</v>
      </c>
      <c r="F1222" s="456">
        <v>125</v>
      </c>
      <c r="G1222" s="421"/>
      <c r="H1222" s="420"/>
      <c r="I1222" s="456">
        <v>125</v>
      </c>
      <c r="J1222" s="394"/>
    </row>
    <row r="1223" spans="1:10">
      <c r="A1223" s="633">
        <v>1215</v>
      </c>
      <c r="B1223" s="443">
        <v>41083</v>
      </c>
      <c r="C1223" s="440" t="s">
        <v>2851</v>
      </c>
      <c r="D1223" s="441" t="s">
        <v>2852</v>
      </c>
      <c r="E1223" s="433" t="s">
        <v>475</v>
      </c>
      <c r="F1223" s="456">
        <v>125</v>
      </c>
      <c r="G1223" s="421"/>
      <c r="H1223" s="420"/>
      <c r="I1223" s="456">
        <v>125</v>
      </c>
      <c r="J1223" s="394"/>
    </row>
    <row r="1224" spans="1:10">
      <c r="A1224" s="633">
        <v>1216</v>
      </c>
      <c r="B1224" s="443">
        <v>41083</v>
      </c>
      <c r="C1224" s="440" t="s">
        <v>2853</v>
      </c>
      <c r="D1224" s="441" t="s">
        <v>2854</v>
      </c>
      <c r="E1224" s="433" t="s">
        <v>475</v>
      </c>
      <c r="F1224" s="456">
        <v>125</v>
      </c>
      <c r="G1224" s="421"/>
      <c r="H1224" s="420"/>
      <c r="I1224" s="456">
        <v>125</v>
      </c>
      <c r="J1224" s="394"/>
    </row>
    <row r="1225" spans="1:10">
      <c r="A1225" s="633">
        <v>1217</v>
      </c>
      <c r="B1225" s="443">
        <v>41083</v>
      </c>
      <c r="C1225" s="440" t="s">
        <v>2855</v>
      </c>
      <c r="D1225" s="441" t="s">
        <v>2856</v>
      </c>
      <c r="E1225" s="433" t="s">
        <v>475</v>
      </c>
      <c r="F1225" s="456">
        <v>125</v>
      </c>
      <c r="G1225" s="421"/>
      <c r="H1225" s="420"/>
      <c r="I1225" s="456">
        <v>125</v>
      </c>
      <c r="J1225" s="394"/>
    </row>
    <row r="1226" spans="1:10">
      <c r="A1226" s="633">
        <v>1218</v>
      </c>
      <c r="B1226" s="443">
        <v>41083</v>
      </c>
      <c r="C1226" s="440" t="s">
        <v>2857</v>
      </c>
      <c r="D1226" s="441" t="s">
        <v>2155</v>
      </c>
      <c r="E1226" s="433" t="s">
        <v>475</v>
      </c>
      <c r="F1226" s="456">
        <v>125</v>
      </c>
      <c r="G1226" s="421"/>
      <c r="H1226" s="420"/>
      <c r="I1226" s="456">
        <v>125</v>
      </c>
      <c r="J1226" s="394"/>
    </row>
    <row r="1227" spans="1:10">
      <c r="A1227" s="633">
        <v>1219</v>
      </c>
      <c r="B1227" s="443">
        <v>41090</v>
      </c>
      <c r="C1227" s="440" t="s">
        <v>2858</v>
      </c>
      <c r="D1227" s="441" t="s">
        <v>2859</v>
      </c>
      <c r="E1227" s="433" t="s">
        <v>475</v>
      </c>
      <c r="F1227" s="456">
        <v>100</v>
      </c>
      <c r="G1227" s="421"/>
      <c r="H1227" s="420"/>
      <c r="I1227" s="456">
        <v>100</v>
      </c>
      <c r="J1227" s="394"/>
    </row>
    <row r="1228" spans="1:10">
      <c r="A1228" s="633">
        <v>1220</v>
      </c>
      <c r="B1228" s="443">
        <v>41083</v>
      </c>
      <c r="C1228" s="440" t="s">
        <v>2860</v>
      </c>
      <c r="D1228" s="441" t="s">
        <v>2861</v>
      </c>
      <c r="E1228" s="433" t="s">
        <v>475</v>
      </c>
      <c r="F1228" s="456">
        <v>100</v>
      </c>
      <c r="G1228" s="421"/>
      <c r="H1228" s="420"/>
      <c r="I1228" s="456">
        <v>100</v>
      </c>
      <c r="J1228" s="394"/>
    </row>
    <row r="1229" spans="1:10">
      <c r="A1229" s="633">
        <v>1221</v>
      </c>
      <c r="B1229" s="443">
        <v>41081</v>
      </c>
      <c r="C1229" s="440" t="s">
        <v>2862</v>
      </c>
      <c r="D1229" s="441" t="s">
        <v>2863</v>
      </c>
      <c r="E1229" s="433" t="s">
        <v>475</v>
      </c>
      <c r="F1229" s="456">
        <v>100</v>
      </c>
      <c r="G1229" s="421"/>
      <c r="H1229" s="420"/>
      <c r="I1229" s="456">
        <v>100</v>
      </c>
      <c r="J1229" s="394"/>
    </row>
    <row r="1230" spans="1:10">
      <c r="A1230" s="633">
        <v>1222</v>
      </c>
      <c r="B1230" s="443">
        <v>41082</v>
      </c>
      <c r="C1230" s="440" t="s">
        <v>2864</v>
      </c>
      <c r="D1230" s="441" t="s">
        <v>2865</v>
      </c>
      <c r="E1230" s="433" t="s">
        <v>475</v>
      </c>
      <c r="F1230" s="456">
        <v>100</v>
      </c>
      <c r="G1230" s="421"/>
      <c r="H1230" s="420"/>
      <c r="I1230" s="456">
        <v>100</v>
      </c>
      <c r="J1230" s="394"/>
    </row>
    <row r="1231" spans="1:10">
      <c r="A1231" s="633">
        <v>1223</v>
      </c>
      <c r="B1231" s="443">
        <v>41082</v>
      </c>
      <c r="C1231" s="440" t="s">
        <v>2866</v>
      </c>
      <c r="D1231" s="441" t="s">
        <v>2867</v>
      </c>
      <c r="E1231" s="433" t="s">
        <v>475</v>
      </c>
      <c r="F1231" s="456">
        <v>100</v>
      </c>
      <c r="G1231" s="421"/>
      <c r="H1231" s="420"/>
      <c r="I1231" s="456">
        <v>100</v>
      </c>
      <c r="J1231" s="394"/>
    </row>
    <row r="1232" spans="1:10">
      <c r="A1232" s="633">
        <v>1224</v>
      </c>
      <c r="B1232" s="443">
        <v>41082</v>
      </c>
      <c r="C1232" s="440" t="s">
        <v>2868</v>
      </c>
      <c r="D1232" s="441" t="s">
        <v>2869</v>
      </c>
      <c r="E1232" s="433" t="s">
        <v>475</v>
      </c>
      <c r="F1232" s="456">
        <v>100</v>
      </c>
      <c r="G1232" s="421"/>
      <c r="H1232" s="420"/>
      <c r="I1232" s="456">
        <v>100</v>
      </c>
      <c r="J1232" s="394"/>
    </row>
    <row r="1233" spans="1:10">
      <c r="A1233" s="633">
        <v>1225</v>
      </c>
      <c r="B1233" s="443">
        <v>41082</v>
      </c>
      <c r="C1233" s="440" t="s">
        <v>2870</v>
      </c>
      <c r="D1233" s="441" t="s">
        <v>2871</v>
      </c>
      <c r="E1233" s="433" t="s">
        <v>475</v>
      </c>
      <c r="F1233" s="456">
        <v>100</v>
      </c>
      <c r="G1233" s="421"/>
      <c r="H1233" s="420"/>
      <c r="I1233" s="456">
        <v>100</v>
      </c>
      <c r="J1233" s="394"/>
    </row>
    <row r="1234" spans="1:10">
      <c r="A1234" s="633">
        <v>1226</v>
      </c>
      <c r="B1234" s="443">
        <v>41082</v>
      </c>
      <c r="C1234" s="440" t="s">
        <v>2872</v>
      </c>
      <c r="D1234" s="441" t="s">
        <v>2873</v>
      </c>
      <c r="E1234" s="433" t="s">
        <v>475</v>
      </c>
      <c r="F1234" s="456">
        <v>100</v>
      </c>
      <c r="G1234" s="421"/>
      <c r="H1234" s="420"/>
      <c r="I1234" s="456">
        <v>100</v>
      </c>
      <c r="J1234" s="394"/>
    </row>
    <row r="1235" spans="1:10">
      <c r="A1235" s="633">
        <v>1227</v>
      </c>
      <c r="B1235" s="443">
        <v>41083</v>
      </c>
      <c r="C1235" s="440" t="s">
        <v>2874</v>
      </c>
      <c r="D1235" s="441" t="s">
        <v>2875</v>
      </c>
      <c r="E1235" s="433" t="s">
        <v>475</v>
      </c>
      <c r="F1235" s="456">
        <v>100</v>
      </c>
      <c r="G1235" s="421"/>
      <c r="H1235" s="420"/>
      <c r="I1235" s="456">
        <v>100</v>
      </c>
      <c r="J1235" s="394"/>
    </row>
    <row r="1236" spans="1:10">
      <c r="A1236" s="633">
        <v>1228</v>
      </c>
      <c r="B1236" s="443">
        <v>41082</v>
      </c>
      <c r="C1236" s="440" t="s">
        <v>2876</v>
      </c>
      <c r="D1236" s="441" t="s">
        <v>2877</v>
      </c>
      <c r="E1236" s="433" t="s">
        <v>475</v>
      </c>
      <c r="F1236" s="456">
        <v>100</v>
      </c>
      <c r="G1236" s="421"/>
      <c r="H1236" s="420"/>
      <c r="I1236" s="456">
        <v>100</v>
      </c>
      <c r="J1236" s="394"/>
    </row>
    <row r="1237" spans="1:10">
      <c r="A1237" s="633">
        <v>1229</v>
      </c>
      <c r="B1237" s="443">
        <v>41081</v>
      </c>
      <c r="C1237" s="440" t="s">
        <v>2878</v>
      </c>
      <c r="D1237" s="441" t="s">
        <v>2879</v>
      </c>
      <c r="E1237" s="433" t="s">
        <v>475</v>
      </c>
      <c r="F1237" s="456">
        <v>100</v>
      </c>
      <c r="G1237" s="421"/>
      <c r="H1237" s="420"/>
      <c r="I1237" s="456">
        <v>100</v>
      </c>
      <c r="J1237" s="394"/>
    </row>
    <row r="1238" spans="1:10">
      <c r="A1238" s="633">
        <v>1230</v>
      </c>
      <c r="B1238" s="443">
        <v>41083</v>
      </c>
      <c r="C1238" s="440" t="s">
        <v>2880</v>
      </c>
      <c r="D1238" s="441" t="s">
        <v>2881</v>
      </c>
      <c r="E1238" s="433" t="s">
        <v>475</v>
      </c>
      <c r="F1238" s="456">
        <v>100</v>
      </c>
      <c r="G1238" s="421"/>
      <c r="H1238" s="420"/>
      <c r="I1238" s="456">
        <v>100</v>
      </c>
      <c r="J1238" s="394"/>
    </row>
    <row r="1239" spans="1:10">
      <c r="A1239" s="633">
        <v>1231</v>
      </c>
      <c r="B1239" s="443">
        <v>41083</v>
      </c>
      <c r="C1239" s="440" t="s">
        <v>2882</v>
      </c>
      <c r="D1239" s="441" t="s">
        <v>2883</v>
      </c>
      <c r="E1239" s="433" t="s">
        <v>475</v>
      </c>
      <c r="F1239" s="456">
        <v>100</v>
      </c>
      <c r="G1239" s="421"/>
      <c r="H1239" s="420"/>
      <c r="I1239" s="456">
        <v>100</v>
      </c>
      <c r="J1239" s="394"/>
    </row>
    <row r="1240" spans="1:10">
      <c r="A1240" s="633">
        <v>1232</v>
      </c>
      <c r="B1240" s="443">
        <v>41086</v>
      </c>
      <c r="C1240" s="440" t="s">
        <v>2884</v>
      </c>
      <c r="D1240" s="441" t="s">
        <v>2885</v>
      </c>
      <c r="E1240" s="433" t="s">
        <v>475</v>
      </c>
      <c r="F1240" s="456">
        <v>100</v>
      </c>
      <c r="G1240" s="421"/>
      <c r="H1240" s="420"/>
      <c r="I1240" s="456">
        <v>100</v>
      </c>
      <c r="J1240" s="394"/>
    </row>
    <row r="1241" spans="1:10">
      <c r="A1241" s="633">
        <v>1233</v>
      </c>
      <c r="B1241" s="443">
        <v>41083</v>
      </c>
      <c r="C1241" s="440" t="s">
        <v>2886</v>
      </c>
      <c r="D1241" s="441" t="s">
        <v>2887</v>
      </c>
      <c r="E1241" s="433" t="s">
        <v>475</v>
      </c>
      <c r="F1241" s="456">
        <v>100</v>
      </c>
      <c r="G1241" s="421"/>
      <c r="H1241" s="420"/>
      <c r="I1241" s="456">
        <v>100</v>
      </c>
      <c r="J1241" s="394"/>
    </row>
    <row r="1242" spans="1:10">
      <c r="A1242" s="633">
        <v>1234</v>
      </c>
      <c r="B1242" s="443">
        <v>41082</v>
      </c>
      <c r="C1242" s="440" t="s">
        <v>2888</v>
      </c>
      <c r="D1242" s="441" t="s">
        <v>2889</v>
      </c>
      <c r="E1242" s="433" t="s">
        <v>475</v>
      </c>
      <c r="F1242" s="456">
        <v>100</v>
      </c>
      <c r="G1242" s="421"/>
      <c r="H1242" s="420"/>
      <c r="I1242" s="456">
        <v>100</v>
      </c>
      <c r="J1242" s="394"/>
    </row>
    <row r="1243" spans="1:10">
      <c r="A1243" s="633">
        <v>1235</v>
      </c>
      <c r="B1243" s="443">
        <v>41083</v>
      </c>
      <c r="C1243" s="440" t="s">
        <v>2890</v>
      </c>
      <c r="D1243" s="441" t="s">
        <v>2891</v>
      </c>
      <c r="E1243" s="433" t="s">
        <v>475</v>
      </c>
      <c r="F1243" s="456">
        <v>100</v>
      </c>
      <c r="G1243" s="421"/>
      <c r="H1243" s="420"/>
      <c r="I1243" s="456">
        <v>100</v>
      </c>
      <c r="J1243" s="394"/>
    </row>
    <row r="1244" spans="1:10">
      <c r="A1244" s="633">
        <v>1236</v>
      </c>
      <c r="B1244" s="443">
        <v>41087</v>
      </c>
      <c r="C1244" s="440" t="s">
        <v>2892</v>
      </c>
      <c r="D1244" s="441" t="s">
        <v>2893</v>
      </c>
      <c r="E1244" s="433" t="s">
        <v>475</v>
      </c>
      <c r="F1244" s="456">
        <v>100</v>
      </c>
      <c r="G1244" s="421"/>
      <c r="H1244" s="420"/>
      <c r="I1244" s="456">
        <v>100</v>
      </c>
      <c r="J1244" s="394"/>
    </row>
    <row r="1245" spans="1:10">
      <c r="A1245" s="633">
        <v>1237</v>
      </c>
      <c r="B1245" s="443">
        <v>41082</v>
      </c>
      <c r="C1245" s="440" t="s">
        <v>2894</v>
      </c>
      <c r="D1245" s="441" t="s">
        <v>2895</v>
      </c>
      <c r="E1245" s="433" t="s">
        <v>475</v>
      </c>
      <c r="F1245" s="456">
        <v>100</v>
      </c>
      <c r="G1245" s="421"/>
      <c r="H1245" s="420"/>
      <c r="I1245" s="456">
        <v>100</v>
      </c>
      <c r="J1245" s="394"/>
    </row>
    <row r="1246" spans="1:10">
      <c r="A1246" s="633">
        <v>1238</v>
      </c>
      <c r="B1246" s="443">
        <v>41082</v>
      </c>
      <c r="C1246" s="440" t="s">
        <v>2896</v>
      </c>
      <c r="D1246" s="441" t="s">
        <v>2897</v>
      </c>
      <c r="E1246" s="433" t="s">
        <v>475</v>
      </c>
      <c r="F1246" s="456">
        <v>162.5</v>
      </c>
      <c r="G1246" s="421"/>
      <c r="H1246" s="420"/>
      <c r="I1246" s="456">
        <v>162.5</v>
      </c>
      <c r="J1246" s="394"/>
    </row>
    <row r="1247" spans="1:10">
      <c r="A1247" s="633">
        <v>1239</v>
      </c>
      <c r="B1247" s="443">
        <v>41082</v>
      </c>
      <c r="C1247" s="440" t="s">
        <v>2898</v>
      </c>
      <c r="D1247" s="441" t="s">
        <v>2899</v>
      </c>
      <c r="E1247" s="433" t="s">
        <v>475</v>
      </c>
      <c r="F1247" s="456">
        <v>100</v>
      </c>
      <c r="G1247" s="421"/>
      <c r="H1247" s="420"/>
      <c r="I1247" s="456">
        <v>100</v>
      </c>
      <c r="J1247" s="394"/>
    </row>
    <row r="1248" spans="1:10">
      <c r="A1248" s="633">
        <v>1240</v>
      </c>
      <c r="B1248" s="443">
        <v>41080</v>
      </c>
      <c r="C1248" s="440" t="s">
        <v>2900</v>
      </c>
      <c r="D1248" s="441" t="s">
        <v>2901</v>
      </c>
      <c r="E1248" s="433" t="s">
        <v>475</v>
      </c>
      <c r="F1248" s="456">
        <v>100</v>
      </c>
      <c r="G1248" s="421"/>
      <c r="H1248" s="420"/>
      <c r="I1248" s="456">
        <v>100</v>
      </c>
      <c r="J1248" s="394"/>
    </row>
    <row r="1249" spans="1:10">
      <c r="A1249" s="633">
        <v>1241</v>
      </c>
      <c r="B1249" s="443">
        <v>41080</v>
      </c>
      <c r="C1249" s="440" t="s">
        <v>2902</v>
      </c>
      <c r="D1249" s="441" t="s">
        <v>2903</v>
      </c>
      <c r="E1249" s="433" t="s">
        <v>475</v>
      </c>
      <c r="F1249" s="456">
        <v>100</v>
      </c>
      <c r="G1249" s="421"/>
      <c r="H1249" s="420"/>
      <c r="I1249" s="456">
        <v>100</v>
      </c>
      <c r="J1249" s="394"/>
    </row>
    <row r="1250" spans="1:10">
      <c r="A1250" s="633">
        <v>1242</v>
      </c>
      <c r="B1250" s="443">
        <v>41083</v>
      </c>
      <c r="C1250" s="440" t="s">
        <v>2904</v>
      </c>
      <c r="D1250" s="441" t="s">
        <v>2905</v>
      </c>
      <c r="E1250" s="433" t="s">
        <v>475</v>
      </c>
      <c r="F1250" s="456">
        <v>100</v>
      </c>
      <c r="G1250" s="421"/>
      <c r="H1250" s="420"/>
      <c r="I1250" s="456">
        <v>100</v>
      </c>
      <c r="J1250" s="394"/>
    </row>
    <row r="1251" spans="1:10">
      <c r="A1251" s="633">
        <v>1243</v>
      </c>
      <c r="B1251" s="443">
        <v>41081</v>
      </c>
      <c r="C1251" s="440" t="s">
        <v>2906</v>
      </c>
      <c r="D1251" s="441" t="s">
        <v>2907</v>
      </c>
      <c r="E1251" s="433" t="s">
        <v>475</v>
      </c>
      <c r="F1251" s="456">
        <v>100</v>
      </c>
      <c r="G1251" s="421"/>
      <c r="H1251" s="420"/>
      <c r="I1251" s="456">
        <v>100</v>
      </c>
      <c r="J1251" s="394"/>
    </row>
    <row r="1252" spans="1:10">
      <c r="A1252" s="633">
        <v>1244</v>
      </c>
      <c r="B1252" s="443">
        <v>41081</v>
      </c>
      <c r="C1252" s="440" t="s">
        <v>2908</v>
      </c>
      <c r="D1252" s="441" t="s">
        <v>2909</v>
      </c>
      <c r="E1252" s="433" t="s">
        <v>475</v>
      </c>
      <c r="F1252" s="456">
        <v>100</v>
      </c>
      <c r="G1252" s="421"/>
      <c r="H1252" s="420"/>
      <c r="I1252" s="456">
        <v>100</v>
      </c>
      <c r="J1252" s="394"/>
    </row>
    <row r="1253" spans="1:10">
      <c r="A1253" s="633">
        <v>1245</v>
      </c>
      <c r="B1253" s="443">
        <v>41088</v>
      </c>
      <c r="C1253" s="440" t="s">
        <v>2910</v>
      </c>
      <c r="D1253" s="441" t="s">
        <v>2911</v>
      </c>
      <c r="E1253" s="433" t="s">
        <v>475</v>
      </c>
      <c r="F1253" s="456">
        <v>100</v>
      </c>
      <c r="G1253" s="421"/>
      <c r="H1253" s="420"/>
      <c r="I1253" s="456">
        <v>100</v>
      </c>
      <c r="J1253" s="394"/>
    </row>
    <row r="1254" spans="1:10">
      <c r="A1254" s="633">
        <v>1246</v>
      </c>
      <c r="B1254" s="443">
        <v>41086</v>
      </c>
      <c r="C1254" s="440" t="s">
        <v>2912</v>
      </c>
      <c r="D1254" s="441" t="s">
        <v>2913</v>
      </c>
      <c r="E1254" s="433" t="s">
        <v>475</v>
      </c>
      <c r="F1254" s="456">
        <v>100</v>
      </c>
      <c r="G1254" s="421"/>
      <c r="H1254" s="420"/>
      <c r="I1254" s="456">
        <v>100</v>
      </c>
      <c r="J1254" s="394"/>
    </row>
    <row r="1255" spans="1:10">
      <c r="A1255" s="633">
        <v>1247</v>
      </c>
      <c r="B1255" s="443">
        <v>41088</v>
      </c>
      <c r="C1255" s="440" t="s">
        <v>2914</v>
      </c>
      <c r="D1255" s="441" t="s">
        <v>2915</v>
      </c>
      <c r="E1255" s="433" t="s">
        <v>475</v>
      </c>
      <c r="F1255" s="456">
        <v>100</v>
      </c>
      <c r="G1255" s="421"/>
      <c r="H1255" s="420"/>
      <c r="I1255" s="456">
        <v>100</v>
      </c>
      <c r="J1255" s="394"/>
    </row>
    <row r="1256" spans="1:10">
      <c r="A1256" s="633">
        <v>1248</v>
      </c>
      <c r="B1256" s="443">
        <v>41087</v>
      </c>
      <c r="C1256" s="440" t="s">
        <v>2916</v>
      </c>
      <c r="D1256" s="441" t="s">
        <v>2917</v>
      </c>
      <c r="E1256" s="433" t="s">
        <v>475</v>
      </c>
      <c r="F1256" s="456">
        <v>100</v>
      </c>
      <c r="G1256" s="421"/>
      <c r="H1256" s="420"/>
      <c r="I1256" s="456">
        <v>100</v>
      </c>
      <c r="J1256" s="394"/>
    </row>
    <row r="1257" spans="1:10">
      <c r="A1257" s="633">
        <v>1249</v>
      </c>
      <c r="B1257" s="443">
        <v>41083</v>
      </c>
      <c r="C1257" s="440" t="s">
        <v>2918</v>
      </c>
      <c r="D1257" s="441" t="s">
        <v>2919</v>
      </c>
      <c r="E1257" s="433" t="s">
        <v>475</v>
      </c>
      <c r="F1257" s="456">
        <v>100</v>
      </c>
      <c r="G1257" s="421"/>
      <c r="H1257" s="420"/>
      <c r="I1257" s="456">
        <v>100</v>
      </c>
      <c r="J1257" s="394"/>
    </row>
    <row r="1258" spans="1:10">
      <c r="A1258" s="633">
        <v>1250</v>
      </c>
      <c r="B1258" s="443">
        <v>41088</v>
      </c>
      <c r="C1258" s="440" t="s">
        <v>2920</v>
      </c>
      <c r="D1258" s="441" t="s">
        <v>2921</v>
      </c>
      <c r="E1258" s="433" t="s">
        <v>475</v>
      </c>
      <c r="F1258" s="456">
        <v>100</v>
      </c>
      <c r="G1258" s="421"/>
      <c r="H1258" s="420"/>
      <c r="I1258" s="456">
        <v>100</v>
      </c>
      <c r="J1258" s="394"/>
    </row>
    <row r="1259" spans="1:10">
      <c r="A1259" s="633">
        <v>1251</v>
      </c>
      <c r="B1259" s="443">
        <v>41081</v>
      </c>
      <c r="C1259" s="440" t="s">
        <v>2922</v>
      </c>
      <c r="D1259" s="441" t="s">
        <v>2923</v>
      </c>
      <c r="E1259" s="433" t="s">
        <v>475</v>
      </c>
      <c r="F1259" s="456">
        <v>100</v>
      </c>
      <c r="G1259" s="421"/>
      <c r="H1259" s="420"/>
      <c r="I1259" s="456">
        <v>100</v>
      </c>
      <c r="J1259" s="394"/>
    </row>
    <row r="1260" spans="1:10">
      <c r="A1260" s="633">
        <v>1252</v>
      </c>
      <c r="B1260" s="443">
        <v>41082</v>
      </c>
      <c r="C1260" s="440" t="s">
        <v>2924</v>
      </c>
      <c r="D1260" s="441" t="s">
        <v>2925</v>
      </c>
      <c r="E1260" s="433" t="s">
        <v>475</v>
      </c>
      <c r="F1260" s="456">
        <v>100</v>
      </c>
      <c r="G1260" s="421"/>
      <c r="H1260" s="420"/>
      <c r="I1260" s="456">
        <v>100</v>
      </c>
      <c r="J1260" s="394"/>
    </row>
    <row r="1261" spans="1:10">
      <c r="A1261" s="633">
        <v>1253</v>
      </c>
      <c r="B1261" s="443">
        <v>41082</v>
      </c>
      <c r="C1261" s="440" t="s">
        <v>2926</v>
      </c>
      <c r="D1261" s="441" t="s">
        <v>2927</v>
      </c>
      <c r="E1261" s="433" t="s">
        <v>475</v>
      </c>
      <c r="F1261" s="456">
        <v>100</v>
      </c>
      <c r="G1261" s="421"/>
      <c r="H1261" s="420"/>
      <c r="I1261" s="456">
        <v>100</v>
      </c>
      <c r="J1261" s="394"/>
    </row>
    <row r="1262" spans="1:10">
      <c r="A1262" s="633">
        <v>1254</v>
      </c>
      <c r="B1262" s="443">
        <v>41082</v>
      </c>
      <c r="C1262" s="440" t="s">
        <v>2928</v>
      </c>
      <c r="D1262" s="441" t="s">
        <v>2929</v>
      </c>
      <c r="E1262" s="433" t="s">
        <v>475</v>
      </c>
      <c r="F1262" s="456">
        <v>162.5</v>
      </c>
      <c r="G1262" s="421"/>
      <c r="H1262" s="420"/>
      <c r="I1262" s="456">
        <v>162.5</v>
      </c>
      <c r="J1262" s="394"/>
    </row>
    <row r="1263" spans="1:10">
      <c r="A1263" s="633">
        <v>1255</v>
      </c>
      <c r="B1263" s="443">
        <v>41081</v>
      </c>
      <c r="C1263" s="440" t="s">
        <v>2930</v>
      </c>
      <c r="D1263" s="441" t="s">
        <v>2931</v>
      </c>
      <c r="E1263" s="433" t="s">
        <v>475</v>
      </c>
      <c r="F1263" s="456">
        <v>100</v>
      </c>
      <c r="G1263" s="421"/>
      <c r="H1263" s="420"/>
      <c r="I1263" s="456">
        <v>100</v>
      </c>
      <c r="J1263" s="394"/>
    </row>
    <row r="1264" spans="1:10">
      <c r="A1264" s="633">
        <v>1256</v>
      </c>
      <c r="B1264" s="443">
        <v>41081</v>
      </c>
      <c r="C1264" s="440" t="s">
        <v>2932</v>
      </c>
      <c r="D1264" s="441" t="s">
        <v>2933</v>
      </c>
      <c r="E1264" s="433" t="s">
        <v>475</v>
      </c>
      <c r="F1264" s="456">
        <v>100</v>
      </c>
      <c r="G1264" s="421"/>
      <c r="H1264" s="420"/>
      <c r="I1264" s="456">
        <v>100</v>
      </c>
      <c r="J1264" s="394"/>
    </row>
    <row r="1265" spans="1:10">
      <c r="A1265" s="633">
        <v>1257</v>
      </c>
      <c r="B1265" s="443">
        <v>41083</v>
      </c>
      <c r="C1265" s="440" t="s">
        <v>2934</v>
      </c>
      <c r="D1265" s="441" t="s">
        <v>2935</v>
      </c>
      <c r="E1265" s="433" t="s">
        <v>475</v>
      </c>
      <c r="F1265" s="456">
        <v>100</v>
      </c>
      <c r="G1265" s="421"/>
      <c r="H1265" s="420"/>
      <c r="I1265" s="456">
        <v>100</v>
      </c>
      <c r="J1265" s="394"/>
    </row>
    <row r="1266" spans="1:10">
      <c r="A1266" s="633">
        <v>1258</v>
      </c>
      <c r="B1266" s="443">
        <v>41082</v>
      </c>
      <c r="C1266" s="440" t="s">
        <v>2936</v>
      </c>
      <c r="D1266" s="441" t="s">
        <v>2937</v>
      </c>
      <c r="E1266" s="433" t="s">
        <v>475</v>
      </c>
      <c r="F1266" s="456">
        <v>162.5</v>
      </c>
      <c r="G1266" s="421"/>
      <c r="H1266" s="420"/>
      <c r="I1266" s="456">
        <v>162.5</v>
      </c>
      <c r="J1266" s="394"/>
    </row>
    <row r="1267" spans="1:10">
      <c r="A1267" s="633">
        <v>1259</v>
      </c>
      <c r="B1267" s="443">
        <v>41083</v>
      </c>
      <c r="C1267" s="440" t="s">
        <v>2938</v>
      </c>
      <c r="D1267" s="441" t="s">
        <v>2939</v>
      </c>
      <c r="E1267" s="433" t="s">
        <v>475</v>
      </c>
      <c r="F1267" s="456">
        <v>100</v>
      </c>
      <c r="G1267" s="421"/>
      <c r="H1267" s="420"/>
      <c r="I1267" s="456">
        <v>100</v>
      </c>
      <c r="J1267" s="394"/>
    </row>
    <row r="1268" spans="1:10">
      <c r="A1268" s="633">
        <v>1260</v>
      </c>
      <c r="B1268" s="443">
        <v>41083</v>
      </c>
      <c r="C1268" s="440" t="s">
        <v>2940</v>
      </c>
      <c r="D1268" s="441" t="s">
        <v>2941</v>
      </c>
      <c r="E1268" s="433" t="s">
        <v>475</v>
      </c>
      <c r="F1268" s="456">
        <v>125</v>
      </c>
      <c r="G1268" s="421"/>
      <c r="H1268" s="420"/>
      <c r="I1268" s="456">
        <v>125</v>
      </c>
      <c r="J1268" s="394"/>
    </row>
    <row r="1269" spans="1:10">
      <c r="A1269" s="633">
        <v>1261</v>
      </c>
      <c r="B1269" s="443">
        <v>41083</v>
      </c>
      <c r="C1269" s="440" t="s">
        <v>2942</v>
      </c>
      <c r="D1269" s="441" t="s">
        <v>2943</v>
      </c>
      <c r="E1269" s="433" t="s">
        <v>475</v>
      </c>
      <c r="F1269" s="456">
        <v>125</v>
      </c>
      <c r="G1269" s="421"/>
      <c r="H1269" s="420"/>
      <c r="I1269" s="456">
        <v>125</v>
      </c>
      <c r="J1269" s="394"/>
    </row>
    <row r="1270" spans="1:10">
      <c r="A1270" s="633">
        <v>1262</v>
      </c>
      <c r="B1270" s="443">
        <v>41083</v>
      </c>
      <c r="C1270" s="440" t="s">
        <v>2944</v>
      </c>
      <c r="D1270" s="441" t="s">
        <v>2945</v>
      </c>
      <c r="E1270" s="433" t="s">
        <v>475</v>
      </c>
      <c r="F1270" s="456">
        <v>100</v>
      </c>
      <c r="G1270" s="421"/>
      <c r="H1270" s="420"/>
      <c r="I1270" s="456">
        <v>100</v>
      </c>
      <c r="J1270" s="394"/>
    </row>
    <row r="1271" spans="1:10">
      <c r="A1271" s="633">
        <v>1263</v>
      </c>
      <c r="B1271" s="443">
        <v>41083</v>
      </c>
      <c r="C1271" s="440" t="s">
        <v>2946</v>
      </c>
      <c r="D1271" s="448"/>
      <c r="E1271" s="433" t="s">
        <v>475</v>
      </c>
      <c r="F1271" s="456">
        <v>125</v>
      </c>
      <c r="G1271" s="421"/>
      <c r="H1271" s="420"/>
      <c r="I1271" s="456">
        <v>125</v>
      </c>
      <c r="J1271" s="394"/>
    </row>
    <row r="1272" spans="1:10">
      <c r="A1272" s="633">
        <v>1264</v>
      </c>
      <c r="B1272" s="443">
        <v>41083</v>
      </c>
      <c r="C1272" s="440" t="s">
        <v>2947</v>
      </c>
      <c r="D1272" s="441" t="s">
        <v>2948</v>
      </c>
      <c r="E1272" s="433" t="s">
        <v>475</v>
      </c>
      <c r="F1272" s="456">
        <v>100</v>
      </c>
      <c r="G1272" s="421"/>
      <c r="H1272" s="420"/>
      <c r="I1272" s="456">
        <v>100</v>
      </c>
      <c r="J1272" s="394"/>
    </row>
    <row r="1273" spans="1:10">
      <c r="A1273" s="633">
        <v>1265</v>
      </c>
      <c r="B1273" s="443">
        <v>41083</v>
      </c>
      <c r="C1273" s="440" t="s">
        <v>2949</v>
      </c>
      <c r="D1273" s="441" t="s">
        <v>2950</v>
      </c>
      <c r="E1273" s="433" t="s">
        <v>475</v>
      </c>
      <c r="F1273" s="456">
        <v>125</v>
      </c>
      <c r="G1273" s="421"/>
      <c r="H1273" s="420"/>
      <c r="I1273" s="456">
        <v>125</v>
      </c>
      <c r="J1273" s="394"/>
    </row>
    <row r="1274" spans="1:10">
      <c r="A1274" s="633">
        <v>1266</v>
      </c>
      <c r="B1274" s="443">
        <v>41083</v>
      </c>
      <c r="C1274" s="440" t="s">
        <v>2951</v>
      </c>
      <c r="D1274" s="441" t="s">
        <v>2952</v>
      </c>
      <c r="E1274" s="433" t="s">
        <v>475</v>
      </c>
      <c r="F1274" s="456">
        <v>162.5</v>
      </c>
      <c r="G1274" s="421"/>
      <c r="H1274" s="420"/>
      <c r="I1274" s="456">
        <v>162.5</v>
      </c>
      <c r="J1274" s="394"/>
    </row>
    <row r="1275" spans="1:10">
      <c r="A1275" s="633">
        <v>1267</v>
      </c>
      <c r="B1275" s="443">
        <v>41083</v>
      </c>
      <c r="C1275" s="440" t="s">
        <v>2953</v>
      </c>
      <c r="D1275" s="441" t="s">
        <v>2954</v>
      </c>
      <c r="E1275" s="433" t="s">
        <v>475</v>
      </c>
      <c r="F1275" s="456">
        <v>125</v>
      </c>
      <c r="G1275" s="421"/>
      <c r="H1275" s="420"/>
      <c r="I1275" s="456">
        <v>125</v>
      </c>
      <c r="J1275" s="394"/>
    </row>
    <row r="1276" spans="1:10">
      <c r="A1276" s="633">
        <v>1268</v>
      </c>
      <c r="B1276" s="443">
        <v>41083</v>
      </c>
      <c r="C1276" s="440" t="s">
        <v>2955</v>
      </c>
      <c r="D1276" s="441" t="s">
        <v>2956</v>
      </c>
      <c r="E1276" s="433" t="s">
        <v>475</v>
      </c>
      <c r="F1276" s="456">
        <v>162.5</v>
      </c>
      <c r="G1276" s="421"/>
      <c r="H1276" s="420"/>
      <c r="I1276" s="456">
        <v>162.5</v>
      </c>
      <c r="J1276" s="394"/>
    </row>
    <row r="1277" spans="1:10">
      <c r="A1277" s="633">
        <v>1269</v>
      </c>
      <c r="B1277" s="443">
        <v>41083</v>
      </c>
      <c r="C1277" s="440" t="s">
        <v>2957</v>
      </c>
      <c r="D1277" s="448" t="s">
        <v>2958</v>
      </c>
      <c r="E1277" s="433" t="s">
        <v>475</v>
      </c>
      <c r="F1277" s="456">
        <v>100</v>
      </c>
      <c r="G1277" s="421"/>
      <c r="H1277" s="420"/>
      <c r="I1277" s="456">
        <v>100</v>
      </c>
      <c r="J1277" s="394"/>
    </row>
    <row r="1278" spans="1:10">
      <c r="A1278" s="633">
        <v>1270</v>
      </c>
      <c r="B1278" s="443">
        <v>41083</v>
      </c>
      <c r="C1278" s="440" t="s">
        <v>2959</v>
      </c>
      <c r="D1278" s="448"/>
      <c r="E1278" s="433" t="s">
        <v>475</v>
      </c>
      <c r="F1278" s="456">
        <v>100</v>
      </c>
      <c r="G1278" s="421"/>
      <c r="H1278" s="420"/>
      <c r="I1278" s="456">
        <v>100</v>
      </c>
      <c r="J1278" s="394"/>
    </row>
    <row r="1279" spans="1:10">
      <c r="A1279" s="633">
        <v>1271</v>
      </c>
      <c r="B1279" s="443">
        <v>41083</v>
      </c>
      <c r="C1279" s="440" t="s">
        <v>2960</v>
      </c>
      <c r="D1279" s="448" t="s">
        <v>2961</v>
      </c>
      <c r="E1279" s="433" t="s">
        <v>475</v>
      </c>
      <c r="F1279" s="456">
        <v>162.5</v>
      </c>
      <c r="G1279" s="421"/>
      <c r="H1279" s="420"/>
      <c r="I1279" s="456">
        <v>162.5</v>
      </c>
      <c r="J1279" s="394"/>
    </row>
    <row r="1280" spans="1:10">
      <c r="A1280" s="633">
        <v>1272</v>
      </c>
      <c r="B1280" s="443">
        <v>41083</v>
      </c>
      <c r="C1280" s="440" t="s">
        <v>2962</v>
      </c>
      <c r="D1280" s="441" t="s">
        <v>2963</v>
      </c>
      <c r="E1280" s="433" t="s">
        <v>475</v>
      </c>
      <c r="F1280" s="456">
        <v>162.5</v>
      </c>
      <c r="G1280" s="421"/>
      <c r="H1280" s="420"/>
      <c r="I1280" s="456">
        <v>162.5</v>
      </c>
      <c r="J1280" s="394"/>
    </row>
    <row r="1281" spans="1:10">
      <c r="A1281" s="633">
        <v>1273</v>
      </c>
      <c r="B1281" s="443">
        <v>41083</v>
      </c>
      <c r="C1281" s="440" t="s">
        <v>2964</v>
      </c>
      <c r="D1281" s="441" t="s">
        <v>2965</v>
      </c>
      <c r="E1281" s="433" t="s">
        <v>475</v>
      </c>
      <c r="F1281" s="456">
        <v>125</v>
      </c>
      <c r="G1281" s="421"/>
      <c r="H1281" s="420"/>
      <c r="I1281" s="456">
        <v>125</v>
      </c>
      <c r="J1281" s="394"/>
    </row>
    <row r="1282" spans="1:10">
      <c r="A1282" s="633">
        <v>1274</v>
      </c>
      <c r="B1282" s="443">
        <v>41083</v>
      </c>
      <c r="C1282" s="440" t="s">
        <v>2966</v>
      </c>
      <c r="D1282" s="448" t="s">
        <v>2967</v>
      </c>
      <c r="E1282" s="433" t="s">
        <v>475</v>
      </c>
      <c r="F1282" s="456">
        <v>125</v>
      </c>
      <c r="G1282" s="421"/>
      <c r="H1282" s="420"/>
      <c r="I1282" s="456">
        <v>125</v>
      </c>
      <c r="J1282" s="394"/>
    </row>
    <row r="1283" spans="1:10">
      <c r="A1283" s="633">
        <v>1275</v>
      </c>
      <c r="B1283" s="443">
        <v>41083</v>
      </c>
      <c r="C1283" s="440" t="s">
        <v>2968</v>
      </c>
      <c r="D1283" s="448" t="s">
        <v>2969</v>
      </c>
      <c r="E1283" s="433" t="s">
        <v>475</v>
      </c>
      <c r="F1283" s="456">
        <v>125</v>
      </c>
      <c r="G1283" s="421"/>
      <c r="H1283" s="420"/>
      <c r="I1283" s="456">
        <v>125</v>
      </c>
      <c r="J1283" s="394"/>
    </row>
    <row r="1284" spans="1:10">
      <c r="A1284" s="633">
        <v>1276</v>
      </c>
      <c r="B1284" s="443">
        <v>41083</v>
      </c>
      <c r="C1284" s="440" t="s">
        <v>2970</v>
      </c>
      <c r="D1284" s="441" t="s">
        <v>2971</v>
      </c>
      <c r="E1284" s="433" t="s">
        <v>475</v>
      </c>
      <c r="F1284" s="456">
        <v>125</v>
      </c>
      <c r="G1284" s="421"/>
      <c r="H1284" s="420"/>
      <c r="I1284" s="456">
        <v>125</v>
      </c>
      <c r="J1284" s="394"/>
    </row>
    <row r="1285" spans="1:10">
      <c r="A1285" s="633">
        <v>1277</v>
      </c>
      <c r="B1285" s="443">
        <v>41083</v>
      </c>
      <c r="C1285" s="440" t="s">
        <v>2972</v>
      </c>
      <c r="D1285" s="441" t="s">
        <v>2973</v>
      </c>
      <c r="E1285" s="433" t="s">
        <v>475</v>
      </c>
      <c r="F1285" s="456">
        <v>162.5</v>
      </c>
      <c r="G1285" s="421"/>
      <c r="H1285" s="420"/>
      <c r="I1285" s="456">
        <v>162.5</v>
      </c>
      <c r="J1285" s="394"/>
    </row>
    <row r="1286" spans="1:10">
      <c r="A1286" s="633">
        <v>1278</v>
      </c>
      <c r="B1286" s="443">
        <v>41083</v>
      </c>
      <c r="C1286" s="440" t="s">
        <v>2974</v>
      </c>
      <c r="D1286" s="448" t="s">
        <v>2975</v>
      </c>
      <c r="E1286" s="433" t="s">
        <v>475</v>
      </c>
      <c r="F1286" s="456">
        <v>162.5</v>
      </c>
      <c r="G1286" s="421"/>
      <c r="H1286" s="420"/>
      <c r="I1286" s="456">
        <v>162.5</v>
      </c>
      <c r="J1286" s="394"/>
    </row>
    <row r="1287" spans="1:10">
      <c r="A1287" s="633">
        <v>1279</v>
      </c>
      <c r="B1287" s="443">
        <v>41083</v>
      </c>
      <c r="C1287" s="440" t="s">
        <v>2976</v>
      </c>
      <c r="D1287" s="441" t="s">
        <v>2977</v>
      </c>
      <c r="E1287" s="433" t="s">
        <v>475</v>
      </c>
      <c r="F1287" s="456">
        <v>100</v>
      </c>
      <c r="G1287" s="421"/>
      <c r="H1287" s="420"/>
      <c r="I1287" s="456">
        <v>100</v>
      </c>
      <c r="J1287" s="394"/>
    </row>
    <row r="1288" spans="1:10">
      <c r="A1288" s="633">
        <v>1280</v>
      </c>
      <c r="B1288" s="443">
        <v>41083</v>
      </c>
      <c r="C1288" s="440" t="s">
        <v>2978</v>
      </c>
      <c r="D1288" s="441" t="s">
        <v>2979</v>
      </c>
      <c r="E1288" s="433" t="s">
        <v>475</v>
      </c>
      <c r="F1288" s="456">
        <v>162.5</v>
      </c>
      <c r="G1288" s="421"/>
      <c r="H1288" s="420"/>
      <c r="I1288" s="456">
        <v>162.5</v>
      </c>
      <c r="J1288" s="394"/>
    </row>
    <row r="1289" spans="1:10">
      <c r="A1289" s="633">
        <v>1281</v>
      </c>
      <c r="B1289" s="443">
        <v>41083</v>
      </c>
      <c r="C1289" s="440" t="s">
        <v>2980</v>
      </c>
      <c r="D1289" s="441" t="s">
        <v>2981</v>
      </c>
      <c r="E1289" s="433" t="s">
        <v>475</v>
      </c>
      <c r="F1289" s="456">
        <v>162.5</v>
      </c>
      <c r="G1289" s="421"/>
      <c r="H1289" s="420"/>
      <c r="I1289" s="456">
        <v>162.5</v>
      </c>
      <c r="J1289" s="394"/>
    </row>
    <row r="1290" spans="1:10">
      <c r="A1290" s="633">
        <v>1282</v>
      </c>
      <c r="B1290" s="443">
        <v>41083</v>
      </c>
      <c r="C1290" s="440" t="s">
        <v>2982</v>
      </c>
      <c r="D1290" s="441" t="s">
        <v>2983</v>
      </c>
      <c r="E1290" s="433" t="s">
        <v>475</v>
      </c>
      <c r="F1290" s="456">
        <v>125</v>
      </c>
      <c r="G1290" s="421"/>
      <c r="H1290" s="420"/>
      <c r="I1290" s="456">
        <v>125</v>
      </c>
      <c r="J1290" s="394"/>
    </row>
    <row r="1291" spans="1:10">
      <c r="A1291" s="633">
        <v>1283</v>
      </c>
      <c r="B1291" s="443">
        <v>41083</v>
      </c>
      <c r="C1291" s="440" t="s">
        <v>2984</v>
      </c>
      <c r="D1291" s="448"/>
      <c r="E1291" s="433" t="s">
        <v>475</v>
      </c>
      <c r="F1291" s="456">
        <v>100</v>
      </c>
      <c r="G1291" s="421"/>
      <c r="H1291" s="420"/>
      <c r="I1291" s="456">
        <v>100</v>
      </c>
      <c r="J1291" s="394"/>
    </row>
    <row r="1292" spans="1:10">
      <c r="A1292" s="633">
        <v>1284</v>
      </c>
      <c r="B1292" s="443">
        <v>41083</v>
      </c>
      <c r="C1292" s="440" t="s">
        <v>2985</v>
      </c>
      <c r="D1292" s="441" t="s">
        <v>2986</v>
      </c>
      <c r="E1292" s="433" t="s">
        <v>475</v>
      </c>
      <c r="F1292" s="456">
        <v>100</v>
      </c>
      <c r="G1292" s="421"/>
      <c r="H1292" s="420"/>
      <c r="I1292" s="456">
        <v>100</v>
      </c>
      <c r="J1292" s="394"/>
    </row>
    <row r="1293" spans="1:10">
      <c r="A1293" s="633">
        <v>1285</v>
      </c>
      <c r="B1293" s="443">
        <v>41083</v>
      </c>
      <c r="C1293" s="440" t="s">
        <v>2987</v>
      </c>
      <c r="D1293" s="448" t="s">
        <v>2988</v>
      </c>
      <c r="E1293" s="433" t="s">
        <v>475</v>
      </c>
      <c r="F1293" s="456">
        <v>125</v>
      </c>
      <c r="G1293" s="421"/>
      <c r="H1293" s="420"/>
      <c r="I1293" s="456">
        <v>125</v>
      </c>
      <c r="J1293" s="394"/>
    </row>
    <row r="1294" spans="1:10">
      <c r="A1294" s="633">
        <v>1286</v>
      </c>
      <c r="B1294" s="443">
        <v>41083</v>
      </c>
      <c r="C1294" s="440" t="s">
        <v>2989</v>
      </c>
      <c r="D1294" s="448" t="s">
        <v>2990</v>
      </c>
      <c r="E1294" s="433" t="s">
        <v>475</v>
      </c>
      <c r="F1294" s="456">
        <v>100</v>
      </c>
      <c r="G1294" s="421"/>
      <c r="H1294" s="420"/>
      <c r="I1294" s="456">
        <v>100</v>
      </c>
      <c r="J1294" s="394"/>
    </row>
    <row r="1295" spans="1:10">
      <c r="A1295" s="633">
        <v>1287</v>
      </c>
      <c r="B1295" s="443">
        <v>41083</v>
      </c>
      <c r="C1295" s="440" t="s">
        <v>2991</v>
      </c>
      <c r="D1295" s="448" t="s">
        <v>2992</v>
      </c>
      <c r="E1295" s="433" t="s">
        <v>475</v>
      </c>
      <c r="F1295" s="456">
        <v>100</v>
      </c>
      <c r="G1295" s="421"/>
      <c r="H1295" s="420"/>
      <c r="I1295" s="456">
        <v>100</v>
      </c>
      <c r="J1295" s="394"/>
    </row>
    <row r="1296" spans="1:10">
      <c r="A1296" s="633">
        <v>1288</v>
      </c>
      <c r="B1296" s="443">
        <v>41083</v>
      </c>
      <c r="C1296" s="440" t="s">
        <v>2993</v>
      </c>
      <c r="D1296" s="441" t="s">
        <v>2994</v>
      </c>
      <c r="E1296" s="433" t="s">
        <v>475</v>
      </c>
      <c r="F1296" s="456">
        <v>125</v>
      </c>
      <c r="G1296" s="421"/>
      <c r="H1296" s="420"/>
      <c r="I1296" s="456">
        <v>125</v>
      </c>
      <c r="J1296" s="394"/>
    </row>
    <row r="1297" spans="1:10">
      <c r="A1297" s="633">
        <v>1289</v>
      </c>
      <c r="B1297" s="443">
        <v>41083</v>
      </c>
      <c r="C1297" s="440" t="s">
        <v>2995</v>
      </c>
      <c r="D1297" s="448" t="s">
        <v>2996</v>
      </c>
      <c r="E1297" s="433" t="s">
        <v>475</v>
      </c>
      <c r="F1297" s="456">
        <v>100</v>
      </c>
      <c r="G1297" s="421"/>
      <c r="H1297" s="420"/>
      <c r="I1297" s="456">
        <v>100</v>
      </c>
      <c r="J1297" s="394"/>
    </row>
    <row r="1298" spans="1:10">
      <c r="A1298" s="633">
        <v>1290</v>
      </c>
      <c r="B1298" s="443">
        <v>41083</v>
      </c>
      <c r="C1298" s="440" t="s">
        <v>2997</v>
      </c>
      <c r="D1298" s="441" t="s">
        <v>2998</v>
      </c>
      <c r="E1298" s="433" t="s">
        <v>475</v>
      </c>
      <c r="F1298" s="456">
        <v>162.5</v>
      </c>
      <c r="G1298" s="421"/>
      <c r="H1298" s="420"/>
      <c r="I1298" s="456">
        <v>162.5</v>
      </c>
      <c r="J1298" s="394"/>
    </row>
    <row r="1299" spans="1:10">
      <c r="A1299" s="633">
        <v>1291</v>
      </c>
      <c r="B1299" s="443">
        <v>41083</v>
      </c>
      <c r="C1299" s="440" t="s">
        <v>2999</v>
      </c>
      <c r="D1299" s="441" t="s">
        <v>3000</v>
      </c>
      <c r="E1299" s="433" t="s">
        <v>475</v>
      </c>
      <c r="F1299" s="456">
        <v>162.5</v>
      </c>
      <c r="G1299" s="421"/>
      <c r="H1299" s="420"/>
      <c r="I1299" s="456">
        <v>162.5</v>
      </c>
      <c r="J1299" s="394"/>
    </row>
    <row r="1300" spans="1:10">
      <c r="A1300" s="633">
        <v>1292</v>
      </c>
      <c r="B1300" s="443">
        <v>41083</v>
      </c>
      <c r="C1300" s="440" t="s">
        <v>3001</v>
      </c>
      <c r="D1300" s="441" t="s">
        <v>3002</v>
      </c>
      <c r="E1300" s="433" t="s">
        <v>475</v>
      </c>
      <c r="F1300" s="456">
        <v>125</v>
      </c>
      <c r="G1300" s="421"/>
      <c r="H1300" s="420"/>
      <c r="I1300" s="456">
        <v>125</v>
      </c>
      <c r="J1300" s="394"/>
    </row>
    <row r="1301" spans="1:10">
      <c r="A1301" s="633">
        <v>1293</v>
      </c>
      <c r="B1301" s="443">
        <v>41083</v>
      </c>
      <c r="C1301" s="440" t="s">
        <v>3003</v>
      </c>
      <c r="D1301" s="441" t="s">
        <v>3004</v>
      </c>
      <c r="E1301" s="433" t="s">
        <v>475</v>
      </c>
      <c r="F1301" s="456">
        <v>125</v>
      </c>
      <c r="G1301" s="421"/>
      <c r="H1301" s="420"/>
      <c r="I1301" s="456">
        <v>125</v>
      </c>
      <c r="J1301" s="394"/>
    </row>
    <row r="1302" spans="1:10">
      <c r="A1302" s="633">
        <v>1294</v>
      </c>
      <c r="B1302" s="443">
        <v>41083</v>
      </c>
      <c r="C1302" s="440" t="s">
        <v>3005</v>
      </c>
      <c r="D1302" s="448" t="s">
        <v>3006</v>
      </c>
      <c r="E1302" s="433" t="s">
        <v>475</v>
      </c>
      <c r="F1302" s="456">
        <v>162.5</v>
      </c>
      <c r="G1302" s="421"/>
      <c r="H1302" s="420"/>
      <c r="I1302" s="456">
        <v>162.5</v>
      </c>
      <c r="J1302" s="394"/>
    </row>
    <row r="1303" spans="1:10">
      <c r="A1303" s="633">
        <v>1295</v>
      </c>
      <c r="B1303" s="443">
        <v>41083</v>
      </c>
      <c r="C1303" s="440" t="s">
        <v>3007</v>
      </c>
      <c r="D1303" s="441" t="s">
        <v>3008</v>
      </c>
      <c r="E1303" s="433" t="s">
        <v>475</v>
      </c>
      <c r="F1303" s="456">
        <v>162.5</v>
      </c>
      <c r="G1303" s="421"/>
      <c r="H1303" s="420"/>
      <c r="I1303" s="456">
        <v>162.5</v>
      </c>
      <c r="J1303" s="394"/>
    </row>
    <row r="1304" spans="1:10">
      <c r="A1304" s="633">
        <v>1296</v>
      </c>
      <c r="B1304" s="443">
        <v>41083</v>
      </c>
      <c r="C1304" s="440" t="s">
        <v>3009</v>
      </c>
      <c r="D1304" s="441" t="s">
        <v>3010</v>
      </c>
      <c r="E1304" s="433" t="s">
        <v>475</v>
      </c>
      <c r="F1304" s="456">
        <v>100</v>
      </c>
      <c r="G1304" s="421"/>
      <c r="H1304" s="420"/>
      <c r="I1304" s="456">
        <v>100</v>
      </c>
      <c r="J1304" s="394"/>
    </row>
    <row r="1305" spans="1:10">
      <c r="A1305" s="633">
        <v>1297</v>
      </c>
      <c r="B1305" s="443">
        <v>41065</v>
      </c>
      <c r="C1305" s="440" t="s">
        <v>3011</v>
      </c>
      <c r="D1305" s="441" t="s">
        <v>3012</v>
      </c>
      <c r="E1305" s="433" t="s">
        <v>475</v>
      </c>
      <c r="F1305" s="456">
        <v>162.5</v>
      </c>
      <c r="G1305" s="421"/>
      <c r="H1305" s="420"/>
      <c r="I1305" s="456">
        <v>162.5</v>
      </c>
      <c r="J1305" s="394"/>
    </row>
    <row r="1306" spans="1:10">
      <c r="A1306" s="633">
        <v>1298</v>
      </c>
      <c r="B1306" s="443">
        <v>41065</v>
      </c>
      <c r="C1306" s="440" t="s">
        <v>3013</v>
      </c>
      <c r="D1306" s="441" t="s">
        <v>3014</v>
      </c>
      <c r="E1306" s="433" t="s">
        <v>475</v>
      </c>
      <c r="F1306" s="456">
        <v>162.5</v>
      </c>
      <c r="G1306" s="421"/>
      <c r="H1306" s="420"/>
      <c r="I1306" s="456">
        <v>162.5</v>
      </c>
      <c r="J1306" s="394"/>
    </row>
    <row r="1307" spans="1:10">
      <c r="A1307" s="633">
        <v>1299</v>
      </c>
      <c r="B1307" s="443">
        <v>41065</v>
      </c>
      <c r="C1307" s="440" t="s">
        <v>3015</v>
      </c>
      <c r="D1307" s="441" t="s">
        <v>3016</v>
      </c>
      <c r="E1307" s="433" t="s">
        <v>475</v>
      </c>
      <c r="F1307" s="456">
        <v>162.5</v>
      </c>
      <c r="G1307" s="421"/>
      <c r="H1307" s="420"/>
      <c r="I1307" s="456">
        <v>162.5</v>
      </c>
      <c r="J1307" s="394"/>
    </row>
    <row r="1308" spans="1:10">
      <c r="A1308" s="633">
        <v>1300</v>
      </c>
      <c r="B1308" s="443">
        <v>41065</v>
      </c>
      <c r="C1308" s="440" t="s">
        <v>3017</v>
      </c>
      <c r="D1308" s="441" t="s">
        <v>3018</v>
      </c>
      <c r="E1308" s="433" t="s">
        <v>475</v>
      </c>
      <c r="F1308" s="456">
        <v>162.5</v>
      </c>
      <c r="G1308" s="421"/>
      <c r="H1308" s="420"/>
      <c r="I1308" s="456">
        <v>162.5</v>
      </c>
      <c r="J1308" s="394"/>
    </row>
    <row r="1309" spans="1:10">
      <c r="A1309" s="633">
        <v>1301</v>
      </c>
      <c r="B1309" s="443">
        <v>41065</v>
      </c>
      <c r="C1309" s="440" t="s">
        <v>3019</v>
      </c>
      <c r="D1309" s="441" t="s">
        <v>3020</v>
      </c>
      <c r="E1309" s="433" t="s">
        <v>475</v>
      </c>
      <c r="F1309" s="456">
        <v>162.5</v>
      </c>
      <c r="G1309" s="421"/>
      <c r="H1309" s="420"/>
      <c r="I1309" s="456">
        <v>162.5</v>
      </c>
      <c r="J1309" s="394"/>
    </row>
    <row r="1310" spans="1:10">
      <c r="A1310" s="633">
        <v>1302</v>
      </c>
      <c r="B1310" s="443">
        <v>41065</v>
      </c>
      <c r="C1310" s="440" t="s">
        <v>3021</v>
      </c>
      <c r="D1310" s="441" t="s">
        <v>3022</v>
      </c>
      <c r="E1310" s="433" t="s">
        <v>475</v>
      </c>
      <c r="F1310" s="456">
        <v>162.5</v>
      </c>
      <c r="G1310" s="421"/>
      <c r="H1310" s="420"/>
      <c r="I1310" s="456">
        <v>162.5</v>
      </c>
      <c r="J1310" s="394"/>
    </row>
    <row r="1311" spans="1:10">
      <c r="A1311" s="633">
        <v>1303</v>
      </c>
      <c r="B1311" s="443">
        <v>41065</v>
      </c>
      <c r="C1311" s="440" t="s">
        <v>3023</v>
      </c>
      <c r="D1311" s="441" t="s">
        <v>3024</v>
      </c>
      <c r="E1311" s="433" t="s">
        <v>475</v>
      </c>
      <c r="F1311" s="456">
        <v>162.5</v>
      </c>
      <c r="G1311" s="421"/>
      <c r="H1311" s="420"/>
      <c r="I1311" s="456">
        <v>162.5</v>
      </c>
      <c r="J1311" s="394"/>
    </row>
    <row r="1312" spans="1:10">
      <c r="A1312" s="633">
        <v>1304</v>
      </c>
      <c r="B1312" s="443">
        <v>41065</v>
      </c>
      <c r="C1312" s="440" t="s">
        <v>3025</v>
      </c>
      <c r="D1312" s="441" t="s">
        <v>3026</v>
      </c>
      <c r="E1312" s="433" t="s">
        <v>475</v>
      </c>
      <c r="F1312" s="456">
        <v>162.5</v>
      </c>
      <c r="G1312" s="421"/>
      <c r="H1312" s="420"/>
      <c r="I1312" s="456">
        <v>162.5</v>
      </c>
      <c r="J1312" s="394"/>
    </row>
    <row r="1313" spans="1:10">
      <c r="A1313" s="633">
        <v>1305</v>
      </c>
      <c r="B1313" s="443">
        <v>41065</v>
      </c>
      <c r="C1313" s="440" t="s">
        <v>3027</v>
      </c>
      <c r="D1313" s="441" t="s">
        <v>3028</v>
      </c>
      <c r="E1313" s="433" t="s">
        <v>475</v>
      </c>
      <c r="F1313" s="456">
        <v>162.5</v>
      </c>
      <c r="G1313" s="421"/>
      <c r="H1313" s="420"/>
      <c r="I1313" s="456">
        <v>162.5</v>
      </c>
      <c r="J1313" s="394"/>
    </row>
    <row r="1314" spans="1:10">
      <c r="A1314" s="633">
        <v>1306</v>
      </c>
      <c r="B1314" s="443">
        <v>41065</v>
      </c>
      <c r="C1314" s="440" t="s">
        <v>3029</v>
      </c>
      <c r="D1314" s="441" t="s">
        <v>3030</v>
      </c>
      <c r="E1314" s="433" t="s">
        <v>475</v>
      </c>
      <c r="F1314" s="456">
        <v>162.5</v>
      </c>
      <c r="G1314" s="421"/>
      <c r="H1314" s="420"/>
      <c r="I1314" s="456">
        <v>162.5</v>
      </c>
      <c r="J1314" s="394"/>
    </row>
    <row r="1315" spans="1:10">
      <c r="A1315" s="633">
        <v>1307</v>
      </c>
      <c r="B1315" s="443">
        <v>41065</v>
      </c>
      <c r="C1315" s="440" t="s">
        <v>3031</v>
      </c>
      <c r="D1315" s="441" t="s">
        <v>3032</v>
      </c>
      <c r="E1315" s="433" t="s">
        <v>475</v>
      </c>
      <c r="F1315" s="456">
        <v>162.5</v>
      </c>
      <c r="G1315" s="421"/>
      <c r="H1315" s="420"/>
      <c r="I1315" s="456">
        <v>162.5</v>
      </c>
      <c r="J1315" s="394"/>
    </row>
    <row r="1316" spans="1:10">
      <c r="A1316" s="633">
        <v>1308</v>
      </c>
      <c r="B1316" s="443">
        <v>41065</v>
      </c>
      <c r="C1316" s="440" t="s">
        <v>3033</v>
      </c>
      <c r="D1316" s="441" t="s">
        <v>3034</v>
      </c>
      <c r="E1316" s="433" t="s">
        <v>475</v>
      </c>
      <c r="F1316" s="456">
        <v>162.5</v>
      </c>
      <c r="G1316" s="421"/>
      <c r="H1316" s="420"/>
      <c r="I1316" s="456">
        <v>162.5</v>
      </c>
      <c r="J1316" s="394"/>
    </row>
    <row r="1317" spans="1:10">
      <c r="A1317" s="633">
        <v>1309</v>
      </c>
      <c r="B1317" s="443">
        <v>41065</v>
      </c>
      <c r="C1317" s="440" t="s">
        <v>3035</v>
      </c>
      <c r="D1317" s="441" t="s">
        <v>3036</v>
      </c>
      <c r="E1317" s="433" t="s">
        <v>475</v>
      </c>
      <c r="F1317" s="456">
        <v>162.5</v>
      </c>
      <c r="G1317" s="421"/>
      <c r="H1317" s="420"/>
      <c r="I1317" s="456">
        <v>162.5</v>
      </c>
      <c r="J1317" s="394"/>
    </row>
    <row r="1318" spans="1:10">
      <c r="A1318" s="633">
        <v>1310</v>
      </c>
      <c r="B1318" s="443">
        <v>41065</v>
      </c>
      <c r="C1318" s="440" t="s">
        <v>3037</v>
      </c>
      <c r="D1318" s="441" t="s">
        <v>3038</v>
      </c>
      <c r="E1318" s="433" t="s">
        <v>475</v>
      </c>
      <c r="F1318" s="456">
        <v>162.5</v>
      </c>
      <c r="G1318" s="421"/>
      <c r="H1318" s="420"/>
      <c r="I1318" s="456">
        <v>162.5</v>
      </c>
      <c r="J1318" s="394"/>
    </row>
    <row r="1319" spans="1:10">
      <c r="A1319" s="633">
        <v>1311</v>
      </c>
      <c r="B1319" s="443">
        <v>41065</v>
      </c>
      <c r="C1319" s="440" t="s">
        <v>3039</v>
      </c>
      <c r="D1319" s="441" t="s">
        <v>3040</v>
      </c>
      <c r="E1319" s="433" t="s">
        <v>475</v>
      </c>
      <c r="F1319" s="456">
        <v>162.5</v>
      </c>
      <c r="G1319" s="421"/>
      <c r="H1319" s="420"/>
      <c r="I1319" s="456">
        <v>162.5</v>
      </c>
      <c r="J1319" s="394"/>
    </row>
    <row r="1320" spans="1:10">
      <c r="A1320" s="633">
        <v>1312</v>
      </c>
      <c r="B1320" s="443">
        <v>41065</v>
      </c>
      <c r="C1320" s="440" t="s">
        <v>3041</v>
      </c>
      <c r="D1320" s="441" t="s">
        <v>3042</v>
      </c>
      <c r="E1320" s="433" t="s">
        <v>475</v>
      </c>
      <c r="F1320" s="456">
        <v>162.5</v>
      </c>
      <c r="G1320" s="421"/>
      <c r="H1320" s="420"/>
      <c r="I1320" s="456">
        <v>162.5</v>
      </c>
      <c r="J1320" s="394"/>
    </row>
    <row r="1321" spans="1:10">
      <c r="A1321" s="633">
        <v>1313</v>
      </c>
      <c r="B1321" s="443">
        <v>41065</v>
      </c>
      <c r="C1321" s="440" t="s">
        <v>3043</v>
      </c>
      <c r="D1321" s="441" t="s">
        <v>3044</v>
      </c>
      <c r="E1321" s="433" t="s">
        <v>475</v>
      </c>
      <c r="F1321" s="456">
        <v>162.5</v>
      </c>
      <c r="G1321" s="421"/>
      <c r="H1321" s="420"/>
      <c r="I1321" s="456">
        <v>162.5</v>
      </c>
      <c r="J1321" s="394"/>
    </row>
    <row r="1322" spans="1:10">
      <c r="A1322" s="633">
        <v>1314</v>
      </c>
      <c r="B1322" s="443">
        <v>41065</v>
      </c>
      <c r="C1322" s="440" t="s">
        <v>3045</v>
      </c>
      <c r="D1322" s="441" t="s">
        <v>3046</v>
      </c>
      <c r="E1322" s="433" t="s">
        <v>475</v>
      </c>
      <c r="F1322" s="456">
        <v>162.5</v>
      </c>
      <c r="G1322" s="421"/>
      <c r="H1322" s="420"/>
      <c r="I1322" s="456">
        <v>162.5</v>
      </c>
      <c r="J1322" s="394"/>
    </row>
    <row r="1323" spans="1:10">
      <c r="A1323" s="633">
        <v>1315</v>
      </c>
      <c r="B1323" s="443">
        <v>41065</v>
      </c>
      <c r="C1323" s="440" t="s">
        <v>3047</v>
      </c>
      <c r="D1323" s="441" t="s">
        <v>3048</v>
      </c>
      <c r="E1323" s="433" t="s">
        <v>475</v>
      </c>
      <c r="F1323" s="456">
        <v>162.5</v>
      </c>
      <c r="G1323" s="421"/>
      <c r="H1323" s="420"/>
      <c r="I1323" s="456">
        <v>162.5</v>
      </c>
      <c r="J1323" s="394"/>
    </row>
    <row r="1324" spans="1:10">
      <c r="A1324" s="633">
        <v>1316</v>
      </c>
      <c r="B1324" s="443">
        <v>41065</v>
      </c>
      <c r="C1324" s="440" t="s">
        <v>3049</v>
      </c>
      <c r="D1324" s="441" t="s">
        <v>3050</v>
      </c>
      <c r="E1324" s="433" t="s">
        <v>475</v>
      </c>
      <c r="F1324" s="456">
        <v>162.5</v>
      </c>
      <c r="G1324" s="421"/>
      <c r="H1324" s="420"/>
      <c r="I1324" s="456">
        <v>162.5</v>
      </c>
      <c r="J1324" s="394"/>
    </row>
    <row r="1325" spans="1:10">
      <c r="A1325" s="633">
        <v>1317</v>
      </c>
      <c r="B1325" s="443">
        <v>41065</v>
      </c>
      <c r="C1325" s="440" t="s">
        <v>3051</v>
      </c>
      <c r="D1325" s="441" t="s">
        <v>3052</v>
      </c>
      <c r="E1325" s="433" t="s">
        <v>475</v>
      </c>
      <c r="F1325" s="456">
        <v>162.5</v>
      </c>
      <c r="G1325" s="421"/>
      <c r="H1325" s="420"/>
      <c r="I1325" s="456">
        <v>162.5</v>
      </c>
      <c r="J1325" s="394"/>
    </row>
    <row r="1326" spans="1:10">
      <c r="A1326" s="633">
        <v>1318</v>
      </c>
      <c r="B1326" s="443">
        <v>41065</v>
      </c>
      <c r="C1326" s="440" t="s">
        <v>3053</v>
      </c>
      <c r="D1326" s="441" t="s">
        <v>3054</v>
      </c>
      <c r="E1326" s="433" t="s">
        <v>475</v>
      </c>
      <c r="F1326" s="456">
        <v>162.5</v>
      </c>
      <c r="G1326" s="421"/>
      <c r="H1326" s="420"/>
      <c r="I1326" s="456">
        <v>162.5</v>
      </c>
      <c r="J1326" s="394"/>
    </row>
    <row r="1327" spans="1:10">
      <c r="A1327" s="633">
        <v>1319</v>
      </c>
      <c r="B1327" s="443">
        <v>41065</v>
      </c>
      <c r="C1327" s="440" t="s">
        <v>3055</v>
      </c>
      <c r="D1327" s="441" t="s">
        <v>3056</v>
      </c>
      <c r="E1327" s="433" t="s">
        <v>475</v>
      </c>
      <c r="F1327" s="456">
        <v>162.5</v>
      </c>
      <c r="G1327" s="421"/>
      <c r="H1327" s="420"/>
      <c r="I1327" s="456">
        <v>162.5</v>
      </c>
      <c r="J1327" s="394"/>
    </row>
    <row r="1328" spans="1:10">
      <c r="A1328" s="633">
        <v>1320</v>
      </c>
      <c r="B1328" s="443">
        <v>41065</v>
      </c>
      <c r="C1328" s="440" t="s">
        <v>3057</v>
      </c>
      <c r="D1328" s="441" t="s">
        <v>3058</v>
      </c>
      <c r="E1328" s="433" t="s">
        <v>475</v>
      </c>
      <c r="F1328" s="456">
        <v>162.5</v>
      </c>
      <c r="G1328" s="421"/>
      <c r="H1328" s="420"/>
      <c r="I1328" s="456">
        <v>162.5</v>
      </c>
      <c r="J1328" s="394"/>
    </row>
    <row r="1329" spans="1:10">
      <c r="A1329" s="633">
        <v>1321</v>
      </c>
      <c r="B1329" s="443">
        <v>41065</v>
      </c>
      <c r="C1329" s="440" t="s">
        <v>3059</v>
      </c>
      <c r="D1329" s="441" t="s">
        <v>3060</v>
      </c>
      <c r="E1329" s="433" t="s">
        <v>475</v>
      </c>
      <c r="F1329" s="456">
        <v>162.5</v>
      </c>
      <c r="G1329" s="421"/>
      <c r="H1329" s="420"/>
      <c r="I1329" s="456">
        <v>162.5</v>
      </c>
      <c r="J1329" s="394"/>
    </row>
    <row r="1330" spans="1:10">
      <c r="A1330" s="633">
        <v>1322</v>
      </c>
      <c r="B1330" s="443">
        <v>41065</v>
      </c>
      <c r="C1330" s="440" t="s">
        <v>3061</v>
      </c>
      <c r="D1330" s="441" t="s">
        <v>3062</v>
      </c>
      <c r="E1330" s="433" t="s">
        <v>475</v>
      </c>
      <c r="F1330" s="456">
        <v>162.5</v>
      </c>
      <c r="G1330" s="421"/>
      <c r="H1330" s="420"/>
      <c r="I1330" s="456">
        <v>162.5</v>
      </c>
      <c r="J1330" s="394"/>
    </row>
    <row r="1331" spans="1:10">
      <c r="A1331" s="633">
        <v>1323</v>
      </c>
      <c r="B1331" s="443">
        <v>41065</v>
      </c>
      <c r="C1331" s="440" t="s">
        <v>3063</v>
      </c>
      <c r="D1331" s="441" t="s">
        <v>3064</v>
      </c>
      <c r="E1331" s="433" t="s">
        <v>475</v>
      </c>
      <c r="F1331" s="456">
        <v>162.5</v>
      </c>
      <c r="G1331" s="421"/>
      <c r="H1331" s="420"/>
      <c r="I1331" s="456">
        <v>162.5</v>
      </c>
      <c r="J1331" s="394"/>
    </row>
    <row r="1332" spans="1:10">
      <c r="A1332" s="633">
        <v>1324</v>
      </c>
      <c r="B1332" s="443">
        <v>41065</v>
      </c>
      <c r="C1332" s="440" t="s">
        <v>3065</v>
      </c>
      <c r="D1332" s="441" t="s">
        <v>3066</v>
      </c>
      <c r="E1332" s="433" t="s">
        <v>475</v>
      </c>
      <c r="F1332" s="456">
        <v>162.5</v>
      </c>
      <c r="G1332" s="421"/>
      <c r="H1332" s="420"/>
      <c r="I1332" s="456">
        <v>162.5</v>
      </c>
      <c r="J1332" s="394"/>
    </row>
    <row r="1333" spans="1:10">
      <c r="A1333" s="633">
        <v>1325</v>
      </c>
      <c r="B1333" s="443">
        <v>41065</v>
      </c>
      <c r="C1333" s="440" t="s">
        <v>3067</v>
      </c>
      <c r="D1333" s="441" t="s">
        <v>3068</v>
      </c>
      <c r="E1333" s="433" t="s">
        <v>475</v>
      </c>
      <c r="F1333" s="456">
        <v>162.5</v>
      </c>
      <c r="G1333" s="421"/>
      <c r="H1333" s="420"/>
      <c r="I1333" s="456">
        <v>162.5</v>
      </c>
      <c r="J1333" s="394"/>
    </row>
    <row r="1334" spans="1:10">
      <c r="A1334" s="633">
        <v>1326</v>
      </c>
      <c r="B1334" s="443">
        <v>41065</v>
      </c>
      <c r="C1334" s="440" t="s">
        <v>3069</v>
      </c>
      <c r="D1334" s="441" t="s">
        <v>3070</v>
      </c>
      <c r="E1334" s="433" t="s">
        <v>475</v>
      </c>
      <c r="F1334" s="456">
        <v>162.5</v>
      </c>
      <c r="G1334" s="421"/>
      <c r="H1334" s="420"/>
      <c r="I1334" s="456">
        <v>162.5</v>
      </c>
      <c r="J1334" s="394"/>
    </row>
    <row r="1335" spans="1:10">
      <c r="A1335" s="633">
        <v>1327</v>
      </c>
      <c r="B1335" s="443">
        <v>41065</v>
      </c>
      <c r="C1335" s="440" t="s">
        <v>3071</v>
      </c>
      <c r="D1335" s="441" t="s">
        <v>3072</v>
      </c>
      <c r="E1335" s="433" t="s">
        <v>475</v>
      </c>
      <c r="F1335" s="456">
        <v>162.5</v>
      </c>
      <c r="G1335" s="421"/>
      <c r="H1335" s="420"/>
      <c r="I1335" s="456">
        <v>162.5</v>
      </c>
      <c r="J1335" s="394"/>
    </row>
    <row r="1336" spans="1:10">
      <c r="A1336" s="633">
        <v>1328</v>
      </c>
      <c r="B1336" s="443">
        <v>41065</v>
      </c>
      <c r="C1336" s="440" t="s">
        <v>3073</v>
      </c>
      <c r="D1336" s="441" t="s">
        <v>3074</v>
      </c>
      <c r="E1336" s="433" t="s">
        <v>475</v>
      </c>
      <c r="F1336" s="456">
        <v>162.5</v>
      </c>
      <c r="G1336" s="421"/>
      <c r="H1336" s="420"/>
      <c r="I1336" s="456">
        <v>162.5</v>
      </c>
      <c r="J1336" s="394"/>
    </row>
    <row r="1337" spans="1:10">
      <c r="A1337" s="633">
        <v>1329</v>
      </c>
      <c r="B1337" s="443">
        <v>41065</v>
      </c>
      <c r="C1337" s="440" t="s">
        <v>3075</v>
      </c>
      <c r="D1337" s="441" t="s">
        <v>3076</v>
      </c>
      <c r="E1337" s="433" t="s">
        <v>475</v>
      </c>
      <c r="F1337" s="456">
        <v>162.5</v>
      </c>
      <c r="G1337" s="421"/>
      <c r="H1337" s="420"/>
      <c r="I1337" s="456">
        <v>162.5</v>
      </c>
      <c r="J1337" s="394"/>
    </row>
    <row r="1338" spans="1:10">
      <c r="A1338" s="633">
        <v>1330</v>
      </c>
      <c r="B1338" s="443">
        <v>41065</v>
      </c>
      <c r="C1338" s="440" t="s">
        <v>3077</v>
      </c>
      <c r="D1338" s="441" t="s">
        <v>3078</v>
      </c>
      <c r="E1338" s="433" t="s">
        <v>475</v>
      </c>
      <c r="F1338" s="456">
        <v>162.5</v>
      </c>
      <c r="G1338" s="421"/>
      <c r="H1338" s="420"/>
      <c r="I1338" s="456">
        <v>162.5</v>
      </c>
      <c r="J1338" s="394"/>
    </row>
    <row r="1339" spans="1:10">
      <c r="A1339" s="633">
        <v>1331</v>
      </c>
      <c r="B1339" s="443">
        <v>41065</v>
      </c>
      <c r="C1339" s="440" t="s">
        <v>3079</v>
      </c>
      <c r="D1339" s="441" t="s">
        <v>3080</v>
      </c>
      <c r="E1339" s="433" t="s">
        <v>475</v>
      </c>
      <c r="F1339" s="456">
        <v>162.5</v>
      </c>
      <c r="G1339" s="421"/>
      <c r="H1339" s="420"/>
      <c r="I1339" s="456">
        <v>162.5</v>
      </c>
      <c r="J1339" s="394"/>
    </row>
    <row r="1340" spans="1:10">
      <c r="A1340" s="633">
        <v>1332</v>
      </c>
      <c r="B1340" s="443">
        <v>41065</v>
      </c>
      <c r="C1340" s="440" t="s">
        <v>3081</v>
      </c>
      <c r="D1340" s="441" t="s">
        <v>3082</v>
      </c>
      <c r="E1340" s="433" t="s">
        <v>475</v>
      </c>
      <c r="F1340" s="456">
        <v>162.5</v>
      </c>
      <c r="G1340" s="421"/>
      <c r="H1340" s="420"/>
      <c r="I1340" s="456">
        <v>162.5</v>
      </c>
      <c r="J1340" s="394"/>
    </row>
    <row r="1341" spans="1:10">
      <c r="A1341" s="633">
        <v>1333</v>
      </c>
      <c r="B1341" s="443">
        <v>41065</v>
      </c>
      <c r="C1341" s="440" t="s">
        <v>3083</v>
      </c>
      <c r="D1341" s="441" t="s">
        <v>3084</v>
      </c>
      <c r="E1341" s="433" t="s">
        <v>475</v>
      </c>
      <c r="F1341" s="456">
        <v>162.5</v>
      </c>
      <c r="G1341" s="421"/>
      <c r="H1341" s="420"/>
      <c r="I1341" s="456">
        <v>162.5</v>
      </c>
      <c r="J1341" s="394"/>
    </row>
    <row r="1342" spans="1:10">
      <c r="A1342" s="633">
        <v>1334</v>
      </c>
      <c r="B1342" s="443">
        <v>41065</v>
      </c>
      <c r="C1342" s="440" t="s">
        <v>3085</v>
      </c>
      <c r="D1342" s="441" t="s">
        <v>3086</v>
      </c>
      <c r="E1342" s="433" t="s">
        <v>475</v>
      </c>
      <c r="F1342" s="456">
        <v>162.5</v>
      </c>
      <c r="G1342" s="421"/>
      <c r="H1342" s="420"/>
      <c r="I1342" s="456">
        <v>162.5</v>
      </c>
      <c r="J1342" s="394"/>
    </row>
    <row r="1343" spans="1:10">
      <c r="A1343" s="633">
        <v>1335</v>
      </c>
      <c r="B1343" s="443">
        <v>41065</v>
      </c>
      <c r="C1343" s="440" t="s">
        <v>3087</v>
      </c>
      <c r="D1343" s="441" t="s">
        <v>3088</v>
      </c>
      <c r="E1343" s="433" t="s">
        <v>475</v>
      </c>
      <c r="F1343" s="456">
        <v>162.5</v>
      </c>
      <c r="G1343" s="421"/>
      <c r="H1343" s="420"/>
      <c r="I1343" s="456">
        <v>162.5</v>
      </c>
      <c r="J1343" s="394"/>
    </row>
    <row r="1344" spans="1:10">
      <c r="A1344" s="633">
        <v>1336</v>
      </c>
      <c r="B1344" s="443">
        <v>41065</v>
      </c>
      <c r="C1344" s="440" t="s">
        <v>3089</v>
      </c>
      <c r="D1344" s="441" t="s">
        <v>3090</v>
      </c>
      <c r="E1344" s="433" t="s">
        <v>475</v>
      </c>
      <c r="F1344" s="456">
        <v>162.5</v>
      </c>
      <c r="G1344" s="421"/>
      <c r="H1344" s="420"/>
      <c r="I1344" s="456">
        <v>162.5</v>
      </c>
      <c r="J1344" s="394"/>
    </row>
    <row r="1345" spans="1:10">
      <c r="A1345" s="633">
        <v>1337</v>
      </c>
      <c r="B1345" s="443">
        <v>41065</v>
      </c>
      <c r="C1345" s="440" t="s">
        <v>3091</v>
      </c>
      <c r="D1345" s="441" t="s">
        <v>3092</v>
      </c>
      <c r="E1345" s="433" t="s">
        <v>475</v>
      </c>
      <c r="F1345" s="456">
        <v>162.5</v>
      </c>
      <c r="G1345" s="421"/>
      <c r="H1345" s="420"/>
      <c r="I1345" s="456">
        <v>162.5</v>
      </c>
      <c r="J1345" s="394"/>
    </row>
    <row r="1346" spans="1:10">
      <c r="A1346" s="633">
        <v>1338</v>
      </c>
      <c r="B1346" s="443">
        <v>41065</v>
      </c>
      <c r="C1346" s="440" t="s">
        <v>3093</v>
      </c>
      <c r="D1346" s="441" t="s">
        <v>3094</v>
      </c>
      <c r="E1346" s="433" t="s">
        <v>475</v>
      </c>
      <c r="F1346" s="456">
        <v>162.5</v>
      </c>
      <c r="G1346" s="421"/>
      <c r="H1346" s="420"/>
      <c r="I1346" s="456">
        <v>162.5</v>
      </c>
      <c r="J1346" s="394"/>
    </row>
    <row r="1347" spans="1:10">
      <c r="A1347" s="633">
        <v>1339</v>
      </c>
      <c r="B1347" s="443">
        <v>41065</v>
      </c>
      <c r="C1347" s="440" t="s">
        <v>3095</v>
      </c>
      <c r="D1347" s="441" t="s">
        <v>3096</v>
      </c>
      <c r="E1347" s="433" t="s">
        <v>475</v>
      </c>
      <c r="F1347" s="456">
        <v>162.5</v>
      </c>
      <c r="G1347" s="421"/>
      <c r="H1347" s="420"/>
      <c r="I1347" s="456">
        <v>162.5</v>
      </c>
      <c r="J1347" s="394"/>
    </row>
    <row r="1348" spans="1:10">
      <c r="A1348" s="633">
        <v>1340</v>
      </c>
      <c r="B1348" s="443">
        <v>41065</v>
      </c>
      <c r="C1348" s="440" t="s">
        <v>3097</v>
      </c>
      <c r="D1348" s="441" t="s">
        <v>3098</v>
      </c>
      <c r="E1348" s="433" t="s">
        <v>475</v>
      </c>
      <c r="F1348" s="456">
        <v>162.5</v>
      </c>
      <c r="G1348" s="421"/>
      <c r="H1348" s="420"/>
      <c r="I1348" s="456">
        <v>162.5</v>
      </c>
      <c r="J1348" s="394"/>
    </row>
    <row r="1349" spans="1:10">
      <c r="A1349" s="633">
        <v>1341</v>
      </c>
      <c r="B1349" s="443">
        <v>41065</v>
      </c>
      <c r="C1349" s="440" t="s">
        <v>3099</v>
      </c>
      <c r="D1349" s="441" t="s">
        <v>3100</v>
      </c>
      <c r="E1349" s="433" t="s">
        <v>475</v>
      </c>
      <c r="F1349" s="456">
        <v>162.5</v>
      </c>
      <c r="G1349" s="421"/>
      <c r="H1349" s="420"/>
      <c r="I1349" s="456">
        <v>162.5</v>
      </c>
      <c r="J1349" s="394"/>
    </row>
    <row r="1350" spans="1:10">
      <c r="A1350" s="633">
        <v>1342</v>
      </c>
      <c r="B1350" s="443">
        <v>41065</v>
      </c>
      <c r="C1350" s="440" t="s">
        <v>3101</v>
      </c>
      <c r="D1350" s="441" t="s">
        <v>3102</v>
      </c>
      <c r="E1350" s="433" t="s">
        <v>475</v>
      </c>
      <c r="F1350" s="456">
        <v>125</v>
      </c>
      <c r="G1350" s="421"/>
      <c r="H1350" s="420"/>
      <c r="I1350" s="456">
        <v>125</v>
      </c>
      <c r="J1350" s="394"/>
    </row>
    <row r="1351" spans="1:10">
      <c r="A1351" s="633">
        <v>1343</v>
      </c>
      <c r="B1351" s="443">
        <v>41065</v>
      </c>
      <c r="C1351" s="440" t="s">
        <v>3103</v>
      </c>
      <c r="D1351" s="441" t="s">
        <v>3104</v>
      </c>
      <c r="E1351" s="433" t="s">
        <v>475</v>
      </c>
      <c r="F1351" s="456">
        <v>125</v>
      </c>
      <c r="G1351" s="421"/>
      <c r="H1351" s="420"/>
      <c r="I1351" s="456">
        <v>125</v>
      </c>
      <c r="J1351" s="394"/>
    </row>
    <row r="1352" spans="1:10">
      <c r="A1352" s="633">
        <v>1344</v>
      </c>
      <c r="B1352" s="443">
        <v>41065</v>
      </c>
      <c r="C1352" s="440" t="s">
        <v>3105</v>
      </c>
      <c r="D1352" s="441" t="s">
        <v>3106</v>
      </c>
      <c r="E1352" s="433" t="s">
        <v>475</v>
      </c>
      <c r="F1352" s="456">
        <v>162.5</v>
      </c>
      <c r="G1352" s="421"/>
      <c r="H1352" s="420"/>
      <c r="I1352" s="456">
        <v>162.5</v>
      </c>
      <c r="J1352" s="394"/>
    </row>
    <row r="1353" spans="1:10">
      <c r="A1353" s="633">
        <v>1345</v>
      </c>
      <c r="B1353" s="443">
        <v>41065</v>
      </c>
      <c r="C1353" s="440" t="s">
        <v>3107</v>
      </c>
      <c r="D1353" s="441" t="s">
        <v>3108</v>
      </c>
      <c r="E1353" s="433" t="s">
        <v>475</v>
      </c>
      <c r="F1353" s="456">
        <v>162.5</v>
      </c>
      <c r="G1353" s="421"/>
      <c r="H1353" s="420"/>
      <c r="I1353" s="456">
        <v>162.5</v>
      </c>
      <c r="J1353" s="394"/>
    </row>
    <row r="1354" spans="1:10">
      <c r="A1354" s="633">
        <v>1346</v>
      </c>
      <c r="B1354" s="443">
        <v>41065</v>
      </c>
      <c r="C1354" s="440" t="s">
        <v>3109</v>
      </c>
      <c r="D1354" s="441" t="s">
        <v>3110</v>
      </c>
      <c r="E1354" s="433" t="s">
        <v>475</v>
      </c>
      <c r="F1354" s="456">
        <v>162.5</v>
      </c>
      <c r="G1354" s="421"/>
      <c r="H1354" s="420"/>
      <c r="I1354" s="456">
        <v>162.5</v>
      </c>
      <c r="J1354" s="394"/>
    </row>
    <row r="1355" spans="1:10">
      <c r="A1355" s="633">
        <v>1347</v>
      </c>
      <c r="B1355" s="443">
        <v>41065</v>
      </c>
      <c r="C1355" s="440" t="s">
        <v>3111</v>
      </c>
      <c r="D1355" s="441" t="s">
        <v>3112</v>
      </c>
      <c r="E1355" s="433" t="s">
        <v>475</v>
      </c>
      <c r="F1355" s="456">
        <v>162.5</v>
      </c>
      <c r="G1355" s="421"/>
      <c r="H1355" s="420"/>
      <c r="I1355" s="456">
        <v>162.5</v>
      </c>
      <c r="J1355" s="394"/>
    </row>
    <row r="1356" spans="1:10">
      <c r="A1356" s="633">
        <v>1348</v>
      </c>
      <c r="B1356" s="443">
        <v>41065</v>
      </c>
      <c r="C1356" s="440" t="s">
        <v>3113</v>
      </c>
      <c r="D1356" s="441" t="s">
        <v>3114</v>
      </c>
      <c r="E1356" s="433" t="s">
        <v>475</v>
      </c>
      <c r="F1356" s="456">
        <v>125</v>
      </c>
      <c r="G1356" s="421"/>
      <c r="H1356" s="420"/>
      <c r="I1356" s="456">
        <v>125</v>
      </c>
      <c r="J1356" s="394"/>
    </row>
    <row r="1357" spans="1:10">
      <c r="A1357" s="633">
        <v>1349</v>
      </c>
      <c r="B1357" s="443">
        <v>41065</v>
      </c>
      <c r="C1357" s="440" t="s">
        <v>3115</v>
      </c>
      <c r="D1357" s="441" t="s">
        <v>3116</v>
      </c>
      <c r="E1357" s="433" t="s">
        <v>475</v>
      </c>
      <c r="F1357" s="456">
        <v>125</v>
      </c>
      <c r="G1357" s="421"/>
      <c r="H1357" s="420"/>
      <c r="I1357" s="456">
        <v>125</v>
      </c>
      <c r="J1357" s="394"/>
    </row>
    <row r="1358" spans="1:10">
      <c r="A1358" s="633">
        <v>1350</v>
      </c>
      <c r="B1358" s="443">
        <v>41065</v>
      </c>
      <c r="C1358" s="440" t="s">
        <v>3117</v>
      </c>
      <c r="D1358" s="441" t="s">
        <v>3118</v>
      </c>
      <c r="E1358" s="433" t="s">
        <v>475</v>
      </c>
      <c r="F1358" s="456">
        <v>162.5</v>
      </c>
      <c r="G1358" s="421"/>
      <c r="H1358" s="420"/>
      <c r="I1358" s="456">
        <v>162.5</v>
      </c>
      <c r="J1358" s="394"/>
    </row>
    <row r="1359" spans="1:10">
      <c r="A1359" s="633">
        <v>1351</v>
      </c>
      <c r="B1359" s="443">
        <v>41065</v>
      </c>
      <c r="C1359" s="440" t="s">
        <v>3119</v>
      </c>
      <c r="D1359" s="441" t="s">
        <v>3120</v>
      </c>
      <c r="E1359" s="433" t="s">
        <v>475</v>
      </c>
      <c r="F1359" s="456">
        <v>162.5</v>
      </c>
      <c r="G1359" s="421"/>
      <c r="H1359" s="420"/>
      <c r="I1359" s="456">
        <v>162.5</v>
      </c>
      <c r="J1359" s="394"/>
    </row>
    <row r="1360" spans="1:10">
      <c r="A1360" s="633">
        <v>1352</v>
      </c>
      <c r="B1360" s="443">
        <v>41065</v>
      </c>
      <c r="C1360" s="440" t="s">
        <v>3121</v>
      </c>
      <c r="D1360" s="441" t="s">
        <v>3122</v>
      </c>
      <c r="E1360" s="433" t="s">
        <v>475</v>
      </c>
      <c r="F1360" s="456">
        <v>162.5</v>
      </c>
      <c r="G1360" s="421"/>
      <c r="H1360" s="420"/>
      <c r="I1360" s="456">
        <v>162.5</v>
      </c>
      <c r="J1360" s="394"/>
    </row>
    <row r="1361" spans="1:10">
      <c r="A1361" s="633">
        <v>1353</v>
      </c>
      <c r="B1361" s="443">
        <v>41065</v>
      </c>
      <c r="C1361" s="440" t="s">
        <v>3123</v>
      </c>
      <c r="D1361" s="441" t="s">
        <v>3124</v>
      </c>
      <c r="E1361" s="433" t="s">
        <v>475</v>
      </c>
      <c r="F1361" s="456">
        <v>162.5</v>
      </c>
      <c r="G1361" s="421"/>
      <c r="H1361" s="420"/>
      <c r="I1361" s="456">
        <v>162.5</v>
      </c>
      <c r="J1361" s="394"/>
    </row>
    <row r="1362" spans="1:10">
      <c r="A1362" s="633">
        <v>1354</v>
      </c>
      <c r="B1362" s="443">
        <v>41065</v>
      </c>
      <c r="C1362" s="440" t="s">
        <v>3125</v>
      </c>
      <c r="D1362" s="441" t="s">
        <v>3126</v>
      </c>
      <c r="E1362" s="433" t="s">
        <v>475</v>
      </c>
      <c r="F1362" s="456">
        <v>162.5</v>
      </c>
      <c r="G1362" s="421"/>
      <c r="H1362" s="420"/>
      <c r="I1362" s="456">
        <v>162.5</v>
      </c>
      <c r="J1362" s="394"/>
    </row>
    <row r="1363" spans="1:10">
      <c r="A1363" s="633">
        <v>1355</v>
      </c>
      <c r="B1363" s="443">
        <v>41065</v>
      </c>
      <c r="C1363" s="440" t="s">
        <v>3127</v>
      </c>
      <c r="D1363" s="441" t="s">
        <v>3128</v>
      </c>
      <c r="E1363" s="433" t="s">
        <v>475</v>
      </c>
      <c r="F1363" s="456">
        <v>162.5</v>
      </c>
      <c r="G1363" s="421"/>
      <c r="H1363" s="420"/>
      <c r="I1363" s="456">
        <v>162.5</v>
      </c>
      <c r="J1363" s="394"/>
    </row>
    <row r="1364" spans="1:10">
      <c r="A1364" s="633">
        <v>1356</v>
      </c>
      <c r="B1364" s="443">
        <v>41065</v>
      </c>
      <c r="C1364" s="440" t="s">
        <v>3129</v>
      </c>
      <c r="D1364" s="441" t="s">
        <v>3130</v>
      </c>
      <c r="E1364" s="433" t="s">
        <v>475</v>
      </c>
      <c r="F1364" s="456">
        <v>125</v>
      </c>
      <c r="G1364" s="421"/>
      <c r="H1364" s="420"/>
      <c r="I1364" s="456">
        <v>125</v>
      </c>
      <c r="J1364" s="394"/>
    </row>
    <row r="1365" spans="1:10">
      <c r="A1365" s="633">
        <v>1357</v>
      </c>
      <c r="B1365" s="443">
        <v>41065</v>
      </c>
      <c r="C1365" s="440" t="s">
        <v>3131</v>
      </c>
      <c r="D1365" s="441" t="s">
        <v>3132</v>
      </c>
      <c r="E1365" s="433" t="s">
        <v>475</v>
      </c>
      <c r="F1365" s="456">
        <v>162.5</v>
      </c>
      <c r="G1365" s="421"/>
      <c r="H1365" s="420"/>
      <c r="I1365" s="456">
        <v>162.5</v>
      </c>
      <c r="J1365" s="394"/>
    </row>
    <row r="1366" spans="1:10">
      <c r="A1366" s="633">
        <v>1358</v>
      </c>
      <c r="B1366" s="443">
        <v>41065</v>
      </c>
      <c r="C1366" s="440" t="s">
        <v>3133</v>
      </c>
      <c r="D1366" s="441" t="s">
        <v>3134</v>
      </c>
      <c r="E1366" s="433" t="s">
        <v>475</v>
      </c>
      <c r="F1366" s="456">
        <v>162.5</v>
      </c>
      <c r="G1366" s="421"/>
      <c r="H1366" s="420"/>
      <c r="I1366" s="456">
        <v>162.5</v>
      </c>
      <c r="J1366" s="394"/>
    </row>
    <row r="1367" spans="1:10">
      <c r="A1367" s="633">
        <v>1359</v>
      </c>
      <c r="B1367" s="443">
        <v>41065</v>
      </c>
      <c r="C1367" s="440" t="s">
        <v>3135</v>
      </c>
      <c r="D1367" s="441" t="s">
        <v>3136</v>
      </c>
      <c r="E1367" s="433" t="s">
        <v>475</v>
      </c>
      <c r="F1367" s="456">
        <v>162.5</v>
      </c>
      <c r="G1367" s="421"/>
      <c r="H1367" s="420"/>
      <c r="I1367" s="456">
        <v>162.5</v>
      </c>
      <c r="J1367" s="394"/>
    </row>
    <row r="1368" spans="1:10">
      <c r="A1368" s="633">
        <v>1360</v>
      </c>
      <c r="B1368" s="443">
        <v>41065</v>
      </c>
      <c r="C1368" s="440" t="s">
        <v>3137</v>
      </c>
      <c r="D1368" s="441" t="s">
        <v>3138</v>
      </c>
      <c r="E1368" s="433" t="s">
        <v>475</v>
      </c>
      <c r="F1368" s="456">
        <v>162.5</v>
      </c>
      <c r="G1368" s="421"/>
      <c r="H1368" s="420"/>
      <c r="I1368" s="456">
        <v>162.5</v>
      </c>
      <c r="J1368" s="394"/>
    </row>
    <row r="1369" spans="1:10">
      <c r="A1369" s="633">
        <v>1361</v>
      </c>
      <c r="B1369" s="443">
        <v>41065</v>
      </c>
      <c r="C1369" s="440" t="s">
        <v>3139</v>
      </c>
      <c r="D1369" s="441" t="s">
        <v>3140</v>
      </c>
      <c r="E1369" s="433" t="s">
        <v>475</v>
      </c>
      <c r="F1369" s="456">
        <v>162.5</v>
      </c>
      <c r="G1369" s="421"/>
      <c r="H1369" s="420"/>
      <c r="I1369" s="456">
        <v>162.5</v>
      </c>
      <c r="J1369" s="394"/>
    </row>
    <row r="1370" spans="1:10">
      <c r="A1370" s="633">
        <v>1362</v>
      </c>
      <c r="B1370" s="443">
        <v>41065</v>
      </c>
      <c r="C1370" s="440" t="s">
        <v>3141</v>
      </c>
      <c r="D1370" s="441" t="s">
        <v>3142</v>
      </c>
      <c r="E1370" s="433" t="s">
        <v>475</v>
      </c>
      <c r="F1370" s="456">
        <v>162.5</v>
      </c>
      <c r="G1370" s="421"/>
      <c r="H1370" s="420"/>
      <c r="I1370" s="456">
        <v>162.5</v>
      </c>
      <c r="J1370" s="394"/>
    </row>
    <row r="1371" spans="1:10">
      <c r="A1371" s="633">
        <v>1363</v>
      </c>
      <c r="B1371" s="443">
        <v>41065</v>
      </c>
      <c r="C1371" s="440" t="s">
        <v>3143</v>
      </c>
      <c r="D1371" s="441" t="s">
        <v>3144</v>
      </c>
      <c r="E1371" s="433" t="s">
        <v>475</v>
      </c>
      <c r="F1371" s="456">
        <v>162.5</v>
      </c>
      <c r="G1371" s="421"/>
      <c r="H1371" s="420"/>
      <c r="I1371" s="456">
        <v>162.5</v>
      </c>
      <c r="J1371" s="394"/>
    </row>
    <row r="1372" spans="1:10">
      <c r="A1372" s="633">
        <v>1364</v>
      </c>
      <c r="B1372" s="444">
        <v>41065</v>
      </c>
      <c r="C1372" s="445" t="s">
        <v>3145</v>
      </c>
      <c r="D1372" s="446" t="s">
        <v>3146</v>
      </c>
      <c r="E1372" s="438" t="s">
        <v>475</v>
      </c>
      <c r="F1372" s="456">
        <v>162.5</v>
      </c>
      <c r="G1372" s="421"/>
      <c r="H1372" s="420"/>
      <c r="I1372" s="456">
        <v>162.5</v>
      </c>
      <c r="J1372" s="394"/>
    </row>
    <row r="1373" spans="1:10">
      <c r="A1373" s="633">
        <v>1365</v>
      </c>
      <c r="B1373" s="444">
        <v>41065</v>
      </c>
      <c r="C1373" s="445" t="s">
        <v>3147</v>
      </c>
      <c r="D1373" s="446" t="s">
        <v>3148</v>
      </c>
      <c r="E1373" s="438" t="s">
        <v>475</v>
      </c>
      <c r="F1373" s="458">
        <v>162.5</v>
      </c>
      <c r="G1373" s="430"/>
      <c r="H1373" s="429"/>
      <c r="I1373" s="458">
        <v>162.5</v>
      </c>
      <c r="J1373" s="394"/>
    </row>
    <row r="1374" spans="1:10">
      <c r="A1374" s="633">
        <v>1366</v>
      </c>
      <c r="B1374" s="470">
        <v>41055</v>
      </c>
      <c r="C1374" s="471" t="s">
        <v>3149</v>
      </c>
      <c r="D1374" s="472" t="s">
        <v>3565</v>
      </c>
      <c r="E1374" s="473" t="s">
        <v>3150</v>
      </c>
      <c r="F1374" s="474">
        <v>8592</v>
      </c>
      <c r="G1374" s="475"/>
      <c r="H1374" s="474"/>
      <c r="I1374" s="474">
        <v>8592</v>
      </c>
      <c r="J1374" s="394"/>
    </row>
    <row r="1375" spans="1:10" ht="45.75" customHeight="1">
      <c r="A1375" s="633">
        <v>1367</v>
      </c>
      <c r="B1375" s="470">
        <v>41081</v>
      </c>
      <c r="C1375" s="471" t="s">
        <v>3151</v>
      </c>
      <c r="D1375" s="472" t="s">
        <v>3566</v>
      </c>
      <c r="E1375" s="473" t="s">
        <v>3152</v>
      </c>
      <c r="F1375" s="476">
        <v>7507.27</v>
      </c>
      <c r="G1375" s="477"/>
      <c r="H1375" s="476"/>
      <c r="I1375" s="476">
        <v>7507.27</v>
      </c>
      <c r="J1375" s="394"/>
    </row>
    <row r="1376" spans="1:10">
      <c r="A1376" s="633">
        <v>1368</v>
      </c>
      <c r="B1376" s="470">
        <v>41088</v>
      </c>
      <c r="C1376" s="471" t="s">
        <v>3149</v>
      </c>
      <c r="D1376" s="472" t="s">
        <v>3565</v>
      </c>
      <c r="E1376" s="473" t="s">
        <v>3153</v>
      </c>
      <c r="F1376" s="476">
        <v>603</v>
      </c>
      <c r="G1376" s="477"/>
      <c r="H1376" s="476"/>
      <c r="I1376" s="476">
        <v>603</v>
      </c>
      <c r="J1376" s="394"/>
    </row>
    <row r="1377" spans="1:10">
      <c r="A1377" s="633">
        <v>1369</v>
      </c>
      <c r="B1377" s="470">
        <v>41093</v>
      </c>
      <c r="C1377" s="471" t="s">
        <v>3154</v>
      </c>
      <c r="D1377" s="472" t="s">
        <v>3567</v>
      </c>
      <c r="E1377" s="473" t="s">
        <v>3152</v>
      </c>
      <c r="F1377" s="476">
        <v>1102.33</v>
      </c>
      <c r="G1377" s="477"/>
      <c r="H1377" s="476"/>
      <c r="I1377" s="476">
        <v>1102.33</v>
      </c>
      <c r="J1377" s="394"/>
    </row>
    <row r="1378" spans="1:10">
      <c r="A1378" s="633">
        <v>1370</v>
      </c>
      <c r="B1378" s="470">
        <v>41093</v>
      </c>
      <c r="C1378" s="471" t="s">
        <v>3155</v>
      </c>
      <c r="D1378" s="472" t="s">
        <v>3568</v>
      </c>
      <c r="E1378" s="473" t="s">
        <v>3152</v>
      </c>
      <c r="F1378" s="476">
        <v>1631</v>
      </c>
      <c r="G1378" s="477"/>
      <c r="H1378" s="476"/>
      <c r="I1378" s="476">
        <v>1631</v>
      </c>
      <c r="J1378" s="394"/>
    </row>
    <row r="1379" spans="1:10">
      <c r="A1379" s="633">
        <v>1371</v>
      </c>
      <c r="B1379" s="470">
        <v>41093</v>
      </c>
      <c r="C1379" s="471" t="s">
        <v>3155</v>
      </c>
      <c r="D1379" s="472" t="s">
        <v>3568</v>
      </c>
      <c r="E1379" s="473" t="s">
        <v>3152</v>
      </c>
      <c r="F1379" s="476">
        <v>1177</v>
      </c>
      <c r="G1379" s="477"/>
      <c r="H1379" s="476"/>
      <c r="I1379" s="476">
        <v>1177</v>
      </c>
      <c r="J1379" s="394"/>
    </row>
    <row r="1380" spans="1:10" ht="22.5">
      <c r="A1380" s="633">
        <v>1372</v>
      </c>
      <c r="B1380" s="470">
        <v>41094</v>
      </c>
      <c r="C1380" s="471" t="s">
        <v>3149</v>
      </c>
      <c r="D1380" s="472" t="s">
        <v>3565</v>
      </c>
      <c r="E1380" s="473" t="s">
        <v>3156</v>
      </c>
      <c r="F1380" s="476">
        <v>4363</v>
      </c>
      <c r="G1380" s="477"/>
      <c r="H1380" s="476"/>
      <c r="I1380" s="476">
        <v>4363</v>
      </c>
      <c r="J1380" s="394"/>
    </row>
    <row r="1381" spans="1:10">
      <c r="A1381" s="633">
        <v>1373</v>
      </c>
      <c r="B1381" s="470">
        <v>41094</v>
      </c>
      <c r="C1381" s="471" t="s">
        <v>3154</v>
      </c>
      <c r="D1381" s="472" t="s">
        <v>3567</v>
      </c>
      <c r="E1381" s="473" t="s">
        <v>3152</v>
      </c>
      <c r="F1381" s="476">
        <v>113</v>
      </c>
      <c r="G1381" s="477"/>
      <c r="H1381" s="476"/>
      <c r="I1381" s="476">
        <v>113</v>
      </c>
      <c r="J1381" s="394"/>
    </row>
    <row r="1382" spans="1:10">
      <c r="A1382" s="633">
        <v>1374</v>
      </c>
      <c r="B1382" s="470">
        <v>41096</v>
      </c>
      <c r="C1382" s="471" t="s">
        <v>3157</v>
      </c>
      <c r="D1382" s="478">
        <v>204876606</v>
      </c>
      <c r="E1382" s="473" t="s">
        <v>3158</v>
      </c>
      <c r="F1382" s="476">
        <v>474</v>
      </c>
      <c r="G1382" s="477"/>
      <c r="H1382" s="476"/>
      <c r="I1382" s="476">
        <v>474</v>
      </c>
      <c r="J1382" s="394"/>
    </row>
    <row r="1383" spans="1:10">
      <c r="A1383" s="633">
        <v>1375</v>
      </c>
      <c r="B1383" s="470">
        <v>41093</v>
      </c>
      <c r="C1383" s="471" t="s">
        <v>3149</v>
      </c>
      <c r="D1383" s="472" t="s">
        <v>3565</v>
      </c>
      <c r="E1383" s="473" t="s">
        <v>3159</v>
      </c>
      <c r="F1383" s="476">
        <v>835</v>
      </c>
      <c r="G1383" s="477"/>
      <c r="H1383" s="476"/>
      <c r="I1383" s="476">
        <v>835</v>
      </c>
      <c r="J1383" s="394"/>
    </row>
    <row r="1384" spans="1:10">
      <c r="A1384" s="633">
        <v>1376</v>
      </c>
      <c r="B1384" s="470">
        <v>41093</v>
      </c>
      <c r="C1384" s="471" t="s">
        <v>3149</v>
      </c>
      <c r="D1384" s="472" t="s">
        <v>3565</v>
      </c>
      <c r="E1384" s="473" t="s">
        <v>3160</v>
      </c>
      <c r="F1384" s="476">
        <v>611</v>
      </c>
      <c r="G1384" s="477"/>
      <c r="H1384" s="476"/>
      <c r="I1384" s="476">
        <v>611</v>
      </c>
      <c r="J1384" s="394"/>
    </row>
    <row r="1385" spans="1:10" ht="22.5">
      <c r="A1385" s="633">
        <v>1377</v>
      </c>
      <c r="B1385" s="470">
        <v>41075</v>
      </c>
      <c r="C1385" s="471" t="s">
        <v>3161</v>
      </c>
      <c r="D1385" s="472" t="s">
        <v>3569</v>
      </c>
      <c r="E1385" s="473" t="s">
        <v>3162</v>
      </c>
      <c r="F1385" s="476">
        <v>1778</v>
      </c>
      <c r="G1385" s="477"/>
      <c r="H1385" s="476"/>
      <c r="I1385" s="476">
        <v>1778</v>
      </c>
      <c r="J1385" s="394"/>
    </row>
    <row r="1386" spans="1:10" ht="22.5">
      <c r="A1386" s="633">
        <v>1378</v>
      </c>
      <c r="B1386" s="470">
        <v>41075</v>
      </c>
      <c r="C1386" s="471" t="s">
        <v>3161</v>
      </c>
      <c r="D1386" s="472" t="s">
        <v>3569</v>
      </c>
      <c r="E1386" s="473" t="s">
        <v>3162</v>
      </c>
      <c r="F1386" s="476">
        <v>2739</v>
      </c>
      <c r="G1386" s="477"/>
      <c r="H1386" s="476"/>
      <c r="I1386" s="476">
        <v>2739</v>
      </c>
      <c r="J1386" s="394"/>
    </row>
    <row r="1387" spans="1:10" ht="22.5">
      <c r="A1387" s="633">
        <v>1379</v>
      </c>
      <c r="B1387" s="470">
        <v>41076</v>
      </c>
      <c r="C1387" s="471" t="s">
        <v>3161</v>
      </c>
      <c r="D1387" s="472" t="s">
        <v>3569</v>
      </c>
      <c r="E1387" s="473" t="s">
        <v>3162</v>
      </c>
      <c r="F1387" s="476">
        <v>30089</v>
      </c>
      <c r="G1387" s="477"/>
      <c r="H1387" s="476"/>
      <c r="I1387" s="476">
        <v>30089</v>
      </c>
      <c r="J1387" s="394"/>
    </row>
    <row r="1388" spans="1:10" ht="22.5">
      <c r="A1388" s="633">
        <v>1380</v>
      </c>
      <c r="B1388" s="470">
        <v>41076</v>
      </c>
      <c r="C1388" s="471" t="s">
        <v>3161</v>
      </c>
      <c r="D1388" s="472" t="s">
        <v>3569</v>
      </c>
      <c r="E1388" s="473" t="s">
        <v>3162</v>
      </c>
      <c r="F1388" s="476">
        <v>4587</v>
      </c>
      <c r="G1388" s="477"/>
      <c r="H1388" s="476"/>
      <c r="I1388" s="476">
        <v>4587</v>
      </c>
      <c r="J1388" s="394"/>
    </row>
    <row r="1389" spans="1:10" ht="22.5">
      <c r="A1389" s="633">
        <v>1381</v>
      </c>
      <c r="B1389" s="470">
        <v>41076</v>
      </c>
      <c r="C1389" s="471" t="s">
        <v>3161</v>
      </c>
      <c r="D1389" s="472" t="s">
        <v>3569</v>
      </c>
      <c r="E1389" s="473" t="s">
        <v>3162</v>
      </c>
      <c r="F1389" s="476">
        <v>863</v>
      </c>
      <c r="G1389" s="477"/>
      <c r="H1389" s="476"/>
      <c r="I1389" s="476">
        <v>863</v>
      </c>
      <c r="J1389" s="394"/>
    </row>
    <row r="1390" spans="1:10">
      <c r="A1390" s="633">
        <v>1382</v>
      </c>
      <c r="B1390" s="470">
        <v>41080</v>
      </c>
      <c r="C1390" s="471" t="s">
        <v>3163</v>
      </c>
      <c r="D1390" s="472" t="s">
        <v>3570</v>
      </c>
      <c r="E1390" s="473" t="s">
        <v>3164</v>
      </c>
      <c r="F1390" s="476">
        <v>5664</v>
      </c>
      <c r="G1390" s="477"/>
      <c r="H1390" s="476"/>
      <c r="I1390" s="476">
        <v>5664</v>
      </c>
      <c r="J1390" s="394"/>
    </row>
    <row r="1391" spans="1:10">
      <c r="A1391" s="633">
        <v>1383</v>
      </c>
      <c r="B1391" s="470">
        <v>41110</v>
      </c>
      <c r="C1391" s="471" t="s">
        <v>3165</v>
      </c>
      <c r="D1391" s="472" t="s">
        <v>3572</v>
      </c>
      <c r="E1391" s="473" t="s">
        <v>3152</v>
      </c>
      <c r="F1391" s="476">
        <v>842</v>
      </c>
      <c r="G1391" s="477"/>
      <c r="H1391" s="476"/>
      <c r="I1391" s="476">
        <v>842</v>
      </c>
      <c r="J1391" s="394"/>
    </row>
    <row r="1392" spans="1:10">
      <c r="A1392" s="633">
        <v>1384</v>
      </c>
      <c r="B1392" s="470">
        <v>41111</v>
      </c>
      <c r="C1392" s="471" t="s">
        <v>3166</v>
      </c>
      <c r="D1392" s="479">
        <v>236080557</v>
      </c>
      <c r="E1392" s="473" t="s">
        <v>3152</v>
      </c>
      <c r="F1392" s="476">
        <v>25434</v>
      </c>
      <c r="G1392" s="477"/>
      <c r="H1392" s="476"/>
      <c r="I1392" s="476">
        <v>25434</v>
      </c>
      <c r="J1392" s="394"/>
    </row>
    <row r="1393" spans="1:10">
      <c r="A1393" s="633">
        <v>1385</v>
      </c>
      <c r="B1393" s="470">
        <v>41105</v>
      </c>
      <c r="C1393" s="471" t="s">
        <v>3167</v>
      </c>
      <c r="D1393" s="472" t="s">
        <v>3571</v>
      </c>
      <c r="E1393" s="473" t="s">
        <v>3168</v>
      </c>
      <c r="F1393" s="476">
        <v>795</v>
      </c>
      <c r="G1393" s="477"/>
      <c r="H1393" s="476"/>
      <c r="I1393" s="476">
        <v>795</v>
      </c>
      <c r="J1393" s="394"/>
    </row>
    <row r="1394" spans="1:10">
      <c r="A1394" s="633">
        <v>1386</v>
      </c>
      <c r="B1394" s="470">
        <v>41100</v>
      </c>
      <c r="C1394" s="471" t="s">
        <v>3169</v>
      </c>
      <c r="D1394" s="472" t="s">
        <v>3573</v>
      </c>
      <c r="E1394" s="473" t="s">
        <v>3152</v>
      </c>
      <c r="F1394" s="476">
        <v>1953</v>
      </c>
      <c r="G1394" s="477"/>
      <c r="H1394" s="476"/>
      <c r="I1394" s="476">
        <v>1953</v>
      </c>
      <c r="J1394" s="394"/>
    </row>
    <row r="1395" spans="1:10">
      <c r="A1395" s="633">
        <v>1387</v>
      </c>
      <c r="B1395" s="470" t="s">
        <v>3171</v>
      </c>
      <c r="C1395" s="471" t="s">
        <v>3170</v>
      </c>
      <c r="D1395" s="479">
        <v>204436173</v>
      </c>
      <c r="E1395" s="480" t="s">
        <v>3152</v>
      </c>
      <c r="F1395" s="476">
        <v>5237.33</v>
      </c>
      <c r="G1395" s="477"/>
      <c r="H1395" s="476"/>
      <c r="I1395" s="476">
        <v>5237.33</v>
      </c>
      <c r="J1395" s="394"/>
    </row>
    <row r="1396" spans="1:10">
      <c r="A1396" s="633">
        <v>1388</v>
      </c>
      <c r="B1396" s="470">
        <v>41117</v>
      </c>
      <c r="C1396" s="471" t="s">
        <v>3163</v>
      </c>
      <c r="D1396" s="472" t="s">
        <v>3570</v>
      </c>
      <c r="E1396" s="480" t="s">
        <v>3172</v>
      </c>
      <c r="F1396" s="476">
        <v>10764.57</v>
      </c>
      <c r="G1396" s="477"/>
      <c r="H1396" s="476"/>
      <c r="I1396" s="476">
        <v>10764.57</v>
      </c>
      <c r="J1396" s="394"/>
    </row>
    <row r="1397" spans="1:10">
      <c r="A1397" s="633">
        <v>1389</v>
      </c>
      <c r="B1397" s="470">
        <v>41117</v>
      </c>
      <c r="C1397" s="471" t="s">
        <v>3173</v>
      </c>
      <c r="D1397" s="479">
        <v>205177057</v>
      </c>
      <c r="E1397" s="480" t="s">
        <v>3172</v>
      </c>
      <c r="F1397" s="476">
        <v>5817.87</v>
      </c>
      <c r="G1397" s="477"/>
      <c r="H1397" s="476"/>
      <c r="I1397" s="476">
        <v>5817.87</v>
      </c>
      <c r="J1397" s="394"/>
    </row>
    <row r="1398" spans="1:10" ht="28.5" hidden="1" customHeight="1">
      <c r="A1398" s="633">
        <v>1390</v>
      </c>
      <c r="B1398" s="470"/>
      <c r="C1398" s="471"/>
      <c r="D1398" s="479"/>
      <c r="E1398" s="480"/>
      <c r="F1398" s="476"/>
      <c r="G1398" s="477"/>
      <c r="H1398" s="476"/>
      <c r="I1398" s="476"/>
      <c r="J1398" s="394"/>
    </row>
    <row r="1399" spans="1:10" ht="48.75" customHeight="1">
      <c r="A1399" s="633">
        <v>1391</v>
      </c>
      <c r="B1399" s="470">
        <v>41122</v>
      </c>
      <c r="C1399" s="471" t="s">
        <v>3547</v>
      </c>
      <c r="D1399" s="479">
        <v>203836233</v>
      </c>
      <c r="E1399" s="480" t="s">
        <v>442</v>
      </c>
      <c r="F1399" s="476">
        <v>130</v>
      </c>
      <c r="G1399" s="477"/>
      <c r="H1399" s="476"/>
      <c r="I1399" s="476">
        <v>130</v>
      </c>
      <c r="J1399" s="394"/>
    </row>
    <row r="1400" spans="1:10">
      <c r="A1400" s="633">
        <v>1392</v>
      </c>
      <c r="B1400" s="470">
        <v>41134</v>
      </c>
      <c r="C1400" s="471" t="s">
        <v>3871</v>
      </c>
      <c r="D1400" s="479">
        <v>208149859</v>
      </c>
      <c r="E1400" s="480" t="s">
        <v>3872</v>
      </c>
      <c r="F1400" s="476">
        <v>3066</v>
      </c>
      <c r="G1400" s="477"/>
      <c r="H1400" s="476"/>
      <c r="I1400" s="476">
        <v>3066</v>
      </c>
      <c r="J1400" s="394"/>
    </row>
    <row r="1401" spans="1:10">
      <c r="A1401" s="633">
        <v>1393</v>
      </c>
      <c r="B1401" s="470">
        <v>41126</v>
      </c>
      <c r="C1401" s="471" t="s">
        <v>3166</v>
      </c>
      <c r="D1401" s="479">
        <v>236080557</v>
      </c>
      <c r="E1401" s="480" t="s">
        <v>3548</v>
      </c>
      <c r="F1401" s="476">
        <v>14570</v>
      </c>
      <c r="G1401" s="477"/>
      <c r="H1401" s="476"/>
      <c r="I1401" s="476">
        <v>14570</v>
      </c>
      <c r="J1401" s="394"/>
    </row>
    <row r="1402" spans="1:10">
      <c r="A1402" s="633">
        <v>1394</v>
      </c>
      <c r="B1402" s="470">
        <v>41128</v>
      </c>
      <c r="C1402" s="471" t="s">
        <v>3549</v>
      </c>
      <c r="D1402" s="479">
        <v>401963979</v>
      </c>
      <c r="E1402" s="480" t="s">
        <v>3550</v>
      </c>
      <c r="F1402" s="476">
        <v>4233.34</v>
      </c>
      <c r="G1402" s="477"/>
      <c r="H1402" s="476"/>
      <c r="I1402" s="476">
        <v>4233.34</v>
      </c>
      <c r="J1402" s="394"/>
    </row>
    <row r="1403" spans="1:10">
      <c r="A1403" s="633">
        <v>1395</v>
      </c>
      <c r="B1403" s="470">
        <v>41132</v>
      </c>
      <c r="C1403" s="471" t="s">
        <v>3871</v>
      </c>
      <c r="D1403" s="479">
        <v>208149859</v>
      </c>
      <c r="E1403" s="480" t="s">
        <v>3873</v>
      </c>
      <c r="F1403" s="476">
        <v>244</v>
      </c>
      <c r="G1403" s="477"/>
      <c r="H1403" s="476"/>
      <c r="I1403" s="476">
        <v>244</v>
      </c>
      <c r="J1403" s="394"/>
    </row>
    <row r="1404" spans="1:10">
      <c r="A1404" s="633">
        <v>1396</v>
      </c>
      <c r="B1404" s="470">
        <v>41129</v>
      </c>
      <c r="C1404" s="471" t="s">
        <v>3551</v>
      </c>
      <c r="D1404" s="479">
        <v>204579429</v>
      </c>
      <c r="E1404" s="480" t="s">
        <v>442</v>
      </c>
      <c r="F1404" s="476">
        <v>30</v>
      </c>
      <c r="G1404" s="477"/>
      <c r="H1404" s="476"/>
      <c r="I1404" s="476">
        <v>30</v>
      </c>
      <c r="J1404" s="394"/>
    </row>
    <row r="1405" spans="1:10" ht="22.5">
      <c r="A1405" s="633">
        <v>1397</v>
      </c>
      <c r="B1405" s="470">
        <v>41130</v>
      </c>
      <c r="C1405" s="471" t="s">
        <v>3552</v>
      </c>
      <c r="D1405" s="479">
        <v>204579429</v>
      </c>
      <c r="E1405" s="480" t="s">
        <v>3553</v>
      </c>
      <c r="F1405" s="476">
        <v>1950</v>
      </c>
      <c r="G1405" s="477"/>
      <c r="H1405" s="476"/>
      <c r="I1405" s="476">
        <v>1950</v>
      </c>
      <c r="J1405" s="394"/>
    </row>
    <row r="1406" spans="1:10">
      <c r="A1406" s="633">
        <v>1398</v>
      </c>
      <c r="B1406" s="470">
        <v>41131</v>
      </c>
      <c r="C1406" s="471" t="s">
        <v>3163</v>
      </c>
      <c r="D1406" s="479">
        <v>205283637</v>
      </c>
      <c r="E1406" s="480" t="s">
        <v>3554</v>
      </c>
      <c r="F1406" s="476">
        <v>10900.75</v>
      </c>
      <c r="G1406" s="477"/>
      <c r="H1406" s="476"/>
      <c r="I1406" s="476">
        <v>10900.75</v>
      </c>
      <c r="J1406" s="394"/>
    </row>
    <row r="1407" spans="1:10">
      <c r="A1407" s="633">
        <v>1399</v>
      </c>
      <c r="B1407" s="470">
        <v>41131</v>
      </c>
      <c r="C1407" s="471" t="s">
        <v>3161</v>
      </c>
      <c r="D1407" s="479">
        <v>204973742</v>
      </c>
      <c r="E1407" s="480" t="s">
        <v>3555</v>
      </c>
      <c r="F1407" s="476">
        <v>9265.93</v>
      </c>
      <c r="G1407" s="477"/>
      <c r="H1407" s="476"/>
      <c r="I1407" s="476">
        <v>9265.93</v>
      </c>
      <c r="J1407" s="394"/>
    </row>
    <row r="1408" spans="1:10">
      <c r="A1408" s="633">
        <v>1400</v>
      </c>
      <c r="B1408" s="470">
        <v>41132</v>
      </c>
      <c r="C1408" s="471" t="s">
        <v>3556</v>
      </c>
      <c r="D1408" s="479">
        <v>204579429</v>
      </c>
      <c r="E1408" s="480" t="s">
        <v>3557</v>
      </c>
      <c r="F1408" s="476">
        <v>28.5</v>
      </c>
      <c r="G1408" s="477"/>
      <c r="H1408" s="476"/>
      <c r="I1408" s="476">
        <v>28.5</v>
      </c>
      <c r="J1408" s="394"/>
    </row>
    <row r="1409" spans="1:10">
      <c r="A1409" s="633">
        <v>1401</v>
      </c>
      <c r="B1409" s="470">
        <v>41133</v>
      </c>
      <c r="C1409" s="471" t="s">
        <v>3558</v>
      </c>
      <c r="D1409" s="479">
        <v>203842823</v>
      </c>
      <c r="E1409" s="480" t="s">
        <v>3559</v>
      </c>
      <c r="F1409" s="476">
        <v>509.93</v>
      </c>
      <c r="G1409" s="477"/>
      <c r="H1409" s="476"/>
      <c r="I1409" s="476">
        <v>509.93</v>
      </c>
      <c r="J1409" s="394"/>
    </row>
    <row r="1410" spans="1:10">
      <c r="A1410" s="633">
        <v>1402</v>
      </c>
      <c r="B1410" s="470">
        <v>41134</v>
      </c>
      <c r="C1410" s="471" t="s">
        <v>3560</v>
      </c>
      <c r="D1410" s="479">
        <v>205177057</v>
      </c>
      <c r="E1410" s="480" t="s">
        <v>3561</v>
      </c>
      <c r="F1410" s="476">
        <v>1937.45</v>
      </c>
      <c r="G1410" s="477"/>
      <c r="H1410" s="476"/>
      <c r="I1410" s="476">
        <v>1937.45</v>
      </c>
      <c r="J1410" s="394"/>
    </row>
    <row r="1411" spans="1:10">
      <c r="A1411" s="633">
        <v>1403</v>
      </c>
      <c r="B1411" s="470">
        <v>41135</v>
      </c>
      <c r="C1411" s="471" t="s">
        <v>3562</v>
      </c>
      <c r="D1411" s="479">
        <v>205150726</v>
      </c>
      <c r="E1411" s="480" t="s">
        <v>3559</v>
      </c>
      <c r="F1411" s="476">
        <v>4156</v>
      </c>
      <c r="G1411" s="477"/>
      <c r="H1411" s="476"/>
      <c r="I1411" s="476">
        <v>4156</v>
      </c>
      <c r="J1411" s="394"/>
    </row>
    <row r="1412" spans="1:10" hidden="1">
      <c r="A1412" s="633">
        <v>1404</v>
      </c>
      <c r="B1412" s="470"/>
      <c r="C1412" s="471"/>
      <c r="D1412" s="479"/>
      <c r="E1412" s="480"/>
      <c r="F1412" s="476"/>
      <c r="G1412" s="477"/>
      <c r="H1412" s="476"/>
      <c r="I1412" s="476"/>
      <c r="J1412" s="394"/>
    </row>
    <row r="1413" spans="1:10">
      <c r="A1413" s="633">
        <v>1405</v>
      </c>
      <c r="B1413" s="470">
        <v>41139</v>
      </c>
      <c r="C1413" s="471" t="s">
        <v>3871</v>
      </c>
      <c r="D1413" s="479">
        <v>208149859</v>
      </c>
      <c r="E1413" s="480" t="s">
        <v>3874</v>
      </c>
      <c r="F1413" s="476">
        <v>1847</v>
      </c>
      <c r="G1413" s="477"/>
      <c r="H1413" s="476"/>
      <c r="I1413" s="476">
        <v>1847</v>
      </c>
      <c r="J1413" s="394"/>
    </row>
    <row r="1414" spans="1:10">
      <c r="A1414" s="633">
        <v>1406</v>
      </c>
      <c r="B1414" s="470">
        <v>41139</v>
      </c>
      <c r="C1414" s="471" t="s">
        <v>3875</v>
      </c>
      <c r="D1414" s="479">
        <v>208149859</v>
      </c>
      <c r="E1414" s="480" t="s">
        <v>3876</v>
      </c>
      <c r="F1414" s="476">
        <v>1234</v>
      </c>
      <c r="G1414" s="477"/>
      <c r="H1414" s="476"/>
      <c r="I1414" s="476">
        <v>1234</v>
      </c>
      <c r="J1414" s="394"/>
    </row>
    <row r="1415" spans="1:10">
      <c r="A1415" s="633">
        <v>1407</v>
      </c>
      <c r="B1415" s="470">
        <v>41140</v>
      </c>
      <c r="C1415" s="471" t="s">
        <v>3875</v>
      </c>
      <c r="D1415" s="479">
        <v>208149859</v>
      </c>
      <c r="E1415" s="480" t="s">
        <v>3876</v>
      </c>
      <c r="F1415" s="476">
        <v>1540</v>
      </c>
      <c r="G1415" s="477"/>
      <c r="H1415" s="476"/>
      <c r="I1415" s="476">
        <v>1540</v>
      </c>
      <c r="J1415" s="394"/>
    </row>
    <row r="1416" spans="1:10">
      <c r="A1416" s="633">
        <v>1408</v>
      </c>
      <c r="B1416" s="470" t="s">
        <v>3877</v>
      </c>
      <c r="C1416" s="471" t="s">
        <v>3875</v>
      </c>
      <c r="D1416" s="479">
        <v>208149859</v>
      </c>
      <c r="E1416" s="480" t="s">
        <v>3876</v>
      </c>
      <c r="F1416" s="476">
        <v>925</v>
      </c>
      <c r="G1416" s="477"/>
      <c r="H1416" s="476"/>
      <c r="I1416" s="476">
        <v>925</v>
      </c>
      <c r="J1416" s="394"/>
    </row>
    <row r="1417" spans="1:10">
      <c r="A1417" s="633">
        <v>1409</v>
      </c>
      <c r="B1417" s="470">
        <v>41137</v>
      </c>
      <c r="C1417" s="471" t="s">
        <v>3574</v>
      </c>
      <c r="D1417" s="481"/>
      <c r="E1417" s="480" t="s">
        <v>3878</v>
      </c>
      <c r="F1417" s="476">
        <v>41368.32</v>
      </c>
      <c r="G1417" s="477"/>
      <c r="H1417" s="476"/>
      <c r="I1417" s="476">
        <v>41368.32</v>
      </c>
      <c r="J1417" s="394"/>
    </row>
    <row r="1418" spans="1:10" hidden="1">
      <c r="A1418" s="633">
        <v>1410</v>
      </c>
      <c r="B1418" s="470"/>
      <c r="C1418" s="482"/>
      <c r="D1418" s="482"/>
      <c r="E1418" s="480"/>
      <c r="F1418" s="476"/>
      <c r="G1418" s="477"/>
      <c r="H1418" s="476"/>
      <c r="I1418" s="476"/>
      <c r="J1418" s="394"/>
    </row>
    <row r="1419" spans="1:10">
      <c r="A1419" s="633">
        <v>1411</v>
      </c>
      <c r="B1419" s="470">
        <v>41073</v>
      </c>
      <c r="C1419" s="483" t="s">
        <v>3879</v>
      </c>
      <c r="D1419" s="483">
        <v>57001009984</v>
      </c>
      <c r="E1419" s="480" t="s">
        <v>3172</v>
      </c>
      <c r="F1419" s="476">
        <v>415.15</v>
      </c>
      <c r="G1419" s="477"/>
      <c r="H1419" s="476"/>
      <c r="I1419" s="476">
        <v>415.15</v>
      </c>
      <c r="J1419" s="394"/>
    </row>
    <row r="1420" spans="1:10">
      <c r="A1420" s="633">
        <v>1412</v>
      </c>
      <c r="B1420" s="470">
        <v>41152</v>
      </c>
      <c r="C1420" s="480" t="s">
        <v>3880</v>
      </c>
      <c r="D1420" s="479">
        <v>205177057</v>
      </c>
      <c r="E1420" s="484" t="s">
        <v>3172</v>
      </c>
      <c r="F1420" s="476">
        <v>5817.87</v>
      </c>
      <c r="G1420" s="477"/>
      <c r="H1420" s="476"/>
      <c r="I1420" s="476">
        <v>5817.87</v>
      </c>
      <c r="J1420" s="394"/>
    </row>
    <row r="1421" spans="1:10">
      <c r="A1421" s="633">
        <v>1413</v>
      </c>
      <c r="B1421" s="470">
        <v>41061</v>
      </c>
      <c r="C1421" s="480" t="s">
        <v>3881</v>
      </c>
      <c r="D1421" s="478">
        <v>61001025501</v>
      </c>
      <c r="E1421" s="485" t="s">
        <v>3172</v>
      </c>
      <c r="F1421" s="476">
        <v>1591.41</v>
      </c>
      <c r="G1421" s="477"/>
      <c r="H1421" s="476"/>
      <c r="I1421" s="476">
        <v>1591.41</v>
      </c>
      <c r="J1421" s="394"/>
    </row>
    <row r="1422" spans="1:10">
      <c r="A1422" s="633">
        <v>1414</v>
      </c>
      <c r="B1422" s="470">
        <v>41156</v>
      </c>
      <c r="C1422" s="480" t="s">
        <v>3882</v>
      </c>
      <c r="D1422" s="478">
        <v>400053838</v>
      </c>
      <c r="E1422" s="485" t="s">
        <v>3883</v>
      </c>
      <c r="F1422" s="476">
        <v>53.6</v>
      </c>
      <c r="G1422" s="477"/>
      <c r="H1422" s="476"/>
      <c r="I1422" s="476">
        <v>53.6</v>
      </c>
      <c r="J1422" s="394"/>
    </row>
    <row r="1423" spans="1:10">
      <c r="A1423" s="633">
        <v>1415</v>
      </c>
      <c r="B1423" s="470">
        <v>41157</v>
      </c>
      <c r="C1423" s="480" t="s">
        <v>3884</v>
      </c>
      <c r="D1423" s="479">
        <v>236080557</v>
      </c>
      <c r="E1423" s="485" t="s">
        <v>3559</v>
      </c>
      <c r="F1423" s="476">
        <v>3850</v>
      </c>
      <c r="G1423" s="477"/>
      <c r="H1423" s="476"/>
      <c r="I1423" s="476">
        <v>3850</v>
      </c>
      <c r="J1423" s="394"/>
    </row>
    <row r="1424" spans="1:10">
      <c r="A1424" s="633">
        <v>1416</v>
      </c>
      <c r="B1424" s="470">
        <v>41158</v>
      </c>
      <c r="C1424" s="480" t="s">
        <v>3885</v>
      </c>
      <c r="D1424" s="478">
        <v>205283637</v>
      </c>
      <c r="E1424" s="485" t="s">
        <v>3164</v>
      </c>
      <c r="F1424" s="476">
        <v>8605.1</v>
      </c>
      <c r="G1424" s="477"/>
      <c r="H1424" s="476"/>
      <c r="I1424" s="476">
        <v>8605.1</v>
      </c>
      <c r="J1424" s="394"/>
    </row>
    <row r="1425" spans="1:10">
      <c r="A1425" s="633">
        <v>1417</v>
      </c>
      <c r="B1425" s="470">
        <v>41159</v>
      </c>
      <c r="C1425" s="480" t="s">
        <v>3886</v>
      </c>
      <c r="D1425" s="478">
        <v>204876606</v>
      </c>
      <c r="E1425" s="485" t="s">
        <v>442</v>
      </c>
      <c r="F1425" s="476">
        <v>2581.94</v>
      </c>
      <c r="G1425" s="477"/>
      <c r="H1425" s="476"/>
      <c r="I1425" s="476">
        <v>2581.94</v>
      </c>
      <c r="J1425" s="394"/>
    </row>
    <row r="1426" spans="1:10">
      <c r="A1426" s="633">
        <v>1418</v>
      </c>
      <c r="B1426" s="470">
        <v>41160</v>
      </c>
      <c r="C1426" s="480" t="s">
        <v>3887</v>
      </c>
      <c r="D1426" s="478">
        <v>204876606</v>
      </c>
      <c r="E1426" s="485" t="s">
        <v>442</v>
      </c>
      <c r="F1426" s="476">
        <v>83</v>
      </c>
      <c r="G1426" s="477"/>
      <c r="H1426" s="476"/>
      <c r="I1426" s="476">
        <v>83</v>
      </c>
      <c r="J1426" s="394"/>
    </row>
    <row r="1427" spans="1:10">
      <c r="A1427" s="633">
        <v>1419</v>
      </c>
      <c r="B1427" s="470">
        <v>41160</v>
      </c>
      <c r="C1427" s="480" t="s">
        <v>3888</v>
      </c>
      <c r="D1427" s="478">
        <v>204579429</v>
      </c>
      <c r="E1427" s="485" t="s">
        <v>442</v>
      </c>
      <c r="F1427" s="476">
        <v>1.5</v>
      </c>
      <c r="G1427" s="477"/>
      <c r="H1427" s="476"/>
      <c r="I1427" s="476">
        <v>1.5</v>
      </c>
      <c r="J1427" s="394"/>
    </row>
    <row r="1428" spans="1:10">
      <c r="A1428" s="633">
        <v>1420</v>
      </c>
      <c r="B1428" s="470">
        <v>41134</v>
      </c>
      <c r="C1428" s="480" t="s">
        <v>3889</v>
      </c>
      <c r="D1428" s="478">
        <v>1008010173</v>
      </c>
      <c r="E1428" s="485" t="s">
        <v>3172</v>
      </c>
      <c r="F1428" s="476">
        <v>421.37</v>
      </c>
      <c r="G1428" s="477"/>
      <c r="H1428" s="476"/>
      <c r="I1428" s="476">
        <v>421.37</v>
      </c>
      <c r="J1428" s="394"/>
    </row>
    <row r="1429" spans="1:10">
      <c r="A1429" s="633">
        <v>1421</v>
      </c>
      <c r="B1429" s="470">
        <v>41131</v>
      </c>
      <c r="C1429" s="480" t="s">
        <v>3890</v>
      </c>
      <c r="D1429" s="478">
        <v>35001049166</v>
      </c>
      <c r="E1429" s="485" t="s">
        <v>3172</v>
      </c>
      <c r="F1429" s="476">
        <v>210.69</v>
      </c>
      <c r="G1429" s="477"/>
      <c r="H1429" s="476"/>
      <c r="I1429" s="476">
        <v>210.69</v>
      </c>
      <c r="J1429" s="394"/>
    </row>
    <row r="1430" spans="1:10">
      <c r="A1430" s="633">
        <v>1422</v>
      </c>
      <c r="B1430" s="470">
        <v>41130</v>
      </c>
      <c r="C1430" s="480" t="s">
        <v>3891</v>
      </c>
      <c r="D1430" s="478">
        <v>31001014526</v>
      </c>
      <c r="E1430" s="485" t="s">
        <v>3172</v>
      </c>
      <c r="F1430" s="476">
        <v>146.53</v>
      </c>
      <c r="G1430" s="477"/>
      <c r="H1430" s="476"/>
      <c r="I1430" s="476">
        <v>146.53</v>
      </c>
      <c r="J1430" s="394"/>
    </row>
    <row r="1431" spans="1:10">
      <c r="A1431" s="633">
        <v>1423</v>
      </c>
      <c r="B1431" s="470">
        <v>41134</v>
      </c>
      <c r="C1431" s="480" t="s">
        <v>3892</v>
      </c>
      <c r="D1431" s="478">
        <v>45001015655</v>
      </c>
      <c r="E1431" s="485" t="s">
        <v>3172</v>
      </c>
      <c r="F1431" s="476">
        <v>31.92</v>
      </c>
      <c r="G1431" s="477"/>
      <c r="H1431" s="476"/>
      <c r="I1431" s="476">
        <v>31.92</v>
      </c>
      <c r="J1431" s="394"/>
    </row>
    <row r="1432" spans="1:10">
      <c r="A1432" s="633">
        <v>1424</v>
      </c>
      <c r="B1432" s="470">
        <v>41136</v>
      </c>
      <c r="C1432" s="480" t="s">
        <v>3893</v>
      </c>
      <c r="D1432" s="478">
        <v>1013013356</v>
      </c>
      <c r="E1432" s="485" t="s">
        <v>3172</v>
      </c>
      <c r="F1432" s="476">
        <v>18.98</v>
      </c>
      <c r="G1432" s="477"/>
      <c r="H1432" s="476"/>
      <c r="I1432" s="476">
        <v>18.98</v>
      </c>
      <c r="J1432" s="394"/>
    </row>
    <row r="1433" spans="1:10">
      <c r="A1433" s="633">
        <v>1425</v>
      </c>
      <c r="B1433" s="470">
        <v>41136</v>
      </c>
      <c r="C1433" s="480" t="s">
        <v>3894</v>
      </c>
      <c r="D1433" s="478">
        <v>12001053877</v>
      </c>
      <c r="E1433" s="485" t="s">
        <v>3172</v>
      </c>
      <c r="F1433" s="476">
        <v>85.69</v>
      </c>
      <c r="G1433" s="477"/>
      <c r="H1433" s="476"/>
      <c r="I1433" s="476">
        <v>85.69</v>
      </c>
      <c r="J1433" s="394"/>
    </row>
    <row r="1434" spans="1:10">
      <c r="A1434" s="633">
        <v>1426</v>
      </c>
      <c r="B1434" s="470">
        <v>41061</v>
      </c>
      <c r="C1434" s="480" t="s">
        <v>3895</v>
      </c>
      <c r="D1434" s="478">
        <v>205283637</v>
      </c>
      <c r="E1434" s="485" t="s">
        <v>3172</v>
      </c>
      <c r="F1434" s="476">
        <v>7993</v>
      </c>
      <c r="G1434" s="477"/>
      <c r="H1434" s="476"/>
      <c r="I1434" s="476">
        <v>7993</v>
      </c>
      <c r="J1434" s="394"/>
    </row>
    <row r="1435" spans="1:10">
      <c r="A1435" s="633">
        <v>1427</v>
      </c>
      <c r="B1435" s="470">
        <v>41111</v>
      </c>
      <c r="C1435" s="480" t="s">
        <v>3896</v>
      </c>
      <c r="D1435" s="478">
        <v>1015018173</v>
      </c>
      <c r="E1435" s="485" t="s">
        <v>3172</v>
      </c>
      <c r="F1435" s="476">
        <v>311.36</v>
      </c>
      <c r="G1435" s="477"/>
      <c r="H1435" s="476"/>
      <c r="I1435" s="476">
        <v>311.36</v>
      </c>
      <c r="J1435" s="394"/>
    </row>
    <row r="1436" spans="1:10">
      <c r="A1436" s="633">
        <v>1428</v>
      </c>
      <c r="B1436" s="470">
        <v>41084</v>
      </c>
      <c r="C1436" s="480" t="s">
        <v>3897</v>
      </c>
      <c r="D1436" s="478">
        <v>1015006405</v>
      </c>
      <c r="E1436" s="485" t="s">
        <v>3172</v>
      </c>
      <c r="F1436" s="473">
        <v>518.94000000000005</v>
      </c>
      <c r="G1436" s="477"/>
      <c r="H1436" s="476"/>
      <c r="I1436" s="473">
        <v>518.94000000000005</v>
      </c>
      <c r="J1436" s="394"/>
    </row>
    <row r="1437" spans="1:10">
      <c r="A1437" s="633">
        <v>1429</v>
      </c>
      <c r="B1437" s="470">
        <v>41063</v>
      </c>
      <c r="C1437" s="480" t="s">
        <v>3898</v>
      </c>
      <c r="D1437" s="478">
        <v>801278114</v>
      </c>
      <c r="E1437" s="485" t="s">
        <v>3172</v>
      </c>
      <c r="F1437" s="473">
        <v>589.51</v>
      </c>
      <c r="G1437" s="477"/>
      <c r="H1437" s="476"/>
      <c r="I1437" s="473">
        <v>589.51</v>
      </c>
      <c r="J1437" s="394"/>
    </row>
    <row r="1438" spans="1:10">
      <c r="A1438" s="633">
        <v>1430</v>
      </c>
      <c r="B1438" s="470">
        <v>41102</v>
      </c>
      <c r="C1438" s="480" t="s">
        <v>3899</v>
      </c>
      <c r="D1438" s="478">
        <v>1003001569</v>
      </c>
      <c r="E1438" s="485" t="s">
        <v>3172</v>
      </c>
      <c r="F1438" s="473">
        <v>808.16</v>
      </c>
      <c r="G1438" s="477"/>
      <c r="H1438" s="476"/>
      <c r="I1438" s="473">
        <v>808.16</v>
      </c>
      <c r="J1438" s="394"/>
    </row>
    <row r="1439" spans="1:10">
      <c r="A1439" s="633">
        <v>1431</v>
      </c>
      <c r="B1439" s="470">
        <v>41067</v>
      </c>
      <c r="C1439" s="480" t="s">
        <v>3900</v>
      </c>
      <c r="D1439" s="478">
        <v>36001033813</v>
      </c>
      <c r="E1439" s="485" t="s">
        <v>3172</v>
      </c>
      <c r="F1439" s="473">
        <v>73</v>
      </c>
      <c r="G1439" s="477"/>
      <c r="H1439" s="476"/>
      <c r="I1439" s="473">
        <v>73</v>
      </c>
      <c r="J1439" s="394"/>
    </row>
    <row r="1440" spans="1:10">
      <c r="A1440" s="633">
        <v>1432</v>
      </c>
      <c r="B1440" s="470">
        <v>41078</v>
      </c>
      <c r="C1440" s="480" t="s">
        <v>3901</v>
      </c>
      <c r="D1440" s="478">
        <v>13001017845</v>
      </c>
      <c r="E1440" s="485" t="s">
        <v>3172</v>
      </c>
      <c r="F1440" s="473">
        <v>216.67</v>
      </c>
      <c r="G1440" s="477"/>
      <c r="H1440" s="476"/>
      <c r="I1440" s="473">
        <v>216.67</v>
      </c>
      <c r="J1440" s="394"/>
    </row>
    <row r="1441" spans="1:10">
      <c r="A1441" s="633">
        <v>1433</v>
      </c>
      <c r="B1441" s="470">
        <v>41082</v>
      </c>
      <c r="C1441" s="480" t="s">
        <v>3902</v>
      </c>
      <c r="D1441" s="478">
        <v>14001003910</v>
      </c>
      <c r="E1441" s="485" t="s">
        <v>3172</v>
      </c>
      <c r="F1441" s="473">
        <v>208.33</v>
      </c>
      <c r="G1441" s="477"/>
      <c r="H1441" s="476"/>
      <c r="I1441" s="473">
        <v>208.33</v>
      </c>
      <c r="J1441" s="394"/>
    </row>
    <row r="1442" spans="1:10">
      <c r="A1442" s="633">
        <v>1434</v>
      </c>
      <c r="B1442" s="470">
        <v>41067</v>
      </c>
      <c r="C1442" s="480" t="s">
        <v>3903</v>
      </c>
      <c r="D1442" s="478">
        <v>1008003272</v>
      </c>
      <c r="E1442" s="485" t="s">
        <v>3172</v>
      </c>
      <c r="F1442" s="473">
        <v>276.77</v>
      </c>
      <c r="G1442" s="477"/>
      <c r="H1442" s="476"/>
      <c r="I1442" s="473">
        <v>276.77</v>
      </c>
      <c r="J1442" s="394"/>
    </row>
    <row r="1443" spans="1:10">
      <c r="A1443" s="633">
        <v>1435</v>
      </c>
      <c r="B1443" s="470">
        <v>41091</v>
      </c>
      <c r="C1443" s="480" t="s">
        <v>3904</v>
      </c>
      <c r="D1443" s="478">
        <v>12001017877</v>
      </c>
      <c r="E1443" s="485" t="s">
        <v>3172</v>
      </c>
      <c r="F1443" s="473">
        <v>245.47</v>
      </c>
      <c r="G1443" s="477"/>
      <c r="H1443" s="476"/>
      <c r="I1443" s="473">
        <v>245.47</v>
      </c>
      <c r="J1443" s="394"/>
    </row>
    <row r="1444" spans="1:10">
      <c r="A1444" s="633">
        <v>1436</v>
      </c>
      <c r="B1444" s="470">
        <v>41044</v>
      </c>
      <c r="C1444" s="480" t="s">
        <v>3905</v>
      </c>
      <c r="D1444" s="478">
        <v>7001005442</v>
      </c>
      <c r="E1444" s="485" t="s">
        <v>3172</v>
      </c>
      <c r="F1444" s="473">
        <v>408.33</v>
      </c>
      <c r="G1444" s="477"/>
      <c r="H1444" s="476"/>
      <c r="I1444" s="473">
        <v>408.33</v>
      </c>
      <c r="J1444" s="394"/>
    </row>
    <row r="1445" spans="1:10">
      <c r="A1445" s="633">
        <v>1437</v>
      </c>
      <c r="B1445" s="470">
        <v>41077</v>
      </c>
      <c r="C1445" s="480" t="s">
        <v>3906</v>
      </c>
      <c r="D1445" s="478">
        <v>37001007683</v>
      </c>
      <c r="E1445" s="485" t="s">
        <v>3172</v>
      </c>
      <c r="F1445" s="473">
        <v>415.15</v>
      </c>
      <c r="G1445" s="477"/>
      <c r="H1445" s="476"/>
      <c r="I1445" s="473">
        <v>415.15</v>
      </c>
      <c r="J1445" s="394"/>
    </row>
    <row r="1446" spans="1:10">
      <c r="A1446" s="633">
        <v>1438</v>
      </c>
      <c r="B1446" s="470">
        <v>41082</v>
      </c>
      <c r="C1446" s="480" t="s">
        <v>3907</v>
      </c>
      <c r="D1446" s="478">
        <v>1019022016</v>
      </c>
      <c r="E1446" s="485" t="s">
        <v>3172</v>
      </c>
      <c r="F1446" s="473">
        <v>221.41</v>
      </c>
      <c r="G1446" s="477"/>
      <c r="H1446" s="476"/>
      <c r="I1446" s="473">
        <v>221.41</v>
      </c>
      <c r="J1446" s="394"/>
    </row>
    <row r="1447" spans="1:10">
      <c r="A1447" s="633">
        <v>1439</v>
      </c>
      <c r="B1447" s="470">
        <v>41071</v>
      </c>
      <c r="C1447" s="480" t="s">
        <v>3908</v>
      </c>
      <c r="D1447" s="478">
        <v>54001031206</v>
      </c>
      <c r="E1447" s="485" t="s">
        <v>3172</v>
      </c>
      <c r="F1447" s="473">
        <v>156.62</v>
      </c>
      <c r="G1447" s="477"/>
      <c r="H1447" s="476"/>
      <c r="I1447" s="473">
        <v>156.62</v>
      </c>
      <c r="J1447" s="394"/>
    </row>
    <row r="1448" spans="1:10">
      <c r="A1448" s="633">
        <v>1440</v>
      </c>
      <c r="B1448" s="470">
        <v>41078</v>
      </c>
      <c r="C1448" s="480" t="s">
        <v>3909</v>
      </c>
      <c r="D1448" s="478">
        <v>5300100766</v>
      </c>
      <c r="E1448" s="485" t="s">
        <v>3172</v>
      </c>
      <c r="F1448" s="473">
        <v>62.5</v>
      </c>
      <c r="G1448" s="477"/>
      <c r="H1448" s="476"/>
      <c r="I1448" s="473">
        <v>62.5</v>
      </c>
      <c r="J1448" s="394"/>
    </row>
    <row r="1449" spans="1:10">
      <c r="A1449" s="505">
        <v>1441</v>
      </c>
      <c r="B1449" s="486">
        <v>41081</v>
      </c>
      <c r="C1449" s="487" t="s">
        <v>3910</v>
      </c>
      <c r="D1449" s="488">
        <v>220010011578</v>
      </c>
      <c r="E1449" s="485" t="s">
        <v>3172</v>
      </c>
      <c r="F1449" s="489">
        <v>270.83</v>
      </c>
      <c r="G1449" s="490"/>
      <c r="H1449" s="491"/>
      <c r="I1449" s="489">
        <v>270.83</v>
      </c>
    </row>
    <row r="1450" spans="1:10">
      <c r="A1450" s="505">
        <v>1442</v>
      </c>
      <c r="B1450" s="486" t="s">
        <v>3911</v>
      </c>
      <c r="C1450" s="487" t="s">
        <v>3912</v>
      </c>
      <c r="D1450" s="488">
        <v>1008004397</v>
      </c>
      <c r="E1450" s="485" t="s">
        <v>3172</v>
      </c>
      <c r="F1450" s="489">
        <v>276.77</v>
      </c>
      <c r="G1450" s="490"/>
      <c r="H1450" s="491"/>
      <c r="I1450" s="489">
        <v>276.77</v>
      </c>
    </row>
    <row r="1451" spans="1:10">
      <c r="A1451" s="505">
        <v>1443</v>
      </c>
      <c r="B1451" s="486">
        <v>41070</v>
      </c>
      <c r="C1451" s="487" t="s">
        <v>3913</v>
      </c>
      <c r="D1451" s="488">
        <v>18001001854</v>
      </c>
      <c r="E1451" s="485" t="s">
        <v>3172</v>
      </c>
      <c r="F1451" s="489">
        <v>375</v>
      </c>
      <c r="G1451" s="490"/>
      <c r="H1451" s="491"/>
      <c r="I1451" s="489">
        <v>375</v>
      </c>
    </row>
    <row r="1452" spans="1:10">
      <c r="A1452" s="505">
        <v>1444</v>
      </c>
      <c r="B1452" s="486">
        <v>41091</v>
      </c>
      <c r="C1452" s="487" t="s">
        <v>3914</v>
      </c>
      <c r="D1452" s="488">
        <v>53001005005</v>
      </c>
      <c r="E1452" s="485" t="s">
        <v>3172</v>
      </c>
      <c r="F1452" s="489">
        <v>578</v>
      </c>
      <c r="G1452" s="490"/>
      <c r="H1452" s="491"/>
      <c r="I1452" s="489">
        <v>578</v>
      </c>
    </row>
    <row r="1453" spans="1:10">
      <c r="A1453" s="505">
        <v>1445</v>
      </c>
      <c r="B1453" s="486">
        <v>41099</v>
      </c>
      <c r="C1453" s="487" t="s">
        <v>3915</v>
      </c>
      <c r="D1453" s="488">
        <v>2001000997</v>
      </c>
      <c r="E1453" s="485" t="s">
        <v>3172</v>
      </c>
      <c r="F1453" s="489">
        <v>416.67</v>
      </c>
      <c r="G1453" s="490"/>
      <c r="H1453" s="491"/>
      <c r="I1453" s="489">
        <v>416.67</v>
      </c>
    </row>
    <row r="1454" spans="1:10">
      <c r="A1454" s="505">
        <v>1446</v>
      </c>
      <c r="B1454" s="486">
        <v>41073</v>
      </c>
      <c r="C1454" s="487" t="s">
        <v>3916</v>
      </c>
      <c r="D1454" s="488">
        <v>18001030178</v>
      </c>
      <c r="E1454" s="485" t="s">
        <v>3172</v>
      </c>
      <c r="F1454" s="489">
        <v>415.15</v>
      </c>
      <c r="G1454" s="490"/>
      <c r="H1454" s="491"/>
      <c r="I1454" s="489">
        <v>415.15</v>
      </c>
    </row>
    <row r="1455" spans="1:10">
      <c r="A1455" s="505">
        <v>1447</v>
      </c>
      <c r="B1455" s="486">
        <v>41094</v>
      </c>
      <c r="C1455" s="487" t="s">
        <v>3917</v>
      </c>
      <c r="D1455" s="488">
        <v>19001010004</v>
      </c>
      <c r="E1455" s="485" t="s">
        <v>3172</v>
      </c>
      <c r="F1455" s="489">
        <v>27.65</v>
      </c>
      <c r="G1455" s="490"/>
      <c r="H1455" s="491"/>
      <c r="I1455" s="489">
        <v>27.65</v>
      </c>
    </row>
    <row r="1456" spans="1:10">
      <c r="A1456" s="505">
        <v>1448</v>
      </c>
      <c r="B1456" s="486">
        <v>41116</v>
      </c>
      <c r="C1456" s="487" t="s">
        <v>3918</v>
      </c>
      <c r="D1456" s="488">
        <v>42001014550</v>
      </c>
      <c r="E1456" s="485" t="s">
        <v>3172</v>
      </c>
      <c r="F1456" s="489">
        <v>13.88</v>
      </c>
      <c r="G1456" s="490"/>
      <c r="H1456" s="491"/>
      <c r="I1456" s="489">
        <v>13.88</v>
      </c>
    </row>
    <row r="1457" spans="1:9">
      <c r="A1457" s="505">
        <v>1449</v>
      </c>
      <c r="B1457" s="486">
        <v>41131</v>
      </c>
      <c r="C1457" s="487" t="s">
        <v>3919</v>
      </c>
      <c r="D1457" s="488"/>
      <c r="E1457" s="485"/>
      <c r="F1457" s="489"/>
      <c r="G1457" s="490"/>
      <c r="H1457" s="491"/>
      <c r="I1457" s="489"/>
    </row>
    <row r="1458" spans="1:9">
      <c r="A1458" s="505">
        <v>1450</v>
      </c>
      <c r="B1458" s="486">
        <v>41072</v>
      </c>
      <c r="C1458" s="487" t="s">
        <v>3920</v>
      </c>
      <c r="D1458" s="488">
        <v>61006007512</v>
      </c>
      <c r="E1458" s="485" t="s">
        <v>3172</v>
      </c>
      <c r="F1458" s="489">
        <v>691.92</v>
      </c>
      <c r="G1458" s="490"/>
      <c r="H1458" s="491"/>
      <c r="I1458" s="489">
        <v>691.92</v>
      </c>
    </row>
    <row r="1459" spans="1:9">
      <c r="A1459" s="505">
        <v>1451</v>
      </c>
      <c r="B1459" s="486">
        <v>41129</v>
      </c>
      <c r="C1459" s="487" t="s">
        <v>3921</v>
      </c>
      <c r="D1459" s="488">
        <v>23001002557</v>
      </c>
      <c r="E1459" s="485" t="s">
        <v>3172</v>
      </c>
      <c r="F1459" s="489">
        <v>60.59</v>
      </c>
      <c r="G1459" s="490"/>
      <c r="H1459" s="491"/>
      <c r="I1459" s="489">
        <v>60.59</v>
      </c>
    </row>
    <row r="1460" spans="1:9">
      <c r="A1460" s="505">
        <v>1452</v>
      </c>
      <c r="B1460" s="486">
        <v>41080</v>
      </c>
      <c r="C1460" s="487" t="s">
        <v>3922</v>
      </c>
      <c r="D1460" s="488">
        <v>102800992</v>
      </c>
      <c r="E1460" s="485" t="s">
        <v>3172</v>
      </c>
      <c r="F1460" s="489">
        <v>1037.8800000000001</v>
      </c>
      <c r="G1460" s="490"/>
      <c r="H1460" s="491"/>
      <c r="I1460" s="489">
        <v>1037.8800000000001</v>
      </c>
    </row>
    <row r="1461" spans="1:9">
      <c r="A1461" s="505">
        <v>1453</v>
      </c>
      <c r="B1461" s="486">
        <v>41090</v>
      </c>
      <c r="C1461" s="487" t="s">
        <v>3923</v>
      </c>
      <c r="D1461" s="488">
        <v>1030006499</v>
      </c>
      <c r="E1461" s="485" t="s">
        <v>3172</v>
      </c>
      <c r="F1461" s="489">
        <v>830.03</v>
      </c>
      <c r="G1461" s="490"/>
      <c r="H1461" s="491"/>
      <c r="I1461" s="489">
        <v>830.03</v>
      </c>
    </row>
    <row r="1462" spans="1:9">
      <c r="A1462" s="505">
        <v>1454</v>
      </c>
      <c r="B1462" s="492">
        <v>41169</v>
      </c>
      <c r="C1462" s="483" t="s">
        <v>3924</v>
      </c>
      <c r="D1462" s="483">
        <v>205150726</v>
      </c>
      <c r="E1462" s="493" t="s">
        <v>3559</v>
      </c>
      <c r="F1462" s="489">
        <v>2014.86</v>
      </c>
      <c r="G1462" s="490"/>
      <c r="H1462" s="491"/>
      <c r="I1462" s="489">
        <v>2014.86</v>
      </c>
    </row>
    <row r="1463" spans="1:9">
      <c r="A1463" s="506">
        <v>1456</v>
      </c>
      <c r="B1463" s="494">
        <v>41180</v>
      </c>
      <c r="C1463" s="495" t="s">
        <v>203</v>
      </c>
      <c r="D1463" s="483"/>
      <c r="E1463" s="493"/>
      <c r="F1463" s="489"/>
      <c r="G1463" s="496"/>
      <c r="H1463" s="497"/>
      <c r="I1463" s="489"/>
    </row>
    <row r="1464" spans="1:9">
      <c r="A1464" s="506">
        <v>1457</v>
      </c>
      <c r="B1464" s="494">
        <v>41180</v>
      </c>
      <c r="C1464" s="495" t="s">
        <v>3925</v>
      </c>
      <c r="D1464" s="483">
        <v>205177057</v>
      </c>
      <c r="E1464" s="493" t="s">
        <v>3926</v>
      </c>
      <c r="F1464" s="489">
        <v>5817.87</v>
      </c>
      <c r="G1464" s="496"/>
      <c r="H1464" s="497"/>
      <c r="I1464" s="489">
        <v>5817.87</v>
      </c>
    </row>
    <row r="1465" spans="1:9">
      <c r="A1465" s="506">
        <v>1458</v>
      </c>
      <c r="B1465" s="494">
        <v>41061</v>
      </c>
      <c r="C1465" s="495" t="s">
        <v>3163</v>
      </c>
      <c r="D1465" s="483">
        <v>205283637</v>
      </c>
      <c r="E1465" s="493" t="s">
        <v>3926</v>
      </c>
      <c r="F1465" s="489">
        <v>7993</v>
      </c>
      <c r="G1465" s="496"/>
      <c r="H1465" s="497"/>
      <c r="I1465" s="489">
        <v>7993</v>
      </c>
    </row>
    <row r="1466" spans="1:9">
      <c r="A1466" s="507">
        <v>1459</v>
      </c>
      <c r="B1466" s="494">
        <v>41111</v>
      </c>
      <c r="C1466" s="495" t="s">
        <v>3896</v>
      </c>
      <c r="D1466" s="488">
        <v>1015018173</v>
      </c>
      <c r="E1466" s="493" t="s">
        <v>3926</v>
      </c>
      <c r="F1466" s="498">
        <v>311.36</v>
      </c>
      <c r="G1466" s="496"/>
      <c r="H1466" s="497"/>
      <c r="I1466" s="498">
        <v>311.36</v>
      </c>
    </row>
    <row r="1467" spans="1:9">
      <c r="A1467" s="506">
        <v>1460</v>
      </c>
      <c r="B1467" s="494">
        <v>41084</v>
      </c>
      <c r="C1467" s="495" t="s">
        <v>3897</v>
      </c>
      <c r="D1467" s="488">
        <v>1015006405</v>
      </c>
      <c r="E1467" s="493" t="s">
        <v>3926</v>
      </c>
      <c r="F1467" s="498">
        <v>518.94000000000005</v>
      </c>
      <c r="G1467" s="496"/>
      <c r="H1467" s="497"/>
      <c r="I1467" s="498">
        <v>518.94000000000005</v>
      </c>
    </row>
    <row r="1468" spans="1:9">
      <c r="A1468" s="506">
        <v>1461</v>
      </c>
      <c r="B1468" s="494">
        <v>41080</v>
      </c>
      <c r="C1468" s="495" t="s">
        <v>3922</v>
      </c>
      <c r="D1468" s="488">
        <v>102800992</v>
      </c>
      <c r="E1468" s="493" t="s">
        <v>3926</v>
      </c>
      <c r="F1468" s="498">
        <v>208.18</v>
      </c>
      <c r="G1468" s="496"/>
      <c r="H1468" s="497"/>
      <c r="I1468" s="498">
        <v>208.18</v>
      </c>
    </row>
    <row r="1469" spans="1:9">
      <c r="A1469" s="506">
        <v>1462</v>
      </c>
      <c r="B1469" s="494">
        <v>41090</v>
      </c>
      <c r="C1469" s="495" t="s">
        <v>3923</v>
      </c>
      <c r="D1469" s="488">
        <v>1030006499</v>
      </c>
      <c r="E1469" s="493" t="s">
        <v>3926</v>
      </c>
      <c r="F1469" s="498">
        <v>830.3</v>
      </c>
      <c r="G1469" s="496"/>
      <c r="H1469" s="497"/>
      <c r="I1469" s="498">
        <v>830.3</v>
      </c>
    </row>
    <row r="1470" spans="1:9">
      <c r="A1470" s="507">
        <v>1463</v>
      </c>
      <c r="B1470" s="494">
        <v>41106</v>
      </c>
      <c r="C1470" s="495" t="s">
        <v>3927</v>
      </c>
      <c r="D1470" s="483">
        <v>1015018308</v>
      </c>
      <c r="E1470" s="493" t="s">
        <v>3926</v>
      </c>
      <c r="F1470" s="498">
        <v>69.41</v>
      </c>
      <c r="G1470" s="496"/>
      <c r="H1470" s="497"/>
      <c r="I1470" s="498">
        <v>69.41</v>
      </c>
    </row>
    <row r="1471" spans="1:9">
      <c r="A1471" s="506">
        <v>1464</v>
      </c>
      <c r="B1471" s="494">
        <v>41061</v>
      </c>
      <c r="C1471" s="495" t="s">
        <v>3928</v>
      </c>
      <c r="D1471" s="483">
        <v>43001007812</v>
      </c>
      <c r="E1471" s="493" t="s">
        <v>3926</v>
      </c>
      <c r="F1471" s="498">
        <v>29.16</v>
      </c>
      <c r="G1471" s="496"/>
      <c r="H1471" s="497"/>
      <c r="I1471" s="498">
        <v>29.16</v>
      </c>
    </row>
    <row r="1472" spans="1:9">
      <c r="A1472" s="506">
        <v>1465</v>
      </c>
      <c r="B1472" s="494">
        <v>41063</v>
      </c>
      <c r="C1472" s="495" t="s">
        <v>3898</v>
      </c>
      <c r="D1472" s="488">
        <v>801278114</v>
      </c>
      <c r="E1472" s="493" t="s">
        <v>3926</v>
      </c>
      <c r="F1472" s="498">
        <v>589.51</v>
      </c>
      <c r="G1472" s="496"/>
      <c r="H1472" s="497"/>
      <c r="I1472" s="498">
        <v>589.51</v>
      </c>
    </row>
    <row r="1473" spans="1:9">
      <c r="A1473" s="506">
        <v>1466</v>
      </c>
      <c r="B1473" s="494">
        <v>41102</v>
      </c>
      <c r="C1473" s="495" t="s">
        <v>3899</v>
      </c>
      <c r="D1473" s="488">
        <v>1003001569</v>
      </c>
      <c r="E1473" s="493" t="s">
        <v>3926</v>
      </c>
      <c r="F1473" s="498">
        <v>137.85</v>
      </c>
      <c r="G1473" s="496"/>
      <c r="H1473" s="497"/>
      <c r="I1473" s="498">
        <v>137.85</v>
      </c>
    </row>
    <row r="1474" spans="1:9">
      <c r="A1474" s="507">
        <v>1467</v>
      </c>
      <c r="B1474" s="494">
        <v>41067</v>
      </c>
      <c r="C1474" s="495" t="s">
        <v>3900</v>
      </c>
      <c r="D1474" s="488">
        <v>36001033813</v>
      </c>
      <c r="E1474" s="493" t="s">
        <v>3926</v>
      </c>
      <c r="F1474" s="498">
        <v>14.6</v>
      </c>
      <c r="G1474" s="496"/>
      <c r="H1474" s="497"/>
      <c r="I1474" s="498">
        <v>14.6</v>
      </c>
    </row>
    <row r="1475" spans="1:9">
      <c r="A1475" s="506">
        <v>1468</v>
      </c>
      <c r="B1475" s="494">
        <v>41078</v>
      </c>
      <c r="C1475" s="495" t="s">
        <v>3901</v>
      </c>
      <c r="D1475" s="488"/>
      <c r="E1475" s="493"/>
      <c r="F1475" s="498"/>
      <c r="G1475" s="496"/>
      <c r="H1475" s="497"/>
      <c r="I1475" s="498"/>
    </row>
    <row r="1476" spans="1:9">
      <c r="A1476" s="506">
        <v>1469</v>
      </c>
      <c r="B1476" s="494">
        <v>41073</v>
      </c>
      <c r="C1476" s="495" t="s">
        <v>3929</v>
      </c>
      <c r="D1476" s="483">
        <v>1008040230</v>
      </c>
      <c r="E1476" s="493" t="s">
        <v>3926</v>
      </c>
      <c r="F1476" s="498">
        <v>33.340000000000003</v>
      </c>
      <c r="G1476" s="496"/>
      <c r="H1476" s="497"/>
      <c r="I1476" s="498">
        <v>33.340000000000003</v>
      </c>
    </row>
    <row r="1477" spans="1:9">
      <c r="A1477" s="506">
        <v>1470</v>
      </c>
      <c r="B1477" s="494">
        <v>41082</v>
      </c>
      <c r="C1477" s="495" t="s">
        <v>3902</v>
      </c>
      <c r="D1477" s="488">
        <v>14001003910</v>
      </c>
      <c r="E1477" s="493" t="s">
        <v>3926</v>
      </c>
      <c r="F1477" s="498">
        <v>41.67</v>
      </c>
      <c r="G1477" s="496"/>
      <c r="H1477" s="497"/>
      <c r="I1477" s="498">
        <v>41.67</v>
      </c>
    </row>
    <row r="1478" spans="1:9">
      <c r="A1478" s="507">
        <v>1471</v>
      </c>
      <c r="B1478" s="494">
        <v>41067</v>
      </c>
      <c r="C1478" s="495" t="s">
        <v>3903</v>
      </c>
      <c r="D1478" s="488">
        <v>1008003272</v>
      </c>
      <c r="E1478" s="493" t="s">
        <v>3926</v>
      </c>
      <c r="F1478" s="498">
        <v>55.53</v>
      </c>
      <c r="G1478" s="496"/>
      <c r="H1478" s="497"/>
      <c r="I1478" s="498">
        <v>55.53</v>
      </c>
    </row>
    <row r="1479" spans="1:9">
      <c r="A1479" s="506">
        <v>1472</v>
      </c>
      <c r="B1479" s="494">
        <v>41082</v>
      </c>
      <c r="C1479" s="495" t="s">
        <v>3930</v>
      </c>
      <c r="D1479" s="483">
        <v>45001025603</v>
      </c>
      <c r="E1479" s="493" t="s">
        <v>3926</v>
      </c>
      <c r="F1479" s="498">
        <v>20.84</v>
      </c>
      <c r="G1479" s="496"/>
      <c r="H1479" s="497"/>
      <c r="I1479" s="498">
        <v>20.84</v>
      </c>
    </row>
    <row r="1480" spans="1:9">
      <c r="A1480" s="506">
        <v>1473</v>
      </c>
      <c r="B1480" s="494">
        <v>41061</v>
      </c>
      <c r="C1480" s="495" t="s">
        <v>3931</v>
      </c>
      <c r="D1480" s="483">
        <v>23001007164</v>
      </c>
      <c r="E1480" s="493" t="s">
        <v>3926</v>
      </c>
      <c r="F1480" s="498">
        <v>28.16</v>
      </c>
      <c r="G1480" s="496"/>
      <c r="H1480" s="497"/>
      <c r="I1480" s="498">
        <v>28.16</v>
      </c>
    </row>
    <row r="1481" spans="1:9">
      <c r="A1481" s="506">
        <v>1474</v>
      </c>
      <c r="B1481" s="494">
        <v>41061</v>
      </c>
      <c r="C1481" s="495" t="s">
        <v>3932</v>
      </c>
      <c r="D1481" s="483">
        <v>60001129329</v>
      </c>
      <c r="E1481" s="493" t="s">
        <v>3926</v>
      </c>
      <c r="F1481" s="498">
        <v>41.66</v>
      </c>
      <c r="G1481" s="496"/>
      <c r="H1481" s="497"/>
      <c r="I1481" s="498">
        <v>41.66</v>
      </c>
    </row>
    <row r="1482" spans="1:9">
      <c r="A1482" s="507">
        <v>1475</v>
      </c>
      <c r="B1482" s="494">
        <v>41081</v>
      </c>
      <c r="C1482" s="495" t="s">
        <v>3904</v>
      </c>
      <c r="D1482" s="488">
        <v>12001017877</v>
      </c>
      <c r="E1482" s="493" t="s">
        <v>3926</v>
      </c>
      <c r="F1482" s="498">
        <v>83.29</v>
      </c>
      <c r="G1482" s="496"/>
      <c r="H1482" s="497"/>
      <c r="I1482" s="498">
        <v>83.29</v>
      </c>
    </row>
    <row r="1483" spans="1:9">
      <c r="A1483" s="506">
        <v>1476</v>
      </c>
      <c r="B1483" s="494">
        <v>41091</v>
      </c>
      <c r="C1483" s="495" t="s">
        <v>3933</v>
      </c>
      <c r="D1483" s="483"/>
      <c r="E1483" s="493"/>
      <c r="F1483" s="498"/>
      <c r="G1483" s="496"/>
      <c r="H1483" s="497"/>
      <c r="I1483" s="498"/>
    </row>
    <row r="1484" spans="1:9">
      <c r="A1484" s="506">
        <v>1477</v>
      </c>
      <c r="B1484" s="494">
        <v>41050</v>
      </c>
      <c r="C1484" s="495" t="s">
        <v>3934</v>
      </c>
      <c r="D1484" s="483">
        <v>24001022727</v>
      </c>
      <c r="E1484" s="493" t="s">
        <v>3926</v>
      </c>
      <c r="F1484" s="498">
        <v>20.84</v>
      </c>
      <c r="G1484" s="496"/>
      <c r="H1484" s="497"/>
      <c r="I1484" s="498">
        <v>20.84</v>
      </c>
    </row>
    <row r="1485" spans="1:9">
      <c r="A1485" s="506">
        <v>1478</v>
      </c>
      <c r="B1485" s="494">
        <v>41067</v>
      </c>
      <c r="C1485" s="495" t="s">
        <v>3935</v>
      </c>
      <c r="D1485" s="483">
        <v>15001002399</v>
      </c>
      <c r="E1485" s="493" t="s">
        <v>3926</v>
      </c>
      <c r="F1485" s="498">
        <v>20.83</v>
      </c>
      <c r="G1485" s="496"/>
      <c r="H1485" s="497"/>
      <c r="I1485" s="498">
        <v>20.83</v>
      </c>
    </row>
    <row r="1486" spans="1:9">
      <c r="A1486" s="507">
        <v>1479</v>
      </c>
      <c r="B1486" s="494">
        <v>41081</v>
      </c>
      <c r="C1486" s="495" t="s">
        <v>3936</v>
      </c>
      <c r="D1486" s="483">
        <v>1019023803</v>
      </c>
      <c r="E1486" s="493" t="s">
        <v>3926</v>
      </c>
      <c r="F1486" s="498">
        <v>20.84</v>
      </c>
      <c r="G1486" s="496"/>
      <c r="H1486" s="497"/>
      <c r="I1486" s="498">
        <v>20.84</v>
      </c>
    </row>
    <row r="1487" spans="1:9">
      <c r="A1487" s="506">
        <v>1480</v>
      </c>
      <c r="B1487" s="494">
        <v>41063</v>
      </c>
      <c r="C1487" s="495" t="s">
        <v>3910</v>
      </c>
      <c r="D1487" s="488">
        <v>220010011578</v>
      </c>
      <c r="E1487" s="493" t="s">
        <v>3926</v>
      </c>
      <c r="F1487" s="498">
        <v>54.16</v>
      </c>
      <c r="G1487" s="496"/>
      <c r="H1487" s="497"/>
      <c r="I1487" s="498">
        <v>54.16</v>
      </c>
    </row>
    <row r="1488" spans="1:9">
      <c r="A1488" s="506">
        <v>1481</v>
      </c>
      <c r="B1488" s="494">
        <v>41081</v>
      </c>
      <c r="C1488" s="495" t="s">
        <v>3912</v>
      </c>
      <c r="D1488" s="488">
        <v>1008004397</v>
      </c>
      <c r="E1488" s="493" t="s">
        <v>3926</v>
      </c>
      <c r="F1488" s="498">
        <v>55.53</v>
      </c>
      <c r="G1488" s="496"/>
      <c r="H1488" s="497"/>
      <c r="I1488" s="498">
        <v>55.53</v>
      </c>
    </row>
    <row r="1489" spans="1:9">
      <c r="A1489" s="506">
        <v>1482</v>
      </c>
      <c r="B1489" s="494">
        <v>41077</v>
      </c>
      <c r="C1489" s="495" t="s">
        <v>3937</v>
      </c>
      <c r="D1489" s="483">
        <v>10101009245</v>
      </c>
      <c r="E1489" s="493" t="s">
        <v>3926</v>
      </c>
      <c r="F1489" s="498">
        <v>29.16</v>
      </c>
      <c r="G1489" s="496"/>
      <c r="H1489" s="497"/>
      <c r="I1489" s="498">
        <v>29.16</v>
      </c>
    </row>
    <row r="1490" spans="1:9">
      <c r="A1490" s="507">
        <v>1483</v>
      </c>
      <c r="B1490" s="494">
        <v>41116</v>
      </c>
      <c r="C1490" s="495" t="s">
        <v>3938</v>
      </c>
      <c r="D1490" s="483">
        <v>61006007512</v>
      </c>
      <c r="E1490" s="493" t="s">
        <v>3926</v>
      </c>
      <c r="F1490" s="498">
        <v>26.66</v>
      </c>
      <c r="G1490" s="496"/>
      <c r="H1490" s="497"/>
      <c r="I1490" s="498">
        <v>26.66</v>
      </c>
    </row>
    <row r="1491" spans="1:9">
      <c r="A1491" s="506">
        <v>1484</v>
      </c>
      <c r="B1491" s="494">
        <v>41069</v>
      </c>
      <c r="C1491" s="495" t="s">
        <v>3939</v>
      </c>
      <c r="D1491" s="483">
        <v>24001004130</v>
      </c>
      <c r="E1491" s="493" t="s">
        <v>3926</v>
      </c>
      <c r="F1491" s="498">
        <v>25</v>
      </c>
      <c r="G1491" s="496"/>
      <c r="H1491" s="497"/>
      <c r="I1491" s="498">
        <v>25</v>
      </c>
    </row>
    <row r="1492" spans="1:9">
      <c r="A1492" s="506">
        <v>1485</v>
      </c>
      <c r="B1492" s="494">
        <v>41061</v>
      </c>
      <c r="C1492" s="495" t="s">
        <v>3940</v>
      </c>
      <c r="D1492" s="483"/>
      <c r="E1492" s="493"/>
      <c r="F1492" s="498"/>
      <c r="G1492" s="496"/>
      <c r="H1492" s="497"/>
      <c r="I1492" s="498"/>
    </row>
    <row r="1493" spans="1:9">
      <c r="A1493" s="506">
        <v>1486</v>
      </c>
      <c r="B1493" s="494">
        <v>41075</v>
      </c>
      <c r="C1493" s="495" t="s">
        <v>3941</v>
      </c>
      <c r="D1493" s="483">
        <v>1024022690</v>
      </c>
      <c r="E1493" s="493" t="s">
        <v>3926</v>
      </c>
      <c r="F1493" s="498">
        <v>41.76</v>
      </c>
      <c r="G1493" s="496"/>
      <c r="H1493" s="497"/>
      <c r="I1493" s="498">
        <v>41.76</v>
      </c>
    </row>
    <row r="1494" spans="1:9">
      <c r="A1494" s="507">
        <v>1487</v>
      </c>
      <c r="B1494" s="494">
        <v>41073</v>
      </c>
      <c r="C1494" s="495" t="s">
        <v>3879</v>
      </c>
      <c r="D1494" s="483">
        <v>57001009989</v>
      </c>
      <c r="E1494" s="493" t="s">
        <v>3926</v>
      </c>
      <c r="F1494" s="498">
        <v>0.33</v>
      </c>
      <c r="G1494" s="496"/>
      <c r="H1494" s="497"/>
      <c r="I1494" s="498">
        <v>0.33</v>
      </c>
    </row>
    <row r="1495" spans="1:9">
      <c r="A1495" s="506">
        <v>1488</v>
      </c>
      <c r="B1495" s="494">
        <v>41064</v>
      </c>
      <c r="C1495" s="495" t="s">
        <v>3942</v>
      </c>
      <c r="D1495" s="483">
        <v>11001009245</v>
      </c>
      <c r="E1495" s="493" t="s">
        <v>3926</v>
      </c>
      <c r="F1495" s="498">
        <v>25</v>
      </c>
      <c r="G1495" s="496"/>
      <c r="H1495" s="497"/>
      <c r="I1495" s="498">
        <v>25</v>
      </c>
    </row>
    <row r="1496" spans="1:9">
      <c r="A1496" s="506">
        <v>1489</v>
      </c>
      <c r="B1496" s="494">
        <v>41064</v>
      </c>
      <c r="C1496" s="495" t="s">
        <v>3943</v>
      </c>
      <c r="D1496" s="483">
        <v>47001012083</v>
      </c>
      <c r="E1496" s="493" t="s">
        <v>3926</v>
      </c>
      <c r="F1496" s="498">
        <v>10</v>
      </c>
      <c r="G1496" s="496"/>
      <c r="H1496" s="497"/>
      <c r="I1496" s="498">
        <v>10</v>
      </c>
    </row>
    <row r="1497" spans="1:9">
      <c r="A1497" s="506">
        <v>1490</v>
      </c>
      <c r="B1497" s="494">
        <v>41062</v>
      </c>
      <c r="C1497" s="495" t="s">
        <v>3944</v>
      </c>
      <c r="D1497" s="483" t="s">
        <v>3976</v>
      </c>
      <c r="E1497" s="493" t="s">
        <v>3926</v>
      </c>
      <c r="F1497" s="498">
        <v>13.33</v>
      </c>
      <c r="G1497" s="496"/>
      <c r="H1497" s="497"/>
      <c r="I1497" s="498">
        <v>13.33</v>
      </c>
    </row>
    <row r="1498" spans="1:9">
      <c r="A1498" s="507">
        <v>1491</v>
      </c>
      <c r="B1498" s="494">
        <v>41075</v>
      </c>
      <c r="C1498" s="495" t="s">
        <v>3905</v>
      </c>
      <c r="D1498" s="488">
        <v>7001005442</v>
      </c>
      <c r="E1498" s="493" t="s">
        <v>3926</v>
      </c>
      <c r="F1498" s="498"/>
      <c r="G1498" s="496"/>
      <c r="H1498" s="497"/>
      <c r="I1498" s="498"/>
    </row>
    <row r="1499" spans="1:9">
      <c r="A1499" s="506">
        <v>1492</v>
      </c>
      <c r="B1499" s="494">
        <v>41062</v>
      </c>
      <c r="C1499" s="495" t="s">
        <v>3945</v>
      </c>
      <c r="D1499" s="483">
        <v>34001004461</v>
      </c>
      <c r="E1499" s="493" t="s">
        <v>3926</v>
      </c>
      <c r="F1499" s="498">
        <v>27.78</v>
      </c>
      <c r="G1499" s="496"/>
      <c r="H1499" s="497"/>
      <c r="I1499" s="498">
        <v>27.78</v>
      </c>
    </row>
    <row r="1500" spans="1:9">
      <c r="A1500" s="506">
        <v>1493</v>
      </c>
      <c r="B1500" s="494">
        <v>41084</v>
      </c>
      <c r="C1500" s="495" t="s">
        <v>3946</v>
      </c>
      <c r="D1500" s="483">
        <v>4001002669</v>
      </c>
      <c r="E1500" s="493" t="s">
        <v>3926</v>
      </c>
      <c r="F1500" s="498">
        <v>20.84</v>
      </c>
      <c r="G1500" s="496"/>
      <c r="H1500" s="497"/>
      <c r="I1500" s="498">
        <v>20.84</v>
      </c>
    </row>
    <row r="1501" spans="1:9">
      <c r="A1501" s="506">
        <v>1494</v>
      </c>
      <c r="B1501" s="494">
        <v>41061</v>
      </c>
      <c r="C1501" s="495" t="s">
        <v>3947</v>
      </c>
      <c r="D1501" s="483">
        <v>49001011046</v>
      </c>
      <c r="E1501" s="493" t="s">
        <v>3926</v>
      </c>
      <c r="F1501" s="498">
        <v>20.84</v>
      </c>
      <c r="G1501" s="496"/>
      <c r="H1501" s="497"/>
      <c r="I1501" s="498">
        <v>20.84</v>
      </c>
    </row>
    <row r="1502" spans="1:9">
      <c r="A1502" s="507">
        <v>1495</v>
      </c>
      <c r="B1502" s="494">
        <v>41069</v>
      </c>
      <c r="C1502" s="495" t="s">
        <v>3948</v>
      </c>
      <c r="D1502" s="483">
        <v>27001007074</v>
      </c>
      <c r="E1502" s="493" t="s">
        <v>3926</v>
      </c>
      <c r="F1502" s="498">
        <v>33.340000000000003</v>
      </c>
      <c r="G1502" s="496"/>
      <c r="H1502" s="497"/>
      <c r="I1502" s="498">
        <v>33.340000000000003</v>
      </c>
    </row>
    <row r="1503" spans="1:9">
      <c r="A1503" s="506">
        <v>1496</v>
      </c>
      <c r="B1503" s="494">
        <v>41061</v>
      </c>
      <c r="C1503" s="495" t="s">
        <v>3949</v>
      </c>
      <c r="D1503" s="483">
        <v>62005023736</v>
      </c>
      <c r="E1503" s="493" t="s">
        <v>3926</v>
      </c>
      <c r="F1503" s="498">
        <v>83.33</v>
      </c>
      <c r="G1503" s="496"/>
      <c r="H1503" s="497"/>
      <c r="I1503" s="498">
        <v>83.33</v>
      </c>
    </row>
    <row r="1504" spans="1:9">
      <c r="A1504" s="506">
        <v>1497</v>
      </c>
      <c r="B1504" s="494">
        <v>41070</v>
      </c>
      <c r="C1504" s="495" t="s">
        <v>3950</v>
      </c>
      <c r="D1504" s="483">
        <v>1018001780</v>
      </c>
      <c r="E1504" s="493" t="s">
        <v>3926</v>
      </c>
      <c r="F1504" s="498">
        <v>16.670000000000002</v>
      </c>
      <c r="G1504" s="496"/>
      <c r="H1504" s="497"/>
      <c r="I1504" s="498">
        <v>16.670000000000002</v>
      </c>
    </row>
    <row r="1505" spans="1:9">
      <c r="A1505" s="506">
        <v>1498</v>
      </c>
      <c r="B1505" s="494">
        <v>41061</v>
      </c>
      <c r="C1505" s="495" t="s">
        <v>3951</v>
      </c>
      <c r="D1505" s="483">
        <v>21001011677</v>
      </c>
      <c r="E1505" s="493" t="s">
        <v>3926</v>
      </c>
      <c r="F1505" s="498">
        <v>208.33</v>
      </c>
      <c r="G1505" s="496"/>
      <c r="H1505" s="497"/>
      <c r="I1505" s="498">
        <v>208.33</v>
      </c>
    </row>
    <row r="1506" spans="1:9">
      <c r="A1506" s="507">
        <v>1499</v>
      </c>
      <c r="B1506" s="494">
        <v>41061</v>
      </c>
      <c r="C1506" s="495" t="s">
        <v>3952</v>
      </c>
      <c r="D1506" s="483">
        <v>38001000058</v>
      </c>
      <c r="E1506" s="493"/>
      <c r="F1506" s="498"/>
      <c r="G1506" s="496"/>
      <c r="H1506" s="497"/>
      <c r="I1506" s="498"/>
    </row>
    <row r="1507" spans="1:9">
      <c r="A1507" s="506">
        <v>1500</v>
      </c>
      <c r="B1507" s="494">
        <v>41066</v>
      </c>
      <c r="C1507" s="495" t="s">
        <v>3913</v>
      </c>
      <c r="D1507" s="488">
        <v>18001001854</v>
      </c>
      <c r="E1507" s="493" t="s">
        <v>3926</v>
      </c>
      <c r="F1507" s="498">
        <v>75</v>
      </c>
      <c r="G1507" s="496"/>
      <c r="H1507" s="497"/>
      <c r="I1507" s="498">
        <v>75</v>
      </c>
    </row>
    <row r="1508" spans="1:9">
      <c r="A1508" s="506">
        <v>1501</v>
      </c>
      <c r="B1508" s="494">
        <v>1</v>
      </c>
      <c r="C1508" s="495" t="s">
        <v>3953</v>
      </c>
      <c r="D1508" s="483">
        <v>225063123</v>
      </c>
      <c r="E1508" s="493"/>
      <c r="F1508" s="498"/>
      <c r="G1508" s="496"/>
      <c r="H1508" s="497"/>
      <c r="I1508" s="498"/>
    </row>
    <row r="1509" spans="1:9">
      <c r="A1509" s="506">
        <v>1502</v>
      </c>
      <c r="B1509" s="494">
        <v>6</v>
      </c>
      <c r="C1509" s="495" t="s">
        <v>3954</v>
      </c>
      <c r="D1509" s="483">
        <v>1018001782</v>
      </c>
      <c r="E1509" s="493" t="s">
        <v>3926</v>
      </c>
      <c r="F1509" s="498">
        <v>29.16</v>
      </c>
      <c r="G1509" s="496"/>
      <c r="H1509" s="497"/>
      <c r="I1509" s="498">
        <v>29.16</v>
      </c>
    </row>
    <row r="1510" spans="1:9">
      <c r="A1510" s="507">
        <v>1503</v>
      </c>
      <c r="B1510" s="494">
        <v>12</v>
      </c>
      <c r="C1510" s="495" t="s">
        <v>3906</v>
      </c>
      <c r="D1510" s="488">
        <v>37001007683</v>
      </c>
      <c r="E1510" s="493" t="s">
        <v>3926</v>
      </c>
      <c r="F1510" s="498">
        <v>83.3</v>
      </c>
      <c r="G1510" s="496"/>
      <c r="H1510" s="497"/>
      <c r="I1510" s="498">
        <v>83.3</v>
      </c>
    </row>
    <row r="1511" spans="1:9">
      <c r="A1511" s="506">
        <v>1504</v>
      </c>
      <c r="B1511" s="494">
        <v>41082</v>
      </c>
      <c r="C1511" s="495" t="s">
        <v>3907</v>
      </c>
      <c r="D1511" s="488">
        <v>1019022016</v>
      </c>
      <c r="E1511" s="493" t="s">
        <v>3926</v>
      </c>
      <c r="F1511" s="498">
        <v>0</v>
      </c>
      <c r="G1511" s="496"/>
      <c r="H1511" s="497"/>
      <c r="I1511" s="498">
        <v>0</v>
      </c>
    </row>
    <row r="1512" spans="1:9">
      <c r="A1512" s="506">
        <v>1505</v>
      </c>
      <c r="B1512" s="494">
        <v>41071</v>
      </c>
      <c r="C1512" s="495" t="s">
        <v>3908</v>
      </c>
      <c r="D1512" s="488">
        <v>54001031206</v>
      </c>
      <c r="E1512" s="493" t="s">
        <v>3926</v>
      </c>
      <c r="F1512" s="498">
        <v>23</v>
      </c>
      <c r="G1512" s="496"/>
      <c r="H1512" s="497"/>
      <c r="I1512" s="498">
        <v>23</v>
      </c>
    </row>
    <row r="1513" spans="1:9">
      <c r="A1513" s="506">
        <v>1506</v>
      </c>
      <c r="B1513" s="494">
        <v>41087</v>
      </c>
      <c r="C1513" s="495" t="s">
        <v>3955</v>
      </c>
      <c r="D1513" s="483">
        <v>1024083360</v>
      </c>
      <c r="E1513" s="493" t="s">
        <v>3926</v>
      </c>
      <c r="F1513" s="498">
        <v>12.5</v>
      </c>
      <c r="G1513" s="496"/>
      <c r="H1513" s="497"/>
      <c r="I1513" s="498">
        <v>12.5</v>
      </c>
    </row>
    <row r="1514" spans="1:9">
      <c r="A1514" s="507">
        <v>1507</v>
      </c>
      <c r="B1514" s="494">
        <v>41078</v>
      </c>
      <c r="C1514" s="495" t="s">
        <v>3956</v>
      </c>
      <c r="D1514" s="483">
        <v>5300100766</v>
      </c>
      <c r="E1514" s="493" t="s">
        <v>3926</v>
      </c>
      <c r="F1514" s="498">
        <v>12.5</v>
      </c>
      <c r="G1514" s="496"/>
      <c r="H1514" s="497"/>
      <c r="I1514" s="498">
        <v>12.5</v>
      </c>
    </row>
    <row r="1515" spans="1:9">
      <c r="A1515" s="506">
        <v>1508</v>
      </c>
      <c r="B1515" s="494">
        <v>41091</v>
      </c>
      <c r="C1515" s="495" t="s">
        <v>3914</v>
      </c>
      <c r="D1515" s="488">
        <v>53001005005</v>
      </c>
      <c r="E1515" s="493" t="s">
        <v>3926</v>
      </c>
      <c r="F1515" s="498">
        <v>578</v>
      </c>
      <c r="G1515" s="496"/>
      <c r="H1515" s="497"/>
      <c r="I1515" s="498">
        <v>578</v>
      </c>
    </row>
    <row r="1516" spans="1:9">
      <c r="A1516" s="506">
        <v>1509</v>
      </c>
      <c r="B1516" s="494">
        <v>41109</v>
      </c>
      <c r="C1516" s="495" t="s">
        <v>3957</v>
      </c>
      <c r="D1516" s="483">
        <v>26001002376</v>
      </c>
      <c r="E1516" s="493" t="s">
        <v>3926</v>
      </c>
      <c r="F1516" s="498">
        <v>0</v>
      </c>
      <c r="G1516" s="496"/>
      <c r="H1516" s="497"/>
      <c r="I1516" s="498">
        <v>0</v>
      </c>
    </row>
    <row r="1517" spans="1:9">
      <c r="A1517" s="506">
        <v>1510</v>
      </c>
      <c r="B1517" s="494">
        <v>41084</v>
      </c>
      <c r="C1517" s="495" t="s">
        <v>3958</v>
      </c>
      <c r="D1517" s="483">
        <v>46001015708</v>
      </c>
      <c r="E1517" s="493" t="s">
        <v>3926</v>
      </c>
      <c r="F1517" s="498">
        <v>10.5</v>
      </c>
      <c r="G1517" s="496"/>
      <c r="H1517" s="497"/>
      <c r="I1517" s="498">
        <v>10.5</v>
      </c>
    </row>
    <row r="1518" spans="1:9">
      <c r="A1518" s="507">
        <v>1511</v>
      </c>
      <c r="B1518" s="494">
        <v>41099</v>
      </c>
      <c r="C1518" s="495" t="s">
        <v>3915</v>
      </c>
      <c r="D1518" s="488">
        <v>2001000997</v>
      </c>
      <c r="E1518" s="493" t="s">
        <v>3926</v>
      </c>
      <c r="F1518" s="498">
        <v>17.760000000000002</v>
      </c>
      <c r="G1518" s="496"/>
      <c r="H1518" s="497"/>
      <c r="I1518" s="498">
        <v>17.760000000000002</v>
      </c>
    </row>
    <row r="1519" spans="1:9">
      <c r="A1519" s="506">
        <v>1512</v>
      </c>
      <c r="B1519" s="494">
        <v>41070</v>
      </c>
      <c r="C1519" s="495" t="s">
        <v>3959</v>
      </c>
      <c r="D1519" s="483">
        <v>39001021959</v>
      </c>
      <c r="E1519" s="493" t="s">
        <v>3926</v>
      </c>
      <c r="F1519" s="498">
        <v>75</v>
      </c>
      <c r="G1519" s="496"/>
      <c r="H1519" s="497"/>
      <c r="I1519" s="498">
        <v>75</v>
      </c>
    </row>
    <row r="1520" spans="1:9">
      <c r="A1520" s="506">
        <v>1513</v>
      </c>
      <c r="B1520" s="494">
        <v>41062</v>
      </c>
      <c r="C1520" s="495" t="s">
        <v>3960</v>
      </c>
      <c r="D1520" s="483">
        <v>29001006917</v>
      </c>
      <c r="E1520" s="493" t="s">
        <v>3926</v>
      </c>
      <c r="F1520" s="498">
        <v>16.66</v>
      </c>
      <c r="G1520" s="496"/>
      <c r="H1520" s="497"/>
      <c r="I1520" s="498">
        <v>16.66</v>
      </c>
    </row>
    <row r="1521" spans="1:9">
      <c r="A1521" s="506">
        <v>1514</v>
      </c>
      <c r="B1521" s="494">
        <v>41073</v>
      </c>
      <c r="C1521" s="495" t="s">
        <v>3961</v>
      </c>
      <c r="D1521" s="488">
        <v>18001030178</v>
      </c>
      <c r="E1521" s="493" t="s">
        <v>3926</v>
      </c>
      <c r="F1521" s="498">
        <v>415.15</v>
      </c>
      <c r="G1521" s="496"/>
      <c r="H1521" s="497"/>
      <c r="I1521" s="498">
        <v>415.15</v>
      </c>
    </row>
    <row r="1522" spans="1:9">
      <c r="A1522" s="507">
        <v>1515</v>
      </c>
      <c r="B1522" s="494">
        <v>41061</v>
      </c>
      <c r="C1522" s="495" t="s">
        <v>3917</v>
      </c>
      <c r="D1522" s="488">
        <v>19001010004</v>
      </c>
      <c r="E1522" s="493" t="s">
        <v>3926</v>
      </c>
      <c r="F1522" s="498"/>
      <c r="G1522" s="496"/>
      <c r="H1522" s="497"/>
      <c r="I1522" s="498"/>
    </row>
    <row r="1523" spans="1:9">
      <c r="A1523" s="506">
        <v>1516</v>
      </c>
      <c r="B1523" s="494">
        <v>41065</v>
      </c>
      <c r="C1523" s="495" t="s">
        <v>3962</v>
      </c>
      <c r="D1523" s="483">
        <v>19001038925</v>
      </c>
      <c r="E1523" s="493" t="s">
        <v>3926</v>
      </c>
      <c r="F1523" s="498">
        <v>20.84</v>
      </c>
      <c r="G1523" s="496"/>
      <c r="H1523" s="497"/>
      <c r="I1523" s="498">
        <v>20.84</v>
      </c>
    </row>
    <row r="1524" spans="1:9">
      <c r="A1524" s="506">
        <v>1517</v>
      </c>
      <c r="B1524" s="494">
        <v>41077</v>
      </c>
      <c r="C1524" s="495" t="s">
        <v>3963</v>
      </c>
      <c r="D1524" s="483">
        <v>48001002277</v>
      </c>
      <c r="E1524" s="493" t="s">
        <v>3926</v>
      </c>
      <c r="F1524" s="498">
        <v>166.67</v>
      </c>
      <c r="G1524" s="496"/>
      <c r="H1524" s="497"/>
      <c r="I1524" s="498">
        <v>166.67</v>
      </c>
    </row>
    <row r="1525" spans="1:9" ht="18.75" customHeight="1">
      <c r="A1525" s="506">
        <v>1518</v>
      </c>
      <c r="B1525" s="494">
        <v>41116</v>
      </c>
      <c r="C1525" s="495" t="s">
        <v>3964</v>
      </c>
      <c r="D1525" s="483">
        <v>42001002750</v>
      </c>
      <c r="E1525" s="493" t="s">
        <v>3926</v>
      </c>
      <c r="F1525" s="498">
        <v>208.33</v>
      </c>
      <c r="G1525" s="496"/>
      <c r="H1525" s="497"/>
      <c r="I1525" s="498">
        <v>208.33</v>
      </c>
    </row>
    <row r="1526" spans="1:9">
      <c r="A1526" s="507">
        <v>1519</v>
      </c>
      <c r="B1526" s="494">
        <v>41116</v>
      </c>
      <c r="C1526" s="495" t="s">
        <v>3918</v>
      </c>
      <c r="D1526" s="488">
        <v>42001014550</v>
      </c>
      <c r="E1526" s="493" t="s">
        <v>3926</v>
      </c>
      <c r="F1526" s="498">
        <v>69.41</v>
      </c>
      <c r="G1526" s="496"/>
      <c r="H1526" s="497"/>
      <c r="I1526" s="498">
        <v>69.41</v>
      </c>
    </row>
    <row r="1527" spans="1:9">
      <c r="A1527" s="506">
        <v>1520</v>
      </c>
      <c r="B1527" s="494">
        <v>41061</v>
      </c>
      <c r="C1527" s="495" t="s">
        <v>3881</v>
      </c>
      <c r="D1527" s="488">
        <v>61001025501</v>
      </c>
      <c r="E1527" s="493" t="s">
        <v>3926</v>
      </c>
      <c r="F1527" s="498">
        <v>319.27999999999997</v>
      </c>
      <c r="G1527" s="496"/>
      <c r="H1527" s="497"/>
      <c r="I1527" s="498">
        <v>319.27999999999997</v>
      </c>
    </row>
    <row r="1528" spans="1:9">
      <c r="A1528" s="506">
        <v>1521</v>
      </c>
      <c r="B1528" s="494">
        <v>41061</v>
      </c>
      <c r="C1528" s="495" t="s">
        <v>3965</v>
      </c>
      <c r="D1528" s="483">
        <v>61008001376</v>
      </c>
      <c r="E1528" s="493" t="s">
        <v>3926</v>
      </c>
      <c r="F1528" s="498"/>
      <c r="G1528" s="496"/>
      <c r="H1528" s="497"/>
      <c r="I1528" s="498"/>
    </row>
    <row r="1529" spans="1:9">
      <c r="A1529" s="506">
        <v>1522</v>
      </c>
      <c r="B1529" s="494">
        <v>41131</v>
      </c>
      <c r="C1529" s="495" t="s">
        <v>3919</v>
      </c>
      <c r="D1529" s="488">
        <v>61004006060</v>
      </c>
      <c r="E1529" s="493" t="s">
        <v>3926</v>
      </c>
      <c r="F1529" s="498"/>
      <c r="G1529" s="496"/>
      <c r="H1529" s="497"/>
      <c r="I1529" s="498"/>
    </row>
    <row r="1530" spans="1:9">
      <c r="A1530" s="507">
        <v>1523</v>
      </c>
      <c r="B1530" s="494">
        <v>41082</v>
      </c>
      <c r="C1530" s="495" t="s">
        <v>3966</v>
      </c>
      <c r="D1530" s="483">
        <v>61010004477</v>
      </c>
      <c r="E1530" s="493" t="s">
        <v>3926</v>
      </c>
      <c r="F1530" s="498">
        <v>26.66</v>
      </c>
      <c r="G1530" s="496"/>
      <c r="H1530" s="497"/>
      <c r="I1530" s="498">
        <v>26.66</v>
      </c>
    </row>
    <row r="1531" spans="1:9">
      <c r="A1531" s="506">
        <v>1524</v>
      </c>
      <c r="B1531" s="494">
        <v>41072</v>
      </c>
      <c r="C1531" s="495" t="s">
        <v>3920</v>
      </c>
      <c r="D1531" s="488">
        <v>61006007512</v>
      </c>
      <c r="E1531" s="493" t="s">
        <v>3926</v>
      </c>
      <c r="F1531" s="498">
        <v>691.92</v>
      </c>
      <c r="G1531" s="496"/>
      <c r="H1531" s="497"/>
      <c r="I1531" s="498">
        <v>691.92</v>
      </c>
    </row>
    <row r="1532" spans="1:9">
      <c r="A1532" s="506">
        <v>1525</v>
      </c>
      <c r="B1532" s="494">
        <v>41063</v>
      </c>
      <c r="C1532" s="495" t="s">
        <v>3967</v>
      </c>
      <c r="D1532" s="483">
        <v>61009005342</v>
      </c>
      <c r="E1532" s="493" t="s">
        <v>3926</v>
      </c>
      <c r="F1532" s="498">
        <v>26.66</v>
      </c>
      <c r="G1532" s="496"/>
      <c r="H1532" s="497"/>
      <c r="I1532" s="498">
        <v>26.66</v>
      </c>
    </row>
    <row r="1533" spans="1:9">
      <c r="A1533" s="506">
        <v>1526</v>
      </c>
      <c r="B1533" s="494">
        <v>41134</v>
      </c>
      <c r="C1533" s="495" t="s">
        <v>3892</v>
      </c>
      <c r="D1533" s="483">
        <v>45001015655</v>
      </c>
      <c r="E1533" s="493" t="s">
        <v>3926</v>
      </c>
      <c r="F1533" s="498">
        <v>52.08</v>
      </c>
      <c r="G1533" s="496"/>
      <c r="H1533" s="497"/>
      <c r="I1533" s="498">
        <v>52.08</v>
      </c>
    </row>
    <row r="1534" spans="1:9">
      <c r="A1534" s="507">
        <v>1527</v>
      </c>
      <c r="B1534" s="494">
        <v>41136</v>
      </c>
      <c r="C1534" s="495" t="s">
        <v>3893</v>
      </c>
      <c r="D1534" s="483">
        <v>1013013356</v>
      </c>
      <c r="E1534" s="493" t="s">
        <v>3926</v>
      </c>
      <c r="F1534" s="498">
        <v>172.84</v>
      </c>
      <c r="G1534" s="496"/>
      <c r="H1534" s="497"/>
      <c r="I1534" s="498">
        <v>172.84</v>
      </c>
    </row>
    <row r="1535" spans="1:9">
      <c r="A1535" s="506">
        <v>1528</v>
      </c>
      <c r="B1535" s="494">
        <v>41134</v>
      </c>
      <c r="C1535" s="495" t="s">
        <v>3889</v>
      </c>
      <c r="D1535" s="488">
        <v>1008010173</v>
      </c>
      <c r="E1535" s="493" t="s">
        <v>3926</v>
      </c>
      <c r="F1535" s="498">
        <v>691.38</v>
      </c>
      <c r="G1535" s="496"/>
      <c r="H1535" s="497"/>
      <c r="I1535" s="498">
        <v>691.38</v>
      </c>
    </row>
    <row r="1536" spans="1:9">
      <c r="A1536" s="506">
        <v>1529</v>
      </c>
      <c r="B1536" s="494">
        <v>41130</v>
      </c>
      <c r="C1536" s="495" t="s">
        <v>3891</v>
      </c>
      <c r="D1536" s="483">
        <v>3100104526</v>
      </c>
      <c r="E1536" s="493" t="s">
        <v>3926</v>
      </c>
      <c r="F1536" s="498">
        <v>197.5</v>
      </c>
      <c r="G1536" s="496"/>
      <c r="H1536" s="497"/>
      <c r="I1536" s="498">
        <v>197.5</v>
      </c>
    </row>
    <row r="1537" spans="1:9">
      <c r="A1537" s="506">
        <v>1530</v>
      </c>
      <c r="B1537" s="494">
        <v>41131</v>
      </c>
      <c r="C1537" s="495" t="s">
        <v>3890</v>
      </c>
      <c r="D1537" s="488">
        <v>35001049166</v>
      </c>
      <c r="E1537" s="493" t="s">
        <v>3926</v>
      </c>
      <c r="F1537" s="498">
        <v>345.69</v>
      </c>
      <c r="G1537" s="496"/>
      <c r="H1537" s="497"/>
      <c r="I1537" s="498">
        <v>345.69</v>
      </c>
    </row>
    <row r="1538" spans="1:9">
      <c r="A1538" s="507">
        <v>1531</v>
      </c>
      <c r="B1538" s="494">
        <v>41136</v>
      </c>
      <c r="C1538" s="495" t="s">
        <v>3968</v>
      </c>
      <c r="D1538" s="483">
        <v>19001001803</v>
      </c>
      <c r="E1538" s="493" t="s">
        <v>3926</v>
      </c>
      <c r="F1538" s="498"/>
      <c r="G1538" s="496"/>
      <c r="H1538" s="497"/>
      <c r="I1538" s="498">
        <v>0</v>
      </c>
    </row>
    <row r="1539" spans="1:9">
      <c r="A1539" s="506">
        <v>1532</v>
      </c>
      <c r="B1539" s="494">
        <v>41136</v>
      </c>
      <c r="C1539" s="495" t="s">
        <v>3894</v>
      </c>
      <c r="D1539" s="483">
        <v>12001053877</v>
      </c>
      <c r="E1539" s="493" t="s">
        <v>3926</v>
      </c>
      <c r="F1539" s="498"/>
      <c r="G1539" s="496"/>
      <c r="H1539" s="497"/>
      <c r="I1539" s="498"/>
    </row>
    <row r="1540" spans="1:9">
      <c r="A1540" s="506">
        <v>1533</v>
      </c>
      <c r="B1540" s="494">
        <v>41129</v>
      </c>
      <c r="C1540" s="495" t="s">
        <v>3969</v>
      </c>
      <c r="D1540" s="488">
        <v>23001002557</v>
      </c>
      <c r="E1540" s="493" t="s">
        <v>3926</v>
      </c>
      <c r="F1540" s="498">
        <v>81.67</v>
      </c>
      <c r="G1540" s="496"/>
      <c r="H1540" s="497"/>
      <c r="I1540" s="498">
        <v>81.67</v>
      </c>
    </row>
    <row r="1541" spans="1:9">
      <c r="A1541" s="507">
        <v>1534</v>
      </c>
      <c r="B1541" s="494">
        <v>41190</v>
      </c>
      <c r="C1541" s="495" t="s">
        <v>3970</v>
      </c>
      <c r="D1541" s="483">
        <v>204579429</v>
      </c>
      <c r="E1541" s="493" t="s">
        <v>442</v>
      </c>
      <c r="F1541" s="498">
        <v>1.5</v>
      </c>
      <c r="G1541" s="490"/>
      <c r="H1541" s="491"/>
      <c r="I1541" s="498">
        <v>1.5</v>
      </c>
    </row>
    <row r="1542" spans="1:9">
      <c r="A1542" s="508">
        <v>1535</v>
      </c>
      <c r="B1542" s="499" t="s">
        <v>3971</v>
      </c>
      <c r="C1542" s="493" t="s">
        <v>3972</v>
      </c>
      <c r="D1542" s="498">
        <v>204579429</v>
      </c>
      <c r="E1542" s="497" t="s">
        <v>442</v>
      </c>
      <c r="F1542" s="497">
        <v>105</v>
      </c>
      <c r="G1542" s="498"/>
      <c r="H1542" s="491"/>
      <c r="I1542" s="489">
        <v>105</v>
      </c>
    </row>
    <row r="1543" spans="1:9" ht="27">
      <c r="A1543" s="508">
        <v>1536</v>
      </c>
      <c r="B1543" s="499" t="s">
        <v>3973</v>
      </c>
      <c r="C1543" s="493" t="s">
        <v>3551</v>
      </c>
      <c r="D1543" s="498">
        <v>204566978</v>
      </c>
      <c r="E1543" s="496" t="s">
        <v>3974</v>
      </c>
      <c r="F1543" s="497">
        <v>33.56</v>
      </c>
      <c r="G1543" s="498"/>
      <c r="H1543" s="491"/>
      <c r="I1543" s="489">
        <v>33.56</v>
      </c>
    </row>
    <row r="1544" spans="1:9">
      <c r="A1544" s="508">
        <v>1537</v>
      </c>
      <c r="B1544" s="499" t="s">
        <v>3973</v>
      </c>
      <c r="C1544" s="531" t="s">
        <v>3552</v>
      </c>
      <c r="D1544" s="498">
        <v>204876606</v>
      </c>
      <c r="E1544" s="496" t="s">
        <v>442</v>
      </c>
      <c r="F1544" s="497">
        <v>2505.5300000000002</v>
      </c>
      <c r="G1544" s="498"/>
      <c r="H1544" s="491"/>
      <c r="I1544" s="489">
        <v>2505.5300000000002</v>
      </c>
    </row>
    <row r="1545" spans="1:9" ht="15.75">
      <c r="A1545" s="507">
        <v>1538</v>
      </c>
      <c r="B1545" s="634" t="s">
        <v>4079</v>
      </c>
      <c r="C1545" s="635" t="s">
        <v>4009</v>
      </c>
      <c r="D1545" s="479">
        <v>205283637</v>
      </c>
      <c r="E1545" s="500" t="s">
        <v>3977</v>
      </c>
      <c r="F1545" s="636" t="s">
        <v>4114</v>
      </c>
      <c r="G1545" s="637"/>
      <c r="H1545" s="636"/>
      <c r="I1545" s="498">
        <v>16501.82</v>
      </c>
    </row>
    <row r="1546" spans="1:9" ht="15.75">
      <c r="A1546" s="508">
        <v>1539</v>
      </c>
      <c r="B1546" s="634" t="s">
        <v>4080</v>
      </c>
      <c r="C1546" s="635" t="s">
        <v>4010</v>
      </c>
      <c r="D1546" s="530">
        <v>1015006405</v>
      </c>
      <c r="E1546" s="500" t="s">
        <v>3977</v>
      </c>
      <c r="F1546" s="636" t="s">
        <v>4115</v>
      </c>
      <c r="G1546" s="637"/>
      <c r="H1546" s="636"/>
      <c r="I1546" s="498">
        <v>311.38</v>
      </c>
    </row>
    <row r="1547" spans="1:9" ht="15.75">
      <c r="A1547" s="507">
        <v>1540</v>
      </c>
      <c r="B1547" s="638" t="s">
        <v>4081</v>
      </c>
      <c r="C1547" s="635" t="s">
        <v>4011</v>
      </c>
      <c r="D1547" s="530">
        <v>102800992</v>
      </c>
      <c r="E1547" s="500" t="s">
        <v>3977</v>
      </c>
      <c r="F1547" s="636" t="s">
        <v>4116</v>
      </c>
      <c r="G1547" s="637"/>
      <c r="H1547" s="636"/>
      <c r="I1547" s="498">
        <v>518.97</v>
      </c>
    </row>
    <row r="1548" spans="1:9" ht="15.75">
      <c r="A1548" s="508">
        <v>1541</v>
      </c>
      <c r="B1548" s="638" t="s">
        <v>4082</v>
      </c>
      <c r="C1548" s="635" t="s">
        <v>4012</v>
      </c>
      <c r="D1548" s="530">
        <v>1030006499</v>
      </c>
      <c r="E1548" s="500" t="s">
        <v>3977</v>
      </c>
      <c r="F1548" s="648">
        <v>1037.94</v>
      </c>
      <c r="G1548" s="637"/>
      <c r="H1548" s="636"/>
      <c r="I1548" s="498">
        <v>1037.94</v>
      </c>
    </row>
    <row r="1549" spans="1:9" ht="15.75">
      <c r="A1549" s="507">
        <v>1542</v>
      </c>
      <c r="B1549" s="638" t="s">
        <v>4083</v>
      </c>
      <c r="C1549" s="635" t="s">
        <v>4013</v>
      </c>
      <c r="D1549" s="495">
        <v>1015018308</v>
      </c>
      <c r="E1549" s="500" t="s">
        <v>3977</v>
      </c>
      <c r="F1549" s="636" t="s">
        <v>4117</v>
      </c>
      <c r="G1549" s="637"/>
      <c r="H1549" s="636"/>
      <c r="I1549" s="498">
        <v>830.35</v>
      </c>
    </row>
    <row r="1550" spans="1:9" ht="15.75">
      <c r="A1550" s="508">
        <v>1543</v>
      </c>
      <c r="B1550" s="638" t="s">
        <v>4084</v>
      </c>
      <c r="C1550" s="635" t="s">
        <v>4014</v>
      </c>
      <c r="D1550" s="495">
        <v>43001007812</v>
      </c>
      <c r="E1550" s="500" t="s">
        <v>3977</v>
      </c>
      <c r="F1550" s="636" t="s">
        <v>4118</v>
      </c>
      <c r="G1550" s="637"/>
      <c r="H1550" s="636"/>
      <c r="I1550" s="498">
        <v>345.98</v>
      </c>
    </row>
    <row r="1551" spans="1:9" ht="15.75">
      <c r="A1551" s="507">
        <v>1544</v>
      </c>
      <c r="B1551" s="638" t="s">
        <v>4079</v>
      </c>
      <c r="C1551" s="635" t="s">
        <v>4015</v>
      </c>
      <c r="D1551" s="530">
        <v>801278114</v>
      </c>
      <c r="E1551" s="500" t="s">
        <v>3977</v>
      </c>
      <c r="F1551" s="636" t="s">
        <v>4119</v>
      </c>
      <c r="G1551" s="637"/>
      <c r="H1551" s="636"/>
      <c r="I1551" s="498">
        <v>145.83000000000001</v>
      </c>
    </row>
    <row r="1552" spans="1:9" ht="15.75">
      <c r="A1552" s="508">
        <v>1545</v>
      </c>
      <c r="B1552" s="638" t="s">
        <v>4085</v>
      </c>
      <c r="C1552" s="635" t="s">
        <v>4016</v>
      </c>
      <c r="D1552" s="530">
        <v>1003001569</v>
      </c>
      <c r="E1552" s="500" t="s">
        <v>3977</v>
      </c>
      <c r="F1552" s="636" t="s">
        <v>4120</v>
      </c>
      <c r="G1552" s="637"/>
      <c r="H1552" s="636"/>
      <c r="I1552" s="498">
        <v>589.54999999999995</v>
      </c>
    </row>
    <row r="1553" spans="1:9" ht="15.75">
      <c r="A1553" s="507">
        <v>1546</v>
      </c>
      <c r="B1553" s="638" t="s">
        <v>4086</v>
      </c>
      <c r="C1553" s="635" t="s">
        <v>4017</v>
      </c>
      <c r="D1553" s="530">
        <v>36001033813</v>
      </c>
      <c r="E1553" s="500" t="s">
        <v>3977</v>
      </c>
      <c r="F1553" s="636" t="s">
        <v>4121</v>
      </c>
      <c r="G1553" s="637"/>
      <c r="H1553" s="636"/>
      <c r="I1553" s="498">
        <v>808.21</v>
      </c>
    </row>
    <row r="1554" spans="1:9" ht="15.75">
      <c r="A1554" s="508">
        <v>1547</v>
      </c>
      <c r="B1554" s="638" t="s">
        <v>4087</v>
      </c>
      <c r="C1554" s="635" t="s">
        <v>4018</v>
      </c>
      <c r="D1554" s="532">
        <v>13001017845</v>
      </c>
      <c r="E1554" s="500" t="s">
        <v>3977</v>
      </c>
      <c r="F1554" s="636" t="s">
        <v>4122</v>
      </c>
      <c r="G1554" s="637"/>
      <c r="H1554" s="636"/>
      <c r="I1554" s="498">
        <v>73</v>
      </c>
    </row>
    <row r="1555" spans="1:9" ht="15.75">
      <c r="A1555" s="507">
        <v>1548</v>
      </c>
      <c r="B1555" s="638" t="s">
        <v>4088</v>
      </c>
      <c r="C1555" s="635" t="s">
        <v>4019</v>
      </c>
      <c r="D1555" s="495">
        <v>1008040230</v>
      </c>
      <c r="E1555" s="500" t="s">
        <v>3977</v>
      </c>
      <c r="F1555" s="636" t="s">
        <v>4123</v>
      </c>
      <c r="G1555" s="637"/>
      <c r="H1555" s="636"/>
      <c r="I1555" s="498">
        <v>216.67</v>
      </c>
    </row>
    <row r="1556" spans="1:9" ht="15.75">
      <c r="A1556" s="508">
        <v>1549</v>
      </c>
      <c r="B1556" s="638" t="s">
        <v>4089</v>
      </c>
      <c r="C1556" s="635" t="s">
        <v>4020</v>
      </c>
      <c r="D1556" s="530">
        <v>14001003910</v>
      </c>
      <c r="E1556" s="500" t="s">
        <v>3977</v>
      </c>
      <c r="F1556" s="637" t="s">
        <v>4124</v>
      </c>
      <c r="G1556" s="637"/>
      <c r="H1556" s="637"/>
      <c r="I1556" s="498">
        <v>166.67</v>
      </c>
    </row>
    <row r="1557" spans="1:9" ht="15.75">
      <c r="A1557" s="507">
        <v>1550</v>
      </c>
      <c r="B1557" s="638" t="s">
        <v>4090</v>
      </c>
      <c r="C1557" s="635" t="s">
        <v>4021</v>
      </c>
      <c r="D1557" s="530">
        <v>1008003272</v>
      </c>
      <c r="E1557" s="500" t="s">
        <v>3977</v>
      </c>
      <c r="F1557" s="637" t="s">
        <v>4125</v>
      </c>
      <c r="G1557" s="637"/>
      <c r="H1557" s="637"/>
      <c r="I1557" s="498">
        <v>208.33</v>
      </c>
    </row>
    <row r="1558" spans="1:9" ht="15.75">
      <c r="A1558" s="508">
        <v>1551</v>
      </c>
      <c r="B1558" s="638" t="s">
        <v>4087</v>
      </c>
      <c r="C1558" s="635" t="s">
        <v>4022</v>
      </c>
      <c r="D1558" s="495">
        <v>45001025603</v>
      </c>
      <c r="E1558" s="500" t="s">
        <v>3977</v>
      </c>
      <c r="F1558" s="637" t="s">
        <v>4126</v>
      </c>
      <c r="G1558" s="637"/>
      <c r="H1558" s="637"/>
      <c r="I1558" s="498">
        <v>276.77999999999997</v>
      </c>
    </row>
    <row r="1559" spans="1:9" ht="15.75">
      <c r="A1559" s="507">
        <v>1552</v>
      </c>
      <c r="B1559" s="638" t="s">
        <v>4090</v>
      </c>
      <c r="C1559" s="635" t="s">
        <v>4023</v>
      </c>
      <c r="D1559" s="495">
        <v>23001007164</v>
      </c>
      <c r="E1559" s="500" t="s">
        <v>3977</v>
      </c>
      <c r="F1559" s="637" t="s">
        <v>4127</v>
      </c>
      <c r="G1559" s="637"/>
      <c r="H1559" s="637"/>
      <c r="I1559" s="498">
        <v>104.17</v>
      </c>
    </row>
    <row r="1560" spans="1:9" ht="15.75">
      <c r="A1560" s="508">
        <v>1553</v>
      </c>
      <c r="B1560" s="638" t="s">
        <v>4079</v>
      </c>
      <c r="C1560" s="635" t="s">
        <v>3840</v>
      </c>
      <c r="D1560" s="495">
        <v>60001129329</v>
      </c>
      <c r="E1560" s="500" t="s">
        <v>3977</v>
      </c>
      <c r="F1560" s="637" t="s">
        <v>4128</v>
      </c>
      <c r="G1560" s="637"/>
      <c r="H1560" s="637"/>
      <c r="I1560" s="498">
        <v>275</v>
      </c>
    </row>
    <row r="1561" spans="1:9" ht="15.75">
      <c r="A1561" s="507">
        <v>1554</v>
      </c>
      <c r="B1561" s="638" t="s">
        <v>4079</v>
      </c>
      <c r="C1561" s="635" t="s">
        <v>4024</v>
      </c>
      <c r="D1561" s="530">
        <v>12001017877</v>
      </c>
      <c r="E1561" s="500" t="s">
        <v>3977</v>
      </c>
      <c r="F1561" s="637" t="s">
        <v>4129</v>
      </c>
      <c r="G1561" s="637"/>
      <c r="H1561" s="637"/>
      <c r="I1561" s="498">
        <v>140.83000000000001</v>
      </c>
    </row>
    <row r="1562" spans="1:9" ht="15.75">
      <c r="A1562" s="508">
        <v>1555</v>
      </c>
      <c r="B1562" s="638" t="s">
        <v>4091</v>
      </c>
      <c r="C1562" s="635" t="s">
        <v>4025</v>
      </c>
      <c r="D1562" s="495">
        <v>28001002247</v>
      </c>
      <c r="E1562" s="500" t="s">
        <v>3977</v>
      </c>
      <c r="F1562" s="637" t="s">
        <v>4125</v>
      </c>
      <c r="G1562" s="637"/>
      <c r="H1562" s="637"/>
      <c r="I1562" s="498">
        <v>208.33</v>
      </c>
    </row>
    <row r="1563" spans="1:9" ht="15.75">
      <c r="A1563" s="507">
        <v>1556</v>
      </c>
      <c r="B1563" s="639" t="s">
        <v>4092</v>
      </c>
      <c r="C1563" s="635" t="s">
        <v>4026</v>
      </c>
      <c r="D1563" s="495">
        <v>24001022727</v>
      </c>
      <c r="E1563" s="500" t="s">
        <v>3977</v>
      </c>
      <c r="F1563" s="637" t="s">
        <v>4130</v>
      </c>
      <c r="G1563" s="637"/>
      <c r="H1563" s="637"/>
      <c r="I1563" s="498">
        <v>415.18</v>
      </c>
    </row>
    <row r="1564" spans="1:9" ht="15.75">
      <c r="A1564" s="508">
        <v>1557</v>
      </c>
      <c r="B1564" s="638" t="s">
        <v>4093</v>
      </c>
      <c r="C1564" s="635" t="s">
        <v>4027</v>
      </c>
      <c r="D1564" s="495">
        <v>15001002399</v>
      </c>
      <c r="E1564" s="500" t="s">
        <v>3977</v>
      </c>
      <c r="F1564" s="637" t="s">
        <v>4131</v>
      </c>
      <c r="G1564" s="637"/>
      <c r="H1564" s="637"/>
      <c r="I1564" s="498">
        <v>333.33</v>
      </c>
    </row>
    <row r="1565" spans="1:9" ht="15.75">
      <c r="A1565" s="507">
        <v>1558</v>
      </c>
      <c r="B1565" s="638" t="s">
        <v>4094</v>
      </c>
      <c r="C1565" s="635" t="s">
        <v>4028</v>
      </c>
      <c r="D1565" s="495">
        <v>1019023803</v>
      </c>
      <c r="E1565" s="500" t="s">
        <v>3977</v>
      </c>
      <c r="F1565" s="637" t="s">
        <v>4127</v>
      </c>
      <c r="G1565" s="637"/>
      <c r="H1565" s="637"/>
      <c r="I1565" s="498">
        <v>104.17</v>
      </c>
    </row>
    <row r="1566" spans="1:9" ht="15.75">
      <c r="A1566" s="508">
        <v>1559</v>
      </c>
      <c r="B1566" s="638" t="s">
        <v>4091</v>
      </c>
      <c r="C1566" s="635" t="s">
        <v>4029</v>
      </c>
      <c r="D1566" s="530">
        <v>220010011578</v>
      </c>
      <c r="E1566" s="500" t="s">
        <v>3977</v>
      </c>
      <c r="F1566" s="637" t="s">
        <v>4127</v>
      </c>
      <c r="G1566" s="637"/>
      <c r="H1566" s="637"/>
      <c r="I1566" s="498">
        <v>104.17</v>
      </c>
    </row>
    <row r="1567" spans="1:9" ht="15.75">
      <c r="A1567" s="507">
        <v>1560</v>
      </c>
      <c r="B1567" s="638" t="s">
        <v>4085</v>
      </c>
      <c r="C1567" s="635" t="s">
        <v>4030</v>
      </c>
      <c r="D1567" s="530">
        <v>1008004397</v>
      </c>
      <c r="E1567" s="500" t="s">
        <v>3977</v>
      </c>
      <c r="F1567" s="637" t="s">
        <v>4127</v>
      </c>
      <c r="G1567" s="637"/>
      <c r="H1567" s="637"/>
      <c r="I1567" s="498">
        <v>104.17</v>
      </c>
    </row>
    <row r="1568" spans="1:9" ht="15.75">
      <c r="A1568" s="508">
        <v>1561</v>
      </c>
      <c r="B1568" s="640">
        <v>41081</v>
      </c>
      <c r="C1568" s="635" t="s">
        <v>4031</v>
      </c>
      <c r="D1568" s="495">
        <v>10101009245</v>
      </c>
      <c r="E1568" s="500" t="s">
        <v>3977</v>
      </c>
      <c r="F1568" s="637" t="s">
        <v>4132</v>
      </c>
      <c r="G1568" s="637"/>
      <c r="H1568" s="637"/>
      <c r="I1568" s="498">
        <v>270.83</v>
      </c>
    </row>
    <row r="1569" spans="1:9" ht="15.75">
      <c r="A1569" s="507">
        <v>1562</v>
      </c>
      <c r="B1569" s="638" t="s">
        <v>4095</v>
      </c>
      <c r="C1569" s="635" t="s">
        <v>4032</v>
      </c>
      <c r="D1569" s="495">
        <v>61006007512</v>
      </c>
      <c r="E1569" s="500" t="s">
        <v>3977</v>
      </c>
      <c r="F1569" s="637" t="s">
        <v>4126</v>
      </c>
      <c r="G1569" s="637"/>
      <c r="H1569" s="637"/>
      <c r="I1569" s="498">
        <v>276.77999999999997</v>
      </c>
    </row>
    <row r="1570" spans="1:9" ht="15.75">
      <c r="A1570" s="508">
        <v>1563</v>
      </c>
      <c r="B1570" s="638" t="s">
        <v>4096</v>
      </c>
      <c r="C1570" s="635" t="s">
        <v>4033</v>
      </c>
      <c r="D1570" s="495">
        <v>24001004130</v>
      </c>
      <c r="E1570" s="500" t="s">
        <v>3977</v>
      </c>
      <c r="F1570" s="637" t="s">
        <v>4119</v>
      </c>
      <c r="G1570" s="637"/>
      <c r="H1570" s="637"/>
      <c r="I1570" s="498">
        <v>145.83000000000001</v>
      </c>
    </row>
    <row r="1571" spans="1:9" ht="15.75">
      <c r="A1571" s="507">
        <v>1564</v>
      </c>
      <c r="B1571" s="638" t="s">
        <v>4097</v>
      </c>
      <c r="C1571" s="635" t="s">
        <v>4034</v>
      </c>
      <c r="D1571" s="495">
        <v>218041107</v>
      </c>
      <c r="E1571" s="500" t="s">
        <v>3977</v>
      </c>
      <c r="F1571" s="637" t="s">
        <v>4133</v>
      </c>
      <c r="G1571" s="637"/>
      <c r="H1571" s="637"/>
      <c r="I1571" s="498">
        <v>133.33000000000001</v>
      </c>
    </row>
    <row r="1572" spans="1:9" ht="15.75">
      <c r="A1572" s="508">
        <v>1565</v>
      </c>
      <c r="B1572" s="638" t="s">
        <v>4098</v>
      </c>
      <c r="C1572" s="635" t="s">
        <v>4035</v>
      </c>
      <c r="D1572" s="495">
        <v>1024022690</v>
      </c>
      <c r="E1572" s="500" t="s">
        <v>3977</v>
      </c>
      <c r="F1572" s="637" t="s">
        <v>4134</v>
      </c>
      <c r="G1572" s="637"/>
      <c r="H1572" s="637"/>
      <c r="I1572" s="498">
        <v>125</v>
      </c>
    </row>
    <row r="1573" spans="1:9" ht="15.75">
      <c r="A1573" s="507">
        <v>1566</v>
      </c>
      <c r="B1573" s="638" t="s">
        <v>4079</v>
      </c>
      <c r="C1573" s="635" t="s">
        <v>4036</v>
      </c>
      <c r="D1573" s="495">
        <v>57001009989</v>
      </c>
      <c r="E1573" s="500" t="s">
        <v>3977</v>
      </c>
      <c r="F1573" s="637" t="s">
        <v>4135</v>
      </c>
      <c r="G1573" s="637"/>
      <c r="H1573" s="637"/>
      <c r="I1573" s="498">
        <v>200</v>
      </c>
    </row>
    <row r="1574" spans="1:9" ht="15.75">
      <c r="A1574" s="508">
        <v>1567</v>
      </c>
      <c r="B1574" s="638" t="s">
        <v>4099</v>
      </c>
      <c r="C1574" s="635" t="s">
        <v>4037</v>
      </c>
      <c r="D1574" s="495">
        <v>11001009245</v>
      </c>
      <c r="E1574" s="500" t="s">
        <v>3977</v>
      </c>
      <c r="F1574" s="637" t="s">
        <v>4136</v>
      </c>
      <c r="G1574" s="637"/>
      <c r="H1574" s="637"/>
      <c r="I1574" s="498">
        <v>208.14</v>
      </c>
    </row>
    <row r="1575" spans="1:9" ht="15.75">
      <c r="A1575" s="507">
        <v>1568</v>
      </c>
      <c r="B1575" s="638" t="s">
        <v>4089</v>
      </c>
      <c r="C1575" s="635" t="s">
        <v>4038</v>
      </c>
      <c r="D1575" s="495">
        <v>47001012083</v>
      </c>
      <c r="E1575" s="500" t="s">
        <v>3977</v>
      </c>
      <c r="F1575" s="637" t="s">
        <v>4130</v>
      </c>
      <c r="G1575" s="637"/>
      <c r="H1575" s="637"/>
      <c r="I1575" s="498">
        <v>415.18</v>
      </c>
    </row>
    <row r="1576" spans="1:9" ht="15.75">
      <c r="A1576" s="508">
        <v>1569</v>
      </c>
      <c r="B1576" s="638" t="s">
        <v>4100</v>
      </c>
      <c r="C1576" s="635" t="s">
        <v>4039</v>
      </c>
      <c r="D1576" s="533" t="s">
        <v>3978</v>
      </c>
      <c r="E1576" s="500" t="s">
        <v>3977</v>
      </c>
      <c r="F1576" s="637" t="s">
        <v>4134</v>
      </c>
      <c r="G1576" s="637"/>
      <c r="H1576" s="637"/>
      <c r="I1576" s="498">
        <v>125</v>
      </c>
    </row>
    <row r="1577" spans="1:9" ht="15.75">
      <c r="A1577" s="507">
        <v>1570</v>
      </c>
      <c r="B1577" s="638" t="s">
        <v>4100</v>
      </c>
      <c r="C1577" s="635" t="s">
        <v>4040</v>
      </c>
      <c r="D1577" s="530">
        <v>7001005442</v>
      </c>
      <c r="E1577" s="500" t="s">
        <v>3977</v>
      </c>
      <c r="F1577" s="637" t="s">
        <v>4137</v>
      </c>
      <c r="G1577" s="637"/>
      <c r="H1577" s="637"/>
      <c r="I1577" s="498">
        <v>50</v>
      </c>
    </row>
    <row r="1578" spans="1:9" ht="15.75">
      <c r="A1578" s="508">
        <v>1571</v>
      </c>
      <c r="B1578" s="640" t="s">
        <v>4097</v>
      </c>
      <c r="C1578" s="635" t="s">
        <v>4041</v>
      </c>
      <c r="D1578" s="495">
        <v>34001004461</v>
      </c>
      <c r="E1578" s="500" t="s">
        <v>3977</v>
      </c>
      <c r="F1578" s="637" t="s">
        <v>4138</v>
      </c>
      <c r="G1578" s="637"/>
      <c r="H1578" s="637"/>
      <c r="I1578" s="498">
        <v>66.67</v>
      </c>
    </row>
    <row r="1579" spans="1:9" ht="15.75">
      <c r="A1579" s="507">
        <v>1572</v>
      </c>
      <c r="B1579" s="638" t="s">
        <v>4101</v>
      </c>
      <c r="C1579" s="635" t="s">
        <v>4042</v>
      </c>
      <c r="D1579" s="495">
        <v>4001002669</v>
      </c>
      <c r="E1579" s="500" t="s">
        <v>3977</v>
      </c>
      <c r="F1579" s="637" t="s">
        <v>4139</v>
      </c>
      <c r="G1579" s="637"/>
      <c r="H1579" s="637"/>
      <c r="I1579" s="498">
        <v>408.33</v>
      </c>
    </row>
    <row r="1580" spans="1:9" ht="15.75">
      <c r="A1580" s="508">
        <v>1573</v>
      </c>
      <c r="B1580" s="638" t="s">
        <v>4097</v>
      </c>
      <c r="C1580" s="635" t="s">
        <v>4043</v>
      </c>
      <c r="D1580" s="495">
        <v>49001011046</v>
      </c>
      <c r="E1580" s="500" t="s">
        <v>3977</v>
      </c>
      <c r="F1580" s="637" t="s">
        <v>4140</v>
      </c>
      <c r="G1580" s="637"/>
      <c r="H1580" s="637"/>
      <c r="I1580" s="498">
        <v>83.33</v>
      </c>
    </row>
    <row r="1581" spans="1:9" ht="15.75">
      <c r="A1581" s="507">
        <v>1574</v>
      </c>
      <c r="B1581" s="638" t="s">
        <v>4081</v>
      </c>
      <c r="C1581" s="635" t="s">
        <v>4044</v>
      </c>
      <c r="D1581" s="495">
        <v>27001007074</v>
      </c>
      <c r="E1581" s="500" t="s">
        <v>3977</v>
      </c>
      <c r="F1581" s="637" t="s">
        <v>4127</v>
      </c>
      <c r="G1581" s="637"/>
      <c r="H1581" s="637"/>
      <c r="I1581" s="498">
        <v>104.17</v>
      </c>
    </row>
    <row r="1582" spans="1:9" ht="15.75">
      <c r="A1582" s="508">
        <v>1575</v>
      </c>
      <c r="B1582" s="638" t="s">
        <v>4079</v>
      </c>
      <c r="C1582" s="635" t="s">
        <v>4045</v>
      </c>
      <c r="D1582" s="495">
        <v>62005023736</v>
      </c>
      <c r="E1582" s="500" t="s">
        <v>3977</v>
      </c>
      <c r="F1582" s="637" t="s">
        <v>4127</v>
      </c>
      <c r="G1582" s="637"/>
      <c r="H1582" s="637"/>
      <c r="I1582" s="498">
        <v>104.17</v>
      </c>
    </row>
    <row r="1583" spans="1:9" ht="15.75">
      <c r="A1583" s="507">
        <v>1576</v>
      </c>
      <c r="B1583" s="638" t="s">
        <v>4098</v>
      </c>
      <c r="C1583" s="635" t="s">
        <v>4046</v>
      </c>
      <c r="D1583" s="495">
        <v>1018001780</v>
      </c>
      <c r="E1583" s="500" t="s">
        <v>3977</v>
      </c>
      <c r="F1583" s="637" t="s">
        <v>4124</v>
      </c>
      <c r="G1583" s="637"/>
      <c r="H1583" s="637"/>
      <c r="I1583" s="498">
        <v>166.67</v>
      </c>
    </row>
    <row r="1584" spans="1:9" ht="15.75">
      <c r="A1584" s="508">
        <v>1577</v>
      </c>
      <c r="B1584" s="638" t="s">
        <v>4079</v>
      </c>
      <c r="C1584" s="635" t="s">
        <v>4047</v>
      </c>
      <c r="D1584" s="495">
        <v>21001011677</v>
      </c>
      <c r="E1584" s="500" t="s">
        <v>3977</v>
      </c>
      <c r="F1584" s="637" t="s">
        <v>4141</v>
      </c>
      <c r="G1584" s="637"/>
      <c r="H1584" s="637"/>
      <c r="I1584" s="498">
        <v>416.67</v>
      </c>
    </row>
    <row r="1585" spans="1:9" ht="15.75">
      <c r="A1585" s="507">
        <v>1578</v>
      </c>
      <c r="B1585" s="638" t="s">
        <v>4102</v>
      </c>
      <c r="C1585" s="635" t="s">
        <v>4048</v>
      </c>
      <c r="D1585" s="495">
        <v>38001000058</v>
      </c>
      <c r="E1585" s="500" t="s">
        <v>3977</v>
      </c>
      <c r="F1585" s="637" t="s">
        <v>4140</v>
      </c>
      <c r="G1585" s="637"/>
      <c r="H1585" s="637"/>
      <c r="I1585" s="498">
        <v>83.33</v>
      </c>
    </row>
    <row r="1586" spans="1:9" ht="15.75">
      <c r="A1586" s="508">
        <v>1579</v>
      </c>
      <c r="B1586" s="638" t="s">
        <v>4079</v>
      </c>
      <c r="C1586" s="635" t="s">
        <v>4049</v>
      </c>
      <c r="D1586" s="530">
        <v>18001001854</v>
      </c>
      <c r="E1586" s="500" t="s">
        <v>3977</v>
      </c>
      <c r="F1586" s="637" t="s">
        <v>4142</v>
      </c>
      <c r="G1586" s="637"/>
      <c r="H1586" s="637"/>
      <c r="I1586" s="498">
        <v>208</v>
      </c>
    </row>
    <row r="1587" spans="1:9" ht="15.75">
      <c r="A1587" s="507">
        <v>1580</v>
      </c>
      <c r="B1587" s="638" t="s">
        <v>4079</v>
      </c>
      <c r="C1587" s="635" t="s">
        <v>4050</v>
      </c>
      <c r="D1587" s="495">
        <v>225063123</v>
      </c>
      <c r="E1587" s="500" t="s">
        <v>3977</v>
      </c>
      <c r="F1587" s="637" t="s">
        <v>4125</v>
      </c>
      <c r="G1587" s="637"/>
      <c r="H1587" s="637"/>
      <c r="I1587" s="498">
        <v>208.33</v>
      </c>
    </row>
    <row r="1588" spans="1:9" ht="15.75">
      <c r="A1588" s="508">
        <v>1581</v>
      </c>
      <c r="B1588" s="638" t="s">
        <v>4103</v>
      </c>
      <c r="C1588" s="635" t="s">
        <v>4051</v>
      </c>
      <c r="D1588" s="495">
        <v>1018001782</v>
      </c>
      <c r="E1588" s="500" t="s">
        <v>3977</v>
      </c>
      <c r="F1588" s="637" t="s">
        <v>4143</v>
      </c>
      <c r="G1588" s="637"/>
      <c r="H1588" s="637"/>
      <c r="I1588" s="498">
        <v>375</v>
      </c>
    </row>
    <row r="1589" spans="1:9" ht="15.75">
      <c r="A1589" s="507">
        <v>1582</v>
      </c>
      <c r="B1589" s="638" t="s">
        <v>4079</v>
      </c>
      <c r="C1589" s="635" t="s">
        <v>4052</v>
      </c>
      <c r="D1589" s="530">
        <v>37001007683</v>
      </c>
      <c r="E1589" s="500" t="s">
        <v>3977</v>
      </c>
      <c r="F1589" s="637" t="s">
        <v>4133</v>
      </c>
      <c r="G1589" s="637"/>
      <c r="H1589" s="637"/>
      <c r="I1589" s="498">
        <v>133.33000000000001</v>
      </c>
    </row>
    <row r="1590" spans="1:9" ht="15.75">
      <c r="A1590" s="508">
        <v>1583</v>
      </c>
      <c r="B1590" s="638" t="s">
        <v>4103</v>
      </c>
      <c r="C1590" s="635" t="s">
        <v>4053</v>
      </c>
      <c r="D1590" s="530">
        <v>1019022016</v>
      </c>
      <c r="E1590" s="500" t="s">
        <v>3977</v>
      </c>
      <c r="F1590" s="637" t="s">
        <v>4119</v>
      </c>
      <c r="G1590" s="637"/>
      <c r="H1590" s="637"/>
      <c r="I1590" s="498">
        <v>145.83000000000001</v>
      </c>
    </row>
    <row r="1591" spans="1:9" ht="15.75">
      <c r="A1591" s="507">
        <v>1584</v>
      </c>
      <c r="B1591" s="638" t="s">
        <v>4095</v>
      </c>
      <c r="C1591" s="635" t="s">
        <v>4054</v>
      </c>
      <c r="D1591" s="530">
        <v>54001031206</v>
      </c>
      <c r="E1591" s="500" t="s">
        <v>3977</v>
      </c>
      <c r="F1591" s="637" t="s">
        <v>4130</v>
      </c>
      <c r="G1591" s="637"/>
      <c r="H1591" s="637"/>
      <c r="I1591" s="498">
        <v>415.18</v>
      </c>
    </row>
    <row r="1592" spans="1:9" ht="15.75">
      <c r="A1592" s="508">
        <v>1585</v>
      </c>
      <c r="B1592" s="638" t="s">
        <v>4090</v>
      </c>
      <c r="C1592" s="635" t="s">
        <v>4055</v>
      </c>
      <c r="D1592" s="495">
        <v>1024083360</v>
      </c>
      <c r="E1592" s="500" t="s">
        <v>3977</v>
      </c>
      <c r="F1592" s="637" t="s">
        <v>4154</v>
      </c>
      <c r="G1592" s="637"/>
      <c r="H1592" s="637"/>
      <c r="I1592" s="498">
        <v>221.43</v>
      </c>
    </row>
    <row r="1593" spans="1:9" ht="15.75">
      <c r="A1593" s="507">
        <v>1586</v>
      </c>
      <c r="B1593" s="638" t="s">
        <v>4104</v>
      </c>
      <c r="C1593" s="635" t="s">
        <v>4056</v>
      </c>
      <c r="D1593" s="495">
        <v>5300100766</v>
      </c>
      <c r="E1593" s="500" t="s">
        <v>3977</v>
      </c>
      <c r="F1593" s="637" t="s">
        <v>4155</v>
      </c>
      <c r="G1593" s="637"/>
      <c r="H1593" s="637"/>
      <c r="I1593" s="498">
        <v>156.66999999999999</v>
      </c>
    </row>
    <row r="1594" spans="1:9" ht="15.75">
      <c r="A1594" s="508">
        <v>1587</v>
      </c>
      <c r="B1594" s="638" t="s">
        <v>4105</v>
      </c>
      <c r="C1594" s="635" t="s">
        <v>4057</v>
      </c>
      <c r="D1594" s="530">
        <v>53001005005</v>
      </c>
      <c r="E1594" s="500" t="s">
        <v>3977</v>
      </c>
      <c r="F1594" s="637" t="s">
        <v>4156</v>
      </c>
      <c r="G1594" s="637"/>
      <c r="H1594" s="637"/>
      <c r="I1594" s="498">
        <v>62.5</v>
      </c>
    </row>
    <row r="1595" spans="1:9" ht="15.75">
      <c r="A1595" s="507">
        <v>1588</v>
      </c>
      <c r="B1595" s="638" t="s">
        <v>4088</v>
      </c>
      <c r="C1595" s="635" t="s">
        <v>4058</v>
      </c>
      <c r="D1595" s="495">
        <v>26001002376</v>
      </c>
      <c r="E1595" s="500" t="s">
        <v>3977</v>
      </c>
      <c r="F1595" s="637" t="s">
        <v>4157</v>
      </c>
      <c r="G1595" s="637"/>
      <c r="H1595" s="637"/>
      <c r="I1595" s="498">
        <v>62.5</v>
      </c>
    </row>
    <row r="1596" spans="1:9" ht="15.75">
      <c r="A1596" s="508">
        <v>1589</v>
      </c>
      <c r="B1596" s="638" t="s">
        <v>4092</v>
      </c>
      <c r="C1596" s="635" t="s">
        <v>4059</v>
      </c>
      <c r="D1596" s="495">
        <v>46001015708</v>
      </c>
      <c r="E1596" s="500" t="s">
        <v>3977</v>
      </c>
      <c r="F1596" s="637" t="s">
        <v>4158</v>
      </c>
      <c r="G1596" s="637"/>
      <c r="H1596" s="637"/>
      <c r="I1596" s="498">
        <v>578</v>
      </c>
    </row>
    <row r="1597" spans="1:9" ht="15.75">
      <c r="A1597" s="507">
        <v>1590</v>
      </c>
      <c r="B1597" s="638" t="s">
        <v>4091</v>
      </c>
      <c r="C1597" s="635" t="s">
        <v>4060</v>
      </c>
      <c r="D1597" s="530">
        <v>2001000997</v>
      </c>
      <c r="E1597" s="500" t="s">
        <v>3977</v>
      </c>
      <c r="F1597" s="637" t="s">
        <v>4159</v>
      </c>
      <c r="G1597" s="637"/>
      <c r="H1597" s="637"/>
      <c r="I1597" s="498">
        <v>116.67</v>
      </c>
    </row>
    <row r="1598" spans="1:9" ht="15.75">
      <c r="A1598" s="508">
        <v>1591</v>
      </c>
      <c r="B1598" s="638" t="s">
        <v>4081</v>
      </c>
      <c r="C1598" s="635" t="s">
        <v>4061</v>
      </c>
      <c r="D1598" s="495">
        <v>39001021959</v>
      </c>
      <c r="E1598" s="500" t="s">
        <v>3977</v>
      </c>
      <c r="F1598" s="637" t="s">
        <v>4160</v>
      </c>
      <c r="G1598" s="637"/>
      <c r="H1598" s="637"/>
      <c r="I1598" s="498">
        <v>52.5</v>
      </c>
    </row>
    <row r="1599" spans="1:9" ht="15.75">
      <c r="A1599" s="507">
        <v>1592</v>
      </c>
      <c r="B1599" s="638" t="s">
        <v>4106</v>
      </c>
      <c r="C1599" s="635" t="s">
        <v>4062</v>
      </c>
      <c r="D1599" s="495">
        <v>29001006917</v>
      </c>
      <c r="E1599" s="500" t="s">
        <v>3977</v>
      </c>
      <c r="F1599" s="637" t="s">
        <v>4141</v>
      </c>
      <c r="G1599" s="637"/>
      <c r="H1599" s="637"/>
      <c r="I1599" s="498">
        <v>416.67</v>
      </c>
    </row>
    <row r="1600" spans="1:9" ht="15.75">
      <c r="A1600" s="508">
        <v>1593</v>
      </c>
      <c r="B1600" s="638" t="s">
        <v>4102</v>
      </c>
      <c r="C1600" s="635" t="s">
        <v>4063</v>
      </c>
      <c r="D1600" s="530">
        <v>18001030178</v>
      </c>
      <c r="E1600" s="500" t="s">
        <v>3977</v>
      </c>
      <c r="F1600" s="637" t="s">
        <v>4143</v>
      </c>
      <c r="G1600" s="637"/>
      <c r="H1600" s="637"/>
      <c r="I1600" s="498">
        <v>375</v>
      </c>
    </row>
    <row r="1601" spans="1:9" ht="15.75">
      <c r="A1601" s="507">
        <v>1594</v>
      </c>
      <c r="B1601" s="638" t="s">
        <v>4097</v>
      </c>
      <c r="C1601" s="635" t="s">
        <v>4064</v>
      </c>
      <c r="D1601" s="530">
        <v>19001010004</v>
      </c>
      <c r="E1601" s="500" t="s">
        <v>3977</v>
      </c>
      <c r="F1601" s="637" t="s">
        <v>4140</v>
      </c>
      <c r="G1601" s="637"/>
      <c r="H1601" s="637"/>
      <c r="I1601" s="498">
        <v>83.33</v>
      </c>
    </row>
    <row r="1602" spans="1:9" ht="15.75">
      <c r="A1602" s="508">
        <v>1595</v>
      </c>
      <c r="B1602" s="638" t="s">
        <v>4089</v>
      </c>
      <c r="C1602" s="635" t="s">
        <v>4065</v>
      </c>
      <c r="D1602" s="495">
        <v>19001038925</v>
      </c>
      <c r="E1602" s="500" t="s">
        <v>3977</v>
      </c>
      <c r="F1602" s="637" t="s">
        <v>4130</v>
      </c>
      <c r="G1602" s="637"/>
      <c r="H1602" s="637"/>
      <c r="I1602" s="498">
        <v>415.18</v>
      </c>
    </row>
    <row r="1603" spans="1:9" ht="15.75">
      <c r="A1603" s="507">
        <v>1596</v>
      </c>
      <c r="B1603" s="638" t="s">
        <v>3715</v>
      </c>
      <c r="C1603" s="635" t="s">
        <v>4066</v>
      </c>
      <c r="D1603" s="495">
        <v>48001002277</v>
      </c>
      <c r="E1603" s="500" t="s">
        <v>3977</v>
      </c>
      <c r="F1603" s="637" t="s">
        <v>4144</v>
      </c>
      <c r="G1603" s="637"/>
      <c r="H1603" s="637"/>
      <c r="I1603" s="498">
        <v>783.33</v>
      </c>
    </row>
    <row r="1604" spans="1:9" ht="18.75" customHeight="1">
      <c r="A1604" s="508">
        <v>1597</v>
      </c>
      <c r="B1604" s="638" t="s">
        <v>4079</v>
      </c>
      <c r="C1604" s="635" t="s">
        <v>4067</v>
      </c>
      <c r="D1604" s="495">
        <v>42001002750</v>
      </c>
      <c r="E1604" s="500" t="s">
        <v>3977</v>
      </c>
      <c r="F1604" s="637" t="s">
        <v>4127</v>
      </c>
      <c r="G1604" s="637"/>
      <c r="H1604" s="637"/>
      <c r="I1604" s="498">
        <v>104.17</v>
      </c>
    </row>
    <row r="1605" spans="1:9" ht="15.75">
      <c r="A1605" s="507">
        <v>1598</v>
      </c>
      <c r="B1605" s="638" t="s">
        <v>4095</v>
      </c>
      <c r="C1605" s="635" t="s">
        <v>4068</v>
      </c>
      <c r="D1605" s="530">
        <v>42001014550</v>
      </c>
      <c r="E1605" s="500" t="s">
        <v>3977</v>
      </c>
      <c r="F1605" s="637" t="s">
        <v>4125</v>
      </c>
      <c r="G1605" s="637"/>
      <c r="H1605" s="637"/>
      <c r="I1605" s="498">
        <v>208.33</v>
      </c>
    </row>
    <row r="1606" spans="1:9" ht="15.75">
      <c r="A1606" s="508">
        <v>1599</v>
      </c>
      <c r="B1606" s="638" t="s">
        <v>4096</v>
      </c>
      <c r="C1606" s="635" t="s">
        <v>4069</v>
      </c>
      <c r="D1606" s="530">
        <v>61001025501</v>
      </c>
      <c r="E1606" s="500" t="s">
        <v>3977</v>
      </c>
      <c r="F1606" s="637" t="s">
        <v>4118</v>
      </c>
      <c r="G1606" s="637"/>
      <c r="H1606" s="637"/>
      <c r="I1606" s="498">
        <v>345.98</v>
      </c>
    </row>
    <row r="1607" spans="1:9" ht="15.75">
      <c r="A1607" s="507">
        <v>1600</v>
      </c>
      <c r="B1607" s="638" t="s">
        <v>4079</v>
      </c>
      <c r="C1607" s="635" t="s">
        <v>4070</v>
      </c>
      <c r="D1607" s="495">
        <v>61008001376</v>
      </c>
      <c r="E1607" s="500" t="s">
        <v>3977</v>
      </c>
      <c r="F1607" s="637" t="s">
        <v>4145</v>
      </c>
      <c r="G1607" s="637"/>
      <c r="H1607" s="637"/>
      <c r="I1607" s="498">
        <v>1591.5</v>
      </c>
    </row>
    <row r="1608" spans="1:9" ht="15.75">
      <c r="A1608" s="508">
        <v>1601</v>
      </c>
      <c r="B1608" s="638" t="s">
        <v>4079</v>
      </c>
      <c r="C1608" s="635" t="s">
        <v>4071</v>
      </c>
      <c r="D1608" s="530">
        <v>61004006060</v>
      </c>
      <c r="E1608" s="500" t="s">
        <v>3977</v>
      </c>
      <c r="F1608" s="637" t="s">
        <v>4127</v>
      </c>
      <c r="G1608" s="637"/>
      <c r="H1608" s="637"/>
      <c r="I1608" s="498">
        <v>104.17</v>
      </c>
    </row>
    <row r="1609" spans="1:9" ht="15.75">
      <c r="A1609" s="507">
        <v>1602</v>
      </c>
      <c r="B1609" s="638" t="s">
        <v>4107</v>
      </c>
      <c r="C1609" s="635" t="s">
        <v>4072</v>
      </c>
      <c r="D1609" s="495">
        <v>61010004477</v>
      </c>
      <c r="E1609" s="500" t="s">
        <v>3977</v>
      </c>
      <c r="F1609" s="637" t="s">
        <v>4146</v>
      </c>
      <c r="G1609" s="637"/>
      <c r="H1609" s="637"/>
      <c r="I1609" s="498">
        <v>553.57000000000005</v>
      </c>
    </row>
    <row r="1610" spans="1:9" ht="15.75">
      <c r="A1610" s="508">
        <v>1603</v>
      </c>
      <c r="B1610" s="638" t="s">
        <v>4090</v>
      </c>
      <c r="C1610" s="635" t="s">
        <v>4073</v>
      </c>
      <c r="D1610" s="530">
        <v>61006007512</v>
      </c>
      <c r="E1610" s="500" t="s">
        <v>3977</v>
      </c>
      <c r="F1610" s="637" t="s">
        <v>4133</v>
      </c>
      <c r="G1610" s="637"/>
      <c r="H1610" s="637"/>
      <c r="I1610" s="498">
        <v>133.33000000000001</v>
      </c>
    </row>
    <row r="1611" spans="1:9" ht="15.75">
      <c r="A1611" s="507">
        <v>1604</v>
      </c>
      <c r="B1611" s="638" t="s">
        <v>4108</v>
      </c>
      <c r="C1611" s="635" t="s">
        <v>4074</v>
      </c>
      <c r="D1611" s="495">
        <v>61009005342</v>
      </c>
      <c r="E1611" s="500" t="s">
        <v>3977</v>
      </c>
      <c r="F1611" s="637" t="s">
        <v>4147</v>
      </c>
      <c r="G1611" s="637"/>
      <c r="H1611" s="637"/>
      <c r="I1611" s="498">
        <v>691.96</v>
      </c>
    </row>
    <row r="1612" spans="1:9" ht="15.75">
      <c r="A1612" s="508">
        <v>1605</v>
      </c>
      <c r="B1612" s="638" t="s">
        <v>4085</v>
      </c>
      <c r="C1612" s="635" t="s">
        <v>4075</v>
      </c>
      <c r="D1612" s="495">
        <v>45001015655</v>
      </c>
      <c r="E1612" s="500" t="s">
        <v>3977</v>
      </c>
      <c r="F1612" s="637" t="s">
        <v>4133</v>
      </c>
      <c r="G1612" s="637"/>
      <c r="H1612" s="637"/>
      <c r="I1612" s="498">
        <v>133.33000000000001</v>
      </c>
    </row>
    <row r="1613" spans="1:9" ht="15.75">
      <c r="A1613" s="507">
        <v>1606</v>
      </c>
      <c r="B1613" s="641" t="s">
        <v>4109</v>
      </c>
      <c r="C1613" s="635" t="s">
        <v>4076</v>
      </c>
      <c r="D1613" s="495">
        <v>1013013356</v>
      </c>
      <c r="E1613" s="500" t="s">
        <v>3977</v>
      </c>
      <c r="F1613" s="637" t="s">
        <v>4148</v>
      </c>
      <c r="G1613" s="637"/>
      <c r="H1613" s="637"/>
      <c r="I1613" s="498">
        <v>52.08</v>
      </c>
    </row>
    <row r="1614" spans="1:9" ht="15.75">
      <c r="A1614" s="508">
        <v>1607</v>
      </c>
      <c r="B1614" s="641" t="s">
        <v>4110</v>
      </c>
      <c r="C1614" s="635" t="s">
        <v>3893</v>
      </c>
      <c r="D1614" s="530">
        <v>1008010173</v>
      </c>
      <c r="E1614" s="500" t="s">
        <v>3977</v>
      </c>
      <c r="F1614" s="637" t="s">
        <v>4149</v>
      </c>
      <c r="G1614" s="637"/>
      <c r="H1614" s="637"/>
      <c r="I1614" s="498">
        <v>172.99</v>
      </c>
    </row>
    <row r="1615" spans="1:9" ht="15.75">
      <c r="A1615" s="507">
        <v>1608</v>
      </c>
      <c r="B1615" s="638" t="s">
        <v>4109</v>
      </c>
      <c r="C1615" s="635" t="s">
        <v>4077</v>
      </c>
      <c r="D1615" s="483">
        <v>3100104526</v>
      </c>
      <c r="E1615" s="500" t="s">
        <v>3977</v>
      </c>
      <c r="F1615" s="637" t="s">
        <v>4150</v>
      </c>
      <c r="G1615" s="637"/>
      <c r="H1615" s="637"/>
      <c r="I1615" s="498">
        <v>299.72000000000003</v>
      </c>
    </row>
    <row r="1616" spans="1:9" ht="15.75">
      <c r="A1616" s="508">
        <v>1609</v>
      </c>
      <c r="B1616" s="642" t="s">
        <v>4111</v>
      </c>
      <c r="C1616" s="643" t="s">
        <v>3891</v>
      </c>
      <c r="D1616" s="488">
        <v>35001049166</v>
      </c>
      <c r="E1616" s="500" t="s">
        <v>3977</v>
      </c>
      <c r="F1616" s="637" t="s">
        <v>4151</v>
      </c>
      <c r="G1616" s="637"/>
      <c r="H1616" s="637"/>
      <c r="I1616" s="498">
        <v>197.5</v>
      </c>
    </row>
    <row r="1617" spans="1:10" ht="15.75">
      <c r="A1617" s="507">
        <v>1610</v>
      </c>
      <c r="B1617" s="638" t="s">
        <v>4112</v>
      </c>
      <c r="C1617" s="635" t="s">
        <v>3890</v>
      </c>
      <c r="D1617" s="483">
        <v>19001001803</v>
      </c>
      <c r="E1617" s="500" t="s">
        <v>3977</v>
      </c>
      <c r="F1617" s="637" t="s">
        <v>4118</v>
      </c>
      <c r="G1617" s="637"/>
      <c r="H1617" s="637"/>
      <c r="I1617" s="498">
        <v>345.98</v>
      </c>
    </row>
    <row r="1618" spans="1:10" ht="15.75">
      <c r="A1618" s="508">
        <v>1611</v>
      </c>
      <c r="B1618" s="638" t="s">
        <v>4110</v>
      </c>
      <c r="C1618" s="635" t="s">
        <v>4078</v>
      </c>
      <c r="D1618" s="495">
        <v>12001053877</v>
      </c>
      <c r="E1618" s="500" t="s">
        <v>3977</v>
      </c>
      <c r="F1618" s="644" t="s">
        <v>4152</v>
      </c>
      <c r="G1618" s="645"/>
      <c r="H1618" s="644"/>
      <c r="I1618" s="498">
        <v>78.12</v>
      </c>
    </row>
    <row r="1619" spans="1:10" ht="15" customHeight="1">
      <c r="A1619" s="507">
        <v>1612</v>
      </c>
      <c r="B1619" s="638" t="s">
        <v>4113</v>
      </c>
      <c r="C1619" s="635" t="s">
        <v>3969</v>
      </c>
      <c r="D1619" s="530">
        <v>23001002557</v>
      </c>
      <c r="E1619" s="500" t="s">
        <v>3977</v>
      </c>
      <c r="F1619" s="644" t="s">
        <v>4153</v>
      </c>
      <c r="G1619" s="645"/>
      <c r="H1619" s="644"/>
      <c r="I1619" s="498">
        <v>81.67</v>
      </c>
    </row>
    <row r="1620" spans="1:10">
      <c r="A1620" s="646">
        <v>1614</v>
      </c>
      <c r="B1620" s="470">
        <v>41117</v>
      </c>
      <c r="C1620" s="471" t="s">
        <v>3173</v>
      </c>
      <c r="D1620" s="479">
        <v>205177057</v>
      </c>
      <c r="E1620" s="480" t="s">
        <v>3172</v>
      </c>
      <c r="F1620" s="476">
        <v>5817.87</v>
      </c>
      <c r="G1620" s="477"/>
      <c r="H1620" s="476"/>
      <c r="I1620" s="476">
        <v>5817.87</v>
      </c>
      <c r="J1620" s="394"/>
    </row>
    <row r="1621" spans="1:10">
      <c r="A1621" s="506">
        <v>1617</v>
      </c>
      <c r="B1621" s="494">
        <v>41142</v>
      </c>
      <c r="C1621" s="510" t="s">
        <v>3979</v>
      </c>
      <c r="D1621" s="488"/>
      <c r="E1621" s="500" t="s">
        <v>3981</v>
      </c>
      <c r="F1621" s="498">
        <v>13476.7</v>
      </c>
      <c r="G1621" s="496"/>
      <c r="H1621" s="497"/>
      <c r="I1621" s="498">
        <v>13476.7</v>
      </c>
    </row>
    <row r="1622" spans="1:10">
      <c r="A1622" s="506">
        <v>1617</v>
      </c>
      <c r="B1622" s="494">
        <v>41146</v>
      </c>
      <c r="C1622" s="510" t="s">
        <v>3980</v>
      </c>
      <c r="D1622" s="488"/>
      <c r="E1622" s="500" t="s">
        <v>3981</v>
      </c>
      <c r="F1622" s="498">
        <v>10546.17</v>
      </c>
      <c r="G1622" s="496"/>
      <c r="H1622" s="497"/>
      <c r="I1622" s="498">
        <v>10546.17</v>
      </c>
    </row>
  </sheetData>
  <dataValidations count="1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394 C1417:D1418">
      <formula1>40543</formula1>
      <formula2>42004</formula2>
    </dataValidation>
  </dataValidations>
  <printOptions gridLines="1"/>
  <pageMargins left="0.7" right="0.7" top="0.75" bottom="0.75" header="0.3" footer="0.3"/>
  <pageSetup scale="10" orientation="landscape" r:id="rId1"/>
  <ignoredErrors>
    <ignoredError sqref="F1545:F1547 F1619 F1549:F1618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topLeftCell="A4" zoomScale="70" zoomScaleSheetLayoutView="70" workbookViewId="0">
      <selection activeCell="AC21" sqref="AC21"/>
    </sheetView>
  </sheetViews>
  <sheetFormatPr defaultRowHeight="12.75"/>
  <cols>
    <col min="1" max="1" width="2.7109375" style="175" customWidth="1"/>
    <col min="2" max="2" width="9" style="175" customWidth="1"/>
    <col min="3" max="3" width="23.42578125" style="175" customWidth="1"/>
    <col min="4" max="4" width="13.28515625" style="175" customWidth="1"/>
    <col min="5" max="5" width="8.140625" style="175" customWidth="1"/>
    <col min="6" max="6" width="11.5703125" style="175" customWidth="1"/>
    <col min="7" max="7" width="12.28515625" style="175" customWidth="1"/>
    <col min="8" max="8" width="15.28515625" style="175" customWidth="1"/>
    <col min="9" max="9" width="17.5703125" style="175" customWidth="1"/>
    <col min="10" max="11" width="12.42578125" style="175" customWidth="1"/>
    <col min="12" max="12" width="23.5703125" style="175" customWidth="1"/>
    <col min="13" max="13" width="12.42578125" style="175" customWidth="1"/>
    <col min="14" max="14" width="0.85546875" style="175" customWidth="1"/>
    <col min="15" max="16384" width="9.140625" style="175"/>
  </cols>
  <sheetData>
    <row r="1" spans="1:14" ht="13.5">
      <c r="A1" s="172" t="s">
        <v>459</v>
      </c>
      <c r="B1" s="173"/>
      <c r="C1" s="173"/>
      <c r="D1" s="173"/>
      <c r="E1" s="173"/>
      <c r="F1" s="173"/>
      <c r="G1" s="173"/>
      <c r="H1" s="173"/>
      <c r="I1" s="176"/>
      <c r="J1" s="216" t="s">
        <v>431</v>
      </c>
      <c r="K1" s="216"/>
      <c r="L1" s="216"/>
      <c r="M1" s="653" t="s">
        <v>4174</v>
      </c>
      <c r="N1" s="654"/>
    </row>
    <row r="2" spans="1:14">
      <c r="A2" s="176" t="s">
        <v>322</v>
      </c>
      <c r="B2" s="173"/>
      <c r="C2" s="173"/>
      <c r="D2" s="174"/>
      <c r="E2" s="174"/>
      <c r="F2" s="174"/>
      <c r="G2" s="174"/>
      <c r="H2" s="174"/>
      <c r="I2" s="173"/>
      <c r="J2" s="173"/>
      <c r="K2" s="173"/>
      <c r="L2" s="173"/>
      <c r="M2" s="173"/>
      <c r="N2" s="176"/>
    </row>
    <row r="3" spans="1:14">
      <c r="A3" s="176"/>
      <c r="B3" s="173"/>
      <c r="C3" s="173"/>
      <c r="D3" s="174"/>
      <c r="E3" s="174"/>
      <c r="F3" s="174"/>
      <c r="G3" s="174"/>
      <c r="H3" s="174"/>
      <c r="I3" s="173"/>
      <c r="J3" s="173"/>
      <c r="K3" s="173"/>
      <c r="L3" s="173"/>
      <c r="N3" s="176"/>
    </row>
    <row r="4" spans="1:14" ht="15">
      <c r="A4" s="96" t="s">
        <v>274</v>
      </c>
      <c r="B4" s="173"/>
      <c r="C4" s="173"/>
      <c r="D4" s="177"/>
      <c r="E4" s="217"/>
      <c r="F4" s="177"/>
      <c r="G4" s="174"/>
      <c r="H4" s="174"/>
      <c r="I4" s="174"/>
      <c r="J4" s="174"/>
      <c r="K4" s="174"/>
      <c r="L4" s="173"/>
      <c r="M4" s="174"/>
      <c r="N4" s="176"/>
    </row>
    <row r="5" spans="1:14">
      <c r="A5" s="178"/>
      <c r="B5" s="178"/>
      <c r="C5" s="178" t="s">
        <v>468</v>
      </c>
      <c r="D5" s="178"/>
      <c r="E5" s="179"/>
      <c r="F5" s="179"/>
      <c r="G5" s="179"/>
      <c r="H5" s="179"/>
      <c r="I5" s="179"/>
      <c r="J5" s="179"/>
      <c r="K5" s="179"/>
      <c r="L5" s="179"/>
      <c r="M5" s="179"/>
      <c r="N5" s="176"/>
    </row>
    <row r="6" spans="1:14" ht="13.5" thickBot="1">
      <c r="A6" s="218"/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176"/>
    </row>
    <row r="7" spans="1:14" ht="51">
      <c r="A7" s="219" t="s">
        <v>61</v>
      </c>
      <c r="B7" s="220" t="s">
        <v>432</v>
      </c>
      <c r="C7" s="220" t="s">
        <v>433</v>
      </c>
      <c r="D7" s="221" t="s">
        <v>434</v>
      </c>
      <c r="E7" s="221" t="s">
        <v>275</v>
      </c>
      <c r="F7" s="221" t="s">
        <v>435</v>
      </c>
      <c r="G7" s="221" t="s">
        <v>436</v>
      </c>
      <c r="H7" s="220" t="s">
        <v>437</v>
      </c>
      <c r="I7" s="222" t="s">
        <v>438</v>
      </c>
      <c r="J7" s="222" t="s">
        <v>439</v>
      </c>
      <c r="K7" s="223" t="s">
        <v>440</v>
      </c>
      <c r="L7" s="223" t="s">
        <v>441</v>
      </c>
      <c r="M7" s="221" t="s">
        <v>431</v>
      </c>
      <c r="N7" s="176"/>
    </row>
    <row r="8" spans="1:14">
      <c r="A8" s="181">
        <v>1</v>
      </c>
      <c r="B8" s="182">
        <v>2</v>
      </c>
      <c r="C8" s="182">
        <v>3</v>
      </c>
      <c r="D8" s="183">
        <v>4</v>
      </c>
      <c r="E8" s="183">
        <v>5</v>
      </c>
      <c r="F8" s="183">
        <v>6</v>
      </c>
      <c r="G8" s="183">
        <v>7</v>
      </c>
      <c r="H8" s="183">
        <v>8</v>
      </c>
      <c r="I8" s="183">
        <v>9</v>
      </c>
      <c r="J8" s="183">
        <v>10</v>
      </c>
      <c r="K8" s="183">
        <v>11</v>
      </c>
      <c r="L8" s="183">
        <v>12</v>
      </c>
      <c r="M8" s="183">
        <v>13</v>
      </c>
      <c r="N8" s="176"/>
    </row>
    <row r="9" spans="1:14" ht="15">
      <c r="A9" s="184">
        <v>1</v>
      </c>
      <c r="B9" s="185"/>
      <c r="C9" s="224"/>
      <c r="D9" s="184"/>
      <c r="E9" s="184"/>
      <c r="F9" s="184"/>
      <c r="G9" s="184"/>
      <c r="H9" s="184"/>
      <c r="I9" s="184"/>
      <c r="J9" s="184"/>
      <c r="K9" s="184"/>
      <c r="L9" s="184"/>
      <c r="M9" s="225" t="str">
        <f t="shared" ref="M9:M33" si="0">IF(ISBLANK(B9),"",$M$1)</f>
        <v/>
      </c>
      <c r="N9" s="176"/>
    </row>
    <row r="10" spans="1:14" ht="15">
      <c r="A10" s="184">
        <v>2</v>
      </c>
      <c r="B10" s="185"/>
      <c r="C10" s="224"/>
      <c r="D10" s="184"/>
      <c r="E10" s="184"/>
      <c r="F10" s="184"/>
      <c r="G10" s="184"/>
      <c r="H10" s="184"/>
      <c r="I10" s="184"/>
      <c r="J10" s="184"/>
      <c r="K10" s="184"/>
      <c r="L10" s="184"/>
      <c r="M10" s="225" t="str">
        <f t="shared" si="0"/>
        <v/>
      </c>
      <c r="N10" s="176"/>
    </row>
    <row r="11" spans="1:14" ht="15">
      <c r="A11" s="184">
        <v>3</v>
      </c>
      <c r="B11" s="185"/>
      <c r="C11" s="224"/>
      <c r="D11" s="184"/>
      <c r="E11" s="184"/>
      <c r="F11" s="184"/>
      <c r="G11" s="184"/>
      <c r="H11" s="184"/>
      <c r="I11" s="184"/>
      <c r="J11" s="184"/>
      <c r="K11" s="184"/>
      <c r="L11" s="184"/>
      <c r="M11" s="225" t="str">
        <f t="shared" si="0"/>
        <v/>
      </c>
      <c r="N11" s="176"/>
    </row>
    <row r="12" spans="1:14" ht="15">
      <c r="A12" s="184">
        <v>4</v>
      </c>
      <c r="B12" s="185"/>
      <c r="C12" s="224"/>
      <c r="D12" s="184"/>
      <c r="E12" s="184"/>
      <c r="F12" s="184"/>
      <c r="G12" s="184"/>
      <c r="H12" s="184"/>
      <c r="I12" s="184"/>
      <c r="J12" s="184"/>
      <c r="K12" s="184"/>
      <c r="L12" s="184"/>
      <c r="M12" s="225" t="str">
        <f t="shared" si="0"/>
        <v/>
      </c>
      <c r="N12" s="176"/>
    </row>
    <row r="13" spans="1:14" ht="15">
      <c r="A13" s="184">
        <v>5</v>
      </c>
      <c r="B13" s="185"/>
      <c r="C13" s="224"/>
      <c r="D13" s="184"/>
      <c r="E13" s="184"/>
      <c r="F13" s="184"/>
      <c r="G13" s="184"/>
      <c r="H13" s="184"/>
      <c r="I13" s="184"/>
      <c r="J13" s="184"/>
      <c r="K13" s="184"/>
      <c r="L13" s="184"/>
      <c r="M13" s="225" t="str">
        <f t="shared" si="0"/>
        <v/>
      </c>
      <c r="N13" s="176"/>
    </row>
    <row r="14" spans="1:14" ht="15">
      <c r="A14" s="184">
        <v>6</v>
      </c>
      <c r="B14" s="185"/>
      <c r="C14" s="224"/>
      <c r="D14" s="184"/>
      <c r="E14" s="184"/>
      <c r="F14" s="184"/>
      <c r="G14" s="184"/>
      <c r="H14" s="184"/>
      <c r="I14" s="184"/>
      <c r="J14" s="184"/>
      <c r="K14" s="184"/>
      <c r="L14" s="184"/>
      <c r="M14" s="225" t="str">
        <f t="shared" si="0"/>
        <v/>
      </c>
      <c r="N14" s="176"/>
    </row>
    <row r="15" spans="1:14" ht="15">
      <c r="A15" s="184">
        <v>7</v>
      </c>
      <c r="B15" s="185"/>
      <c r="C15" s="224"/>
      <c r="D15" s="184"/>
      <c r="E15" s="184"/>
      <c r="F15" s="184"/>
      <c r="G15" s="184"/>
      <c r="H15" s="184"/>
      <c r="I15" s="184"/>
      <c r="J15" s="184"/>
      <c r="K15" s="184"/>
      <c r="L15" s="184"/>
      <c r="M15" s="225" t="str">
        <f t="shared" si="0"/>
        <v/>
      </c>
      <c r="N15" s="176"/>
    </row>
    <row r="16" spans="1:14" ht="15">
      <c r="A16" s="184">
        <v>8</v>
      </c>
      <c r="B16" s="185"/>
      <c r="C16" s="224"/>
      <c r="D16" s="184"/>
      <c r="E16" s="184"/>
      <c r="F16" s="184"/>
      <c r="G16" s="184"/>
      <c r="H16" s="184"/>
      <c r="I16" s="184"/>
      <c r="J16" s="184"/>
      <c r="K16" s="184"/>
      <c r="L16" s="184"/>
      <c r="M16" s="225" t="str">
        <f t="shared" si="0"/>
        <v/>
      </c>
      <c r="N16" s="176"/>
    </row>
    <row r="17" spans="1:14" ht="15">
      <c r="A17" s="184">
        <v>9</v>
      </c>
      <c r="B17" s="185"/>
      <c r="C17" s="224"/>
      <c r="D17" s="184"/>
      <c r="E17" s="184"/>
      <c r="F17" s="184"/>
      <c r="G17" s="184"/>
      <c r="H17" s="184"/>
      <c r="I17" s="184"/>
      <c r="J17" s="184"/>
      <c r="K17" s="184"/>
      <c r="L17" s="184"/>
      <c r="M17" s="225" t="str">
        <f t="shared" si="0"/>
        <v/>
      </c>
      <c r="N17" s="176"/>
    </row>
    <row r="18" spans="1:14" ht="15">
      <c r="A18" s="184">
        <v>10</v>
      </c>
      <c r="B18" s="185"/>
      <c r="C18" s="224"/>
      <c r="D18" s="184"/>
      <c r="E18" s="184"/>
      <c r="F18" s="184"/>
      <c r="G18" s="184"/>
      <c r="H18" s="184"/>
      <c r="I18" s="184"/>
      <c r="J18" s="184"/>
      <c r="K18" s="184"/>
      <c r="L18" s="184"/>
      <c r="M18" s="225" t="str">
        <f t="shared" si="0"/>
        <v/>
      </c>
      <c r="N18" s="176"/>
    </row>
    <row r="19" spans="1:14" ht="15">
      <c r="A19" s="184">
        <v>11</v>
      </c>
      <c r="B19" s="185"/>
      <c r="C19" s="224"/>
      <c r="D19" s="184"/>
      <c r="E19" s="184"/>
      <c r="F19" s="184"/>
      <c r="G19" s="184"/>
      <c r="H19" s="184"/>
      <c r="I19" s="184"/>
      <c r="J19" s="184"/>
      <c r="K19" s="184"/>
      <c r="L19" s="184"/>
      <c r="M19" s="225" t="str">
        <f t="shared" si="0"/>
        <v/>
      </c>
      <c r="N19" s="176"/>
    </row>
    <row r="20" spans="1:14" ht="15">
      <c r="A20" s="184">
        <v>12</v>
      </c>
      <c r="B20" s="185"/>
      <c r="C20" s="224"/>
      <c r="D20" s="184"/>
      <c r="E20" s="184"/>
      <c r="F20" s="184"/>
      <c r="G20" s="184"/>
      <c r="H20" s="184"/>
      <c r="I20" s="184"/>
      <c r="J20" s="184"/>
      <c r="K20" s="184"/>
      <c r="L20" s="184"/>
      <c r="M20" s="225" t="str">
        <f t="shared" si="0"/>
        <v/>
      </c>
      <c r="N20" s="176"/>
    </row>
    <row r="21" spans="1:14" ht="15">
      <c r="A21" s="184">
        <v>13</v>
      </c>
      <c r="B21" s="185"/>
      <c r="C21" s="224"/>
      <c r="D21" s="184"/>
      <c r="E21" s="184"/>
      <c r="F21" s="184"/>
      <c r="G21" s="184"/>
      <c r="H21" s="184"/>
      <c r="I21" s="184"/>
      <c r="J21" s="184"/>
      <c r="K21" s="184"/>
      <c r="L21" s="184"/>
      <c r="M21" s="225" t="str">
        <f t="shared" si="0"/>
        <v/>
      </c>
      <c r="N21" s="176"/>
    </row>
    <row r="22" spans="1:14" ht="15">
      <c r="A22" s="184">
        <v>14</v>
      </c>
      <c r="B22" s="185"/>
      <c r="C22" s="224"/>
      <c r="D22" s="184"/>
      <c r="E22" s="184"/>
      <c r="F22" s="184"/>
      <c r="G22" s="184"/>
      <c r="H22" s="184"/>
      <c r="I22" s="184"/>
      <c r="J22" s="184"/>
      <c r="K22" s="184"/>
      <c r="L22" s="184"/>
      <c r="M22" s="225" t="str">
        <f t="shared" si="0"/>
        <v/>
      </c>
      <c r="N22" s="176"/>
    </row>
    <row r="23" spans="1:14" ht="15">
      <c r="A23" s="184">
        <v>15</v>
      </c>
      <c r="B23" s="185"/>
      <c r="C23" s="224"/>
      <c r="D23" s="184"/>
      <c r="E23" s="184"/>
      <c r="F23" s="184"/>
      <c r="G23" s="184"/>
      <c r="H23" s="184"/>
      <c r="I23" s="184"/>
      <c r="J23" s="184"/>
      <c r="K23" s="184"/>
      <c r="L23" s="184"/>
      <c r="M23" s="225" t="str">
        <f t="shared" si="0"/>
        <v/>
      </c>
      <c r="N23" s="176"/>
    </row>
    <row r="24" spans="1:14" ht="15">
      <c r="A24" s="184">
        <v>16</v>
      </c>
      <c r="B24" s="185"/>
      <c r="C24" s="224"/>
      <c r="D24" s="184"/>
      <c r="E24" s="184"/>
      <c r="F24" s="184"/>
      <c r="G24" s="184"/>
      <c r="H24" s="184"/>
      <c r="I24" s="184"/>
      <c r="J24" s="184"/>
      <c r="K24" s="184"/>
      <c r="L24" s="184"/>
      <c r="M24" s="225" t="str">
        <f t="shared" si="0"/>
        <v/>
      </c>
      <c r="N24" s="176"/>
    </row>
    <row r="25" spans="1:14" ht="15">
      <c r="A25" s="184">
        <v>17</v>
      </c>
      <c r="B25" s="185"/>
      <c r="C25" s="224"/>
      <c r="D25" s="184"/>
      <c r="E25" s="184"/>
      <c r="F25" s="184"/>
      <c r="G25" s="184"/>
      <c r="H25" s="184"/>
      <c r="I25" s="184"/>
      <c r="J25" s="184"/>
      <c r="K25" s="184"/>
      <c r="L25" s="184"/>
      <c r="M25" s="225" t="str">
        <f t="shared" si="0"/>
        <v/>
      </c>
      <c r="N25" s="176"/>
    </row>
    <row r="26" spans="1:14" ht="15">
      <c r="A26" s="184">
        <v>18</v>
      </c>
      <c r="B26" s="185"/>
      <c r="C26" s="224"/>
      <c r="D26" s="184"/>
      <c r="E26" s="184"/>
      <c r="F26" s="184"/>
      <c r="G26" s="184"/>
      <c r="H26" s="184"/>
      <c r="I26" s="184"/>
      <c r="J26" s="184"/>
      <c r="K26" s="184"/>
      <c r="L26" s="184"/>
      <c r="M26" s="225" t="str">
        <f t="shared" si="0"/>
        <v/>
      </c>
      <c r="N26" s="176"/>
    </row>
    <row r="27" spans="1:14" ht="15">
      <c r="A27" s="184">
        <v>19</v>
      </c>
      <c r="B27" s="185"/>
      <c r="C27" s="224"/>
      <c r="D27" s="184"/>
      <c r="E27" s="184"/>
      <c r="F27" s="184"/>
      <c r="G27" s="184"/>
      <c r="H27" s="184"/>
      <c r="I27" s="184"/>
      <c r="J27" s="184"/>
      <c r="K27" s="184"/>
      <c r="L27" s="184"/>
      <c r="M27" s="225" t="str">
        <f t="shared" si="0"/>
        <v/>
      </c>
      <c r="N27" s="176"/>
    </row>
    <row r="28" spans="1:14" ht="15">
      <c r="A28" s="184">
        <v>20</v>
      </c>
      <c r="B28" s="185"/>
      <c r="C28" s="224"/>
      <c r="D28" s="184"/>
      <c r="E28" s="184"/>
      <c r="F28" s="184"/>
      <c r="G28" s="184"/>
      <c r="H28" s="184"/>
      <c r="I28" s="184"/>
      <c r="J28" s="184"/>
      <c r="K28" s="184"/>
      <c r="L28" s="184"/>
      <c r="M28" s="225" t="str">
        <f t="shared" si="0"/>
        <v/>
      </c>
      <c r="N28" s="176"/>
    </row>
    <row r="29" spans="1:14" ht="15">
      <c r="A29" s="184">
        <v>21</v>
      </c>
      <c r="B29" s="185"/>
      <c r="C29" s="224"/>
      <c r="D29" s="184"/>
      <c r="E29" s="184"/>
      <c r="F29" s="184"/>
      <c r="G29" s="184"/>
      <c r="H29" s="184"/>
      <c r="I29" s="184"/>
      <c r="J29" s="184"/>
      <c r="K29" s="184"/>
      <c r="L29" s="184"/>
      <c r="M29" s="225" t="str">
        <f t="shared" si="0"/>
        <v/>
      </c>
      <c r="N29" s="176"/>
    </row>
    <row r="30" spans="1:14" ht="15">
      <c r="A30" s="184">
        <v>22</v>
      </c>
      <c r="B30" s="185"/>
      <c r="C30" s="224"/>
      <c r="D30" s="184"/>
      <c r="E30" s="184"/>
      <c r="F30" s="184"/>
      <c r="G30" s="184"/>
      <c r="H30" s="184"/>
      <c r="I30" s="184"/>
      <c r="J30" s="184"/>
      <c r="K30" s="184"/>
      <c r="L30" s="184"/>
      <c r="M30" s="225" t="str">
        <f t="shared" si="0"/>
        <v/>
      </c>
      <c r="N30" s="176"/>
    </row>
    <row r="31" spans="1:14" ht="15">
      <c r="A31" s="184">
        <v>23</v>
      </c>
      <c r="B31" s="185"/>
      <c r="C31" s="224"/>
      <c r="D31" s="184"/>
      <c r="E31" s="184"/>
      <c r="F31" s="184"/>
      <c r="G31" s="184"/>
      <c r="H31" s="184"/>
      <c r="I31" s="184"/>
      <c r="J31" s="184"/>
      <c r="K31" s="184"/>
      <c r="L31" s="184"/>
      <c r="M31" s="225" t="str">
        <f t="shared" si="0"/>
        <v/>
      </c>
      <c r="N31" s="176"/>
    </row>
    <row r="32" spans="1:14" ht="15">
      <c r="A32" s="184">
        <v>24</v>
      </c>
      <c r="B32" s="185"/>
      <c r="C32" s="224"/>
      <c r="D32" s="184"/>
      <c r="E32" s="184"/>
      <c r="F32" s="184"/>
      <c r="G32" s="184"/>
      <c r="H32" s="184"/>
      <c r="I32" s="184"/>
      <c r="J32" s="184"/>
      <c r="K32" s="184"/>
      <c r="L32" s="184"/>
      <c r="M32" s="225" t="str">
        <f t="shared" si="0"/>
        <v/>
      </c>
      <c r="N32" s="176"/>
    </row>
    <row r="33" spans="1:14" ht="15">
      <c r="A33" s="226" t="s">
        <v>282</v>
      </c>
      <c r="B33" s="185"/>
      <c r="C33" s="224"/>
      <c r="D33" s="184"/>
      <c r="E33" s="184"/>
      <c r="F33" s="184"/>
      <c r="G33" s="184"/>
      <c r="H33" s="184"/>
      <c r="I33" s="184"/>
      <c r="J33" s="184"/>
      <c r="K33" s="184"/>
      <c r="L33" s="184"/>
      <c r="M33" s="225" t="str">
        <f t="shared" si="0"/>
        <v/>
      </c>
      <c r="N33" s="176"/>
    </row>
    <row r="34" spans="1:14" s="191" customFormat="1"/>
    <row r="37" spans="1:14" s="15" customFormat="1" ht="15">
      <c r="B37" s="186" t="s">
        <v>105</v>
      </c>
    </row>
    <row r="38" spans="1:14" s="15" customFormat="1" ht="15">
      <c r="B38" s="186"/>
    </row>
    <row r="39" spans="1:14" s="15" customFormat="1" ht="15">
      <c r="C39" s="188"/>
      <c r="D39" s="187"/>
      <c r="E39" s="187"/>
      <c r="H39" s="188"/>
      <c r="I39" s="188"/>
      <c r="J39" s="187"/>
      <c r="K39" s="187"/>
      <c r="L39" s="187"/>
    </row>
    <row r="40" spans="1:14" s="15" customFormat="1" ht="15">
      <c r="C40" s="189" t="s">
        <v>268</v>
      </c>
      <c r="D40" s="187"/>
      <c r="E40" s="187"/>
      <c r="H40" s="186" t="s">
        <v>324</v>
      </c>
      <c r="M40" s="187"/>
    </row>
    <row r="41" spans="1:14" s="15" customFormat="1" ht="15">
      <c r="C41" s="189" t="s">
        <v>138</v>
      </c>
      <c r="D41" s="187"/>
      <c r="E41" s="187"/>
      <c r="H41" s="190" t="s">
        <v>269</v>
      </c>
      <c r="M41" s="187"/>
    </row>
    <row r="42" spans="1:14" ht="15">
      <c r="C42" s="189"/>
      <c r="F42" s="190"/>
      <c r="J42" s="192"/>
      <c r="K42" s="192"/>
      <c r="L42" s="192"/>
      <c r="M42" s="192"/>
    </row>
    <row r="43" spans="1:14" ht="15">
      <c r="C43" s="189"/>
    </row>
  </sheetData>
  <sheetProtection insertColumns="0" insertRows="0" deleteRows="0"/>
  <mergeCells count="1">
    <mergeCell ref="M1:N1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1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4" orientation="landscape" r:id="rId1"/>
  <colBreaks count="1" manualBreakCount="1">
    <brk id="13" max="41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218</v>
      </c>
      <c r="C1" t="s">
        <v>198</v>
      </c>
      <c r="E1" t="s">
        <v>227</v>
      </c>
      <c r="G1" t="s">
        <v>237</v>
      </c>
    </row>
    <row r="2" spans="1:7" ht="15">
      <c r="A2" s="42">
        <v>40907</v>
      </c>
      <c r="C2" t="s">
        <v>199</v>
      </c>
      <c r="E2" t="s">
        <v>232</v>
      </c>
      <c r="G2" s="48" t="s">
        <v>238</v>
      </c>
    </row>
    <row r="3" spans="1:7" ht="15">
      <c r="A3" s="42">
        <v>40908</v>
      </c>
      <c r="C3" t="s">
        <v>200</v>
      </c>
      <c r="E3" t="s">
        <v>233</v>
      </c>
      <c r="G3" s="48" t="s">
        <v>239</v>
      </c>
    </row>
    <row r="4" spans="1:7" ht="15">
      <c r="A4" s="42">
        <v>40909</v>
      </c>
      <c r="C4" t="s">
        <v>201</v>
      </c>
      <c r="E4" t="s">
        <v>234</v>
      </c>
      <c r="G4" s="48" t="s">
        <v>240</v>
      </c>
    </row>
    <row r="5" spans="1:7">
      <c r="A5" s="42">
        <v>40910</v>
      </c>
      <c r="C5" t="s">
        <v>202</v>
      </c>
      <c r="E5" t="s">
        <v>235</v>
      </c>
    </row>
    <row r="6" spans="1:7">
      <c r="A6" s="42">
        <v>40911</v>
      </c>
      <c r="C6" t="s">
        <v>203</v>
      </c>
    </row>
    <row r="7" spans="1:7">
      <c r="A7" s="42">
        <v>40912</v>
      </c>
      <c r="C7" t="s">
        <v>204</v>
      </c>
    </row>
    <row r="8" spans="1:7">
      <c r="A8" s="42">
        <v>40913</v>
      </c>
      <c r="C8" t="s">
        <v>205</v>
      </c>
    </row>
    <row r="9" spans="1:7">
      <c r="A9" s="42">
        <v>40914</v>
      </c>
      <c r="C9" t="s">
        <v>206</v>
      </c>
    </row>
    <row r="10" spans="1:7">
      <c r="A10" s="42">
        <v>40915</v>
      </c>
      <c r="C10" t="s">
        <v>207</v>
      </c>
    </row>
    <row r="11" spans="1:7">
      <c r="A11" s="42">
        <v>40916</v>
      </c>
      <c r="C11" t="s">
        <v>208</v>
      </c>
    </row>
    <row r="12" spans="1:7">
      <c r="A12" s="42">
        <v>40917</v>
      </c>
      <c r="C12" t="s">
        <v>209</v>
      </c>
    </row>
    <row r="13" spans="1:7">
      <c r="A13" s="42">
        <v>40918</v>
      </c>
      <c r="C13" t="s">
        <v>210</v>
      </c>
    </row>
    <row r="14" spans="1:7">
      <c r="A14" s="42">
        <v>40919</v>
      </c>
      <c r="C14" t="s">
        <v>211</v>
      </c>
    </row>
    <row r="15" spans="1:7">
      <c r="A15" s="42">
        <v>40920</v>
      </c>
      <c r="C15" t="s">
        <v>212</v>
      </c>
    </row>
    <row r="16" spans="1:7">
      <c r="A16" s="42">
        <v>40921</v>
      </c>
      <c r="C16" t="s">
        <v>213</v>
      </c>
    </row>
    <row r="17" spans="1:3">
      <c r="A17" s="42">
        <v>40922</v>
      </c>
      <c r="C17" t="s">
        <v>214</v>
      </c>
    </row>
    <row r="18" spans="1:3">
      <c r="A18" s="42">
        <v>40923</v>
      </c>
      <c r="C18" t="s">
        <v>215</v>
      </c>
    </row>
    <row r="19" spans="1:3">
      <c r="A19" s="42">
        <v>40924</v>
      </c>
      <c r="C19" t="s">
        <v>216</v>
      </c>
    </row>
    <row r="20" spans="1:3">
      <c r="A20" s="42">
        <v>40925</v>
      </c>
      <c r="C20" t="s">
        <v>217</v>
      </c>
    </row>
    <row r="21" spans="1:3">
      <c r="A21" s="42">
        <v>40926</v>
      </c>
    </row>
    <row r="22" spans="1:3">
      <c r="A22" s="42">
        <v>40927</v>
      </c>
    </row>
    <row r="23" spans="1:3">
      <c r="A23" s="42">
        <v>40928</v>
      </c>
    </row>
    <row r="24" spans="1:3">
      <c r="A24" s="42">
        <v>40929</v>
      </c>
    </row>
    <row r="25" spans="1:3">
      <c r="A25" s="42">
        <v>40930</v>
      </c>
    </row>
    <row r="26" spans="1:3">
      <c r="A26" s="42">
        <v>40931</v>
      </c>
    </row>
    <row r="27" spans="1:3">
      <c r="A27" s="42">
        <v>40932</v>
      </c>
    </row>
    <row r="28" spans="1:3">
      <c r="A28" s="42">
        <v>40933</v>
      </c>
    </row>
    <row r="29" spans="1:3">
      <c r="A29" s="42">
        <v>40934</v>
      </c>
    </row>
    <row r="30" spans="1:3">
      <c r="A30" s="42">
        <v>40935</v>
      </c>
    </row>
    <row r="31" spans="1:3">
      <c r="A31" s="42">
        <v>40936</v>
      </c>
    </row>
    <row r="32" spans="1:3">
      <c r="A32" s="42">
        <v>40937</v>
      </c>
    </row>
    <row r="33" spans="1:1">
      <c r="A33" s="42">
        <v>40938</v>
      </c>
    </row>
    <row r="34" spans="1:1">
      <c r="A34" s="42">
        <v>40939</v>
      </c>
    </row>
    <row r="35" spans="1:1">
      <c r="A35" s="42">
        <v>40941</v>
      </c>
    </row>
    <row r="36" spans="1:1">
      <c r="A36" s="42">
        <v>40942</v>
      </c>
    </row>
    <row r="37" spans="1:1">
      <c r="A37" s="42">
        <v>40943</v>
      </c>
    </row>
    <row r="38" spans="1:1">
      <c r="A38" s="42">
        <v>40944</v>
      </c>
    </row>
    <row r="39" spans="1:1">
      <c r="A39" s="42">
        <v>40945</v>
      </c>
    </row>
    <row r="40" spans="1:1">
      <c r="A40" s="42">
        <v>40946</v>
      </c>
    </row>
    <row r="41" spans="1:1">
      <c r="A41" s="42">
        <v>40947</v>
      </c>
    </row>
    <row r="42" spans="1:1">
      <c r="A42" s="42">
        <v>40948</v>
      </c>
    </row>
    <row r="43" spans="1:1">
      <c r="A43" s="42">
        <v>40949</v>
      </c>
    </row>
    <row r="44" spans="1:1">
      <c r="A44" s="42">
        <v>40950</v>
      </c>
    </row>
    <row r="45" spans="1:1">
      <c r="A45" s="42">
        <v>40951</v>
      </c>
    </row>
    <row r="46" spans="1:1">
      <c r="A46" s="42">
        <v>40952</v>
      </c>
    </row>
    <row r="47" spans="1:1">
      <c r="A47" s="42">
        <v>40953</v>
      </c>
    </row>
    <row r="48" spans="1:1">
      <c r="A48" s="42">
        <v>40954</v>
      </c>
    </row>
    <row r="49" spans="1:1">
      <c r="A49" s="42">
        <v>40955</v>
      </c>
    </row>
    <row r="50" spans="1:1">
      <c r="A50" s="42">
        <v>40956</v>
      </c>
    </row>
    <row r="51" spans="1:1">
      <c r="A51" s="42">
        <v>40957</v>
      </c>
    </row>
    <row r="52" spans="1:1">
      <c r="A52" s="42">
        <v>40958</v>
      </c>
    </row>
    <row r="53" spans="1:1">
      <c r="A53" s="42">
        <v>40959</v>
      </c>
    </row>
    <row r="54" spans="1:1">
      <c r="A54" s="42">
        <v>40960</v>
      </c>
    </row>
    <row r="55" spans="1:1">
      <c r="A55" s="42">
        <v>40961</v>
      </c>
    </row>
    <row r="56" spans="1:1">
      <c r="A56" s="42">
        <v>40962</v>
      </c>
    </row>
    <row r="57" spans="1:1">
      <c r="A57" s="42">
        <v>40963</v>
      </c>
    </row>
    <row r="58" spans="1:1">
      <c r="A58" s="42">
        <v>40964</v>
      </c>
    </row>
    <row r="59" spans="1:1">
      <c r="A59" s="42">
        <v>40965</v>
      </c>
    </row>
    <row r="60" spans="1:1">
      <c r="A60" s="42">
        <v>40966</v>
      </c>
    </row>
    <row r="61" spans="1:1">
      <c r="A61" s="42">
        <v>40967</v>
      </c>
    </row>
    <row r="62" spans="1:1">
      <c r="A62" s="42">
        <v>40968</v>
      </c>
    </row>
    <row r="63" spans="1:1">
      <c r="A63" s="42">
        <v>40969</v>
      </c>
    </row>
    <row r="64" spans="1:1">
      <c r="A64" s="42">
        <v>40970</v>
      </c>
    </row>
    <row r="65" spans="1:1">
      <c r="A65" s="42">
        <v>40971</v>
      </c>
    </row>
    <row r="66" spans="1:1">
      <c r="A66" s="42">
        <v>40972</v>
      </c>
    </row>
    <row r="67" spans="1:1">
      <c r="A67" s="42">
        <v>40973</v>
      </c>
    </row>
    <row r="68" spans="1:1">
      <c r="A68" s="42">
        <v>40974</v>
      </c>
    </row>
    <row r="69" spans="1:1">
      <c r="A69" s="42">
        <v>40975</v>
      </c>
    </row>
    <row r="70" spans="1:1">
      <c r="A70" s="42">
        <v>40976</v>
      </c>
    </row>
    <row r="71" spans="1:1">
      <c r="A71" s="42">
        <v>40977</v>
      </c>
    </row>
    <row r="72" spans="1:1">
      <c r="A72" s="42">
        <v>40978</v>
      </c>
    </row>
    <row r="73" spans="1:1">
      <c r="A73" s="42">
        <v>40979</v>
      </c>
    </row>
    <row r="74" spans="1:1">
      <c r="A74" s="42">
        <v>40980</v>
      </c>
    </row>
    <row r="75" spans="1:1">
      <c r="A75" s="42">
        <v>40981</v>
      </c>
    </row>
    <row r="76" spans="1:1">
      <c r="A76" s="42">
        <v>40982</v>
      </c>
    </row>
    <row r="77" spans="1:1">
      <c r="A77" s="42">
        <v>40983</v>
      </c>
    </row>
    <row r="78" spans="1:1">
      <c r="A78" s="42">
        <v>40984</v>
      </c>
    </row>
    <row r="79" spans="1:1">
      <c r="A79" s="42">
        <v>40985</v>
      </c>
    </row>
    <row r="80" spans="1:1">
      <c r="A80" s="42">
        <v>40986</v>
      </c>
    </row>
    <row r="81" spans="1:1">
      <c r="A81" s="42">
        <v>40987</v>
      </c>
    </row>
    <row r="82" spans="1:1">
      <c r="A82" s="42">
        <v>40988</v>
      </c>
    </row>
    <row r="83" spans="1:1">
      <c r="A83" s="42">
        <v>40989</v>
      </c>
    </row>
    <row r="84" spans="1:1">
      <c r="A84" s="42">
        <v>40990</v>
      </c>
    </row>
    <row r="85" spans="1:1">
      <c r="A85" s="42">
        <v>40991</v>
      </c>
    </row>
    <row r="86" spans="1:1">
      <c r="A86" s="42">
        <v>40992</v>
      </c>
    </row>
    <row r="87" spans="1:1">
      <c r="A87" s="42">
        <v>40993</v>
      </c>
    </row>
    <row r="88" spans="1:1">
      <c r="A88" s="42">
        <v>40994</v>
      </c>
    </row>
    <row r="89" spans="1:1">
      <c r="A89" s="42">
        <v>40995</v>
      </c>
    </row>
    <row r="90" spans="1:1">
      <c r="A90" s="42">
        <v>40996</v>
      </c>
    </row>
    <row r="91" spans="1:1">
      <c r="A91" s="42">
        <v>40997</v>
      </c>
    </row>
    <row r="92" spans="1:1">
      <c r="A92" s="42">
        <v>40998</v>
      </c>
    </row>
    <row r="93" spans="1:1">
      <c r="A93" s="42">
        <v>40999</v>
      </c>
    </row>
    <row r="94" spans="1:1">
      <c r="A94" s="42">
        <v>41000</v>
      </c>
    </row>
    <row r="95" spans="1:1">
      <c r="A95" s="42">
        <v>41001</v>
      </c>
    </row>
    <row r="96" spans="1:1">
      <c r="A96" s="42">
        <v>41002</v>
      </c>
    </row>
    <row r="97" spans="1:1">
      <c r="A97" s="42">
        <v>41003</v>
      </c>
    </row>
    <row r="98" spans="1:1">
      <c r="A98" s="42">
        <v>41004</v>
      </c>
    </row>
    <row r="99" spans="1:1">
      <c r="A99" s="42">
        <v>41005</v>
      </c>
    </row>
    <row r="100" spans="1:1">
      <c r="A100" s="42">
        <v>41006</v>
      </c>
    </row>
    <row r="101" spans="1:1">
      <c r="A101" s="42">
        <v>41007</v>
      </c>
    </row>
    <row r="102" spans="1:1">
      <c r="A102" s="42">
        <v>41008</v>
      </c>
    </row>
    <row r="103" spans="1:1">
      <c r="A103" s="42">
        <v>41009</v>
      </c>
    </row>
    <row r="104" spans="1:1">
      <c r="A104" s="42">
        <v>41010</v>
      </c>
    </row>
    <row r="105" spans="1:1">
      <c r="A105" s="42">
        <v>41011</v>
      </c>
    </row>
    <row r="106" spans="1:1">
      <c r="A106" s="42">
        <v>41012</v>
      </c>
    </row>
    <row r="107" spans="1:1">
      <c r="A107" s="42">
        <v>41013</v>
      </c>
    </row>
    <row r="108" spans="1:1">
      <c r="A108" s="42">
        <v>41014</v>
      </c>
    </row>
    <row r="109" spans="1:1">
      <c r="A109" s="42">
        <v>41015</v>
      </c>
    </row>
    <row r="110" spans="1:1">
      <c r="A110" s="42">
        <v>41016</v>
      </c>
    </row>
    <row r="111" spans="1:1">
      <c r="A111" s="42">
        <v>41017</v>
      </c>
    </row>
    <row r="112" spans="1:1">
      <c r="A112" s="42">
        <v>41018</v>
      </c>
    </row>
    <row r="113" spans="1:1">
      <c r="A113" s="42">
        <v>41019</v>
      </c>
    </row>
    <row r="114" spans="1:1">
      <c r="A114" s="42">
        <v>41020</v>
      </c>
    </row>
    <row r="115" spans="1:1">
      <c r="A115" s="42">
        <v>41021</v>
      </c>
    </row>
    <row r="116" spans="1:1">
      <c r="A116" s="42">
        <v>41022</v>
      </c>
    </row>
    <row r="117" spans="1:1">
      <c r="A117" s="42">
        <v>41023</v>
      </c>
    </row>
    <row r="118" spans="1:1">
      <c r="A118" s="42">
        <v>41024</v>
      </c>
    </row>
    <row r="119" spans="1:1">
      <c r="A119" s="42">
        <v>41025</v>
      </c>
    </row>
    <row r="120" spans="1:1">
      <c r="A120" s="42">
        <v>41026</v>
      </c>
    </row>
    <row r="121" spans="1:1">
      <c r="A121" s="42">
        <v>41027</v>
      </c>
    </row>
    <row r="122" spans="1:1">
      <c r="A122" s="42">
        <v>41028</v>
      </c>
    </row>
    <row r="123" spans="1:1">
      <c r="A123" s="42">
        <v>41029</v>
      </c>
    </row>
    <row r="124" spans="1:1">
      <c r="A124" s="42">
        <v>41030</v>
      </c>
    </row>
    <row r="125" spans="1:1">
      <c r="A125" s="42">
        <v>41031</v>
      </c>
    </row>
    <row r="126" spans="1:1">
      <c r="A126" s="42">
        <v>41032</v>
      </c>
    </row>
    <row r="127" spans="1:1">
      <c r="A127" s="42">
        <v>41033</v>
      </c>
    </row>
    <row r="128" spans="1:1">
      <c r="A128" s="42">
        <v>41034</v>
      </c>
    </row>
    <row r="129" spans="1:1">
      <c r="A129" s="42">
        <v>41035</v>
      </c>
    </row>
    <row r="130" spans="1:1">
      <c r="A130" s="42">
        <v>41036</v>
      </c>
    </row>
    <row r="131" spans="1:1">
      <c r="A131" s="42">
        <v>41037</v>
      </c>
    </row>
    <row r="132" spans="1:1">
      <c r="A132" s="42">
        <v>41038</v>
      </c>
    </row>
    <row r="133" spans="1:1">
      <c r="A133" s="42">
        <v>41039</v>
      </c>
    </row>
    <row r="134" spans="1:1">
      <c r="A134" s="42">
        <v>41040</v>
      </c>
    </row>
    <row r="135" spans="1:1">
      <c r="A135" s="42">
        <v>41041</v>
      </c>
    </row>
    <row r="136" spans="1:1">
      <c r="A136" s="42">
        <v>41042</v>
      </c>
    </row>
    <row r="137" spans="1:1">
      <c r="A137" s="42">
        <v>41043</v>
      </c>
    </row>
    <row r="138" spans="1:1">
      <c r="A138" s="42">
        <v>41044</v>
      </c>
    </row>
    <row r="139" spans="1:1">
      <c r="A139" s="42">
        <v>41045</v>
      </c>
    </row>
    <row r="140" spans="1:1">
      <c r="A140" s="42">
        <v>41046</v>
      </c>
    </row>
    <row r="141" spans="1:1">
      <c r="A141" s="42">
        <v>41047</v>
      </c>
    </row>
    <row r="142" spans="1:1">
      <c r="A142" s="42">
        <v>41048</v>
      </c>
    </row>
    <row r="143" spans="1:1">
      <c r="A143" s="42">
        <v>41049</v>
      </c>
    </row>
    <row r="144" spans="1:1">
      <c r="A144" s="42">
        <v>41050</v>
      </c>
    </row>
    <row r="145" spans="1:1">
      <c r="A145" s="42">
        <v>41051</v>
      </c>
    </row>
    <row r="146" spans="1:1">
      <c r="A146" s="42">
        <v>41052</v>
      </c>
    </row>
    <row r="147" spans="1:1">
      <c r="A147" s="42">
        <v>41053</v>
      </c>
    </row>
    <row r="148" spans="1:1">
      <c r="A148" s="42">
        <v>41054</v>
      </c>
    </row>
    <row r="149" spans="1:1">
      <c r="A149" s="42">
        <v>41055</v>
      </c>
    </row>
    <row r="150" spans="1:1">
      <c r="A150" s="42">
        <v>41056</v>
      </c>
    </row>
    <row r="151" spans="1:1">
      <c r="A151" s="42">
        <v>41057</v>
      </c>
    </row>
    <row r="152" spans="1:1">
      <c r="A152" s="42">
        <v>41058</v>
      </c>
    </row>
    <row r="153" spans="1:1">
      <c r="A153" s="42">
        <v>41059</v>
      </c>
    </row>
    <row r="154" spans="1:1">
      <c r="A154" s="42">
        <v>41060</v>
      </c>
    </row>
    <row r="155" spans="1:1">
      <c r="A155" s="42">
        <v>41061</v>
      </c>
    </row>
    <row r="156" spans="1:1">
      <c r="A156" s="42">
        <v>41062</v>
      </c>
    </row>
    <row r="157" spans="1:1">
      <c r="A157" s="42">
        <v>41063</v>
      </c>
    </row>
    <row r="158" spans="1:1">
      <c r="A158" s="42">
        <v>41064</v>
      </c>
    </row>
    <row r="159" spans="1:1">
      <c r="A159" s="42">
        <v>41065</v>
      </c>
    </row>
    <row r="160" spans="1:1">
      <c r="A160" s="42">
        <v>41066</v>
      </c>
    </row>
    <row r="161" spans="1:1">
      <c r="A161" s="42">
        <v>41067</v>
      </c>
    </row>
    <row r="162" spans="1:1">
      <c r="A162" s="42">
        <v>41068</v>
      </c>
    </row>
    <row r="163" spans="1:1">
      <c r="A163" s="42">
        <v>41069</v>
      </c>
    </row>
    <row r="164" spans="1:1">
      <c r="A164" s="42">
        <v>41070</v>
      </c>
    </row>
    <row r="165" spans="1:1">
      <c r="A165" s="42">
        <v>41071</v>
      </c>
    </row>
    <row r="166" spans="1:1">
      <c r="A166" s="42">
        <v>41072</v>
      </c>
    </row>
    <row r="167" spans="1:1">
      <c r="A167" s="42">
        <v>41073</v>
      </c>
    </row>
    <row r="168" spans="1:1">
      <c r="A168" s="42">
        <v>41074</v>
      </c>
    </row>
    <row r="169" spans="1:1">
      <c r="A169" s="42">
        <v>41075</v>
      </c>
    </row>
    <row r="170" spans="1:1">
      <c r="A170" s="42">
        <v>41076</v>
      </c>
    </row>
    <row r="171" spans="1:1">
      <c r="A171" s="42">
        <v>41077</v>
      </c>
    </row>
    <row r="172" spans="1:1">
      <c r="A172" s="42">
        <v>41078</v>
      </c>
    </row>
    <row r="173" spans="1:1">
      <c r="A173" s="42">
        <v>41079</v>
      </c>
    </row>
    <row r="174" spans="1:1">
      <c r="A174" s="42">
        <v>41080</v>
      </c>
    </row>
    <row r="175" spans="1:1">
      <c r="A175" s="42">
        <v>41081</v>
      </c>
    </row>
    <row r="176" spans="1:1">
      <c r="A176" s="42">
        <v>41082</v>
      </c>
    </row>
    <row r="177" spans="1:1">
      <c r="A177" s="42">
        <v>41083</v>
      </c>
    </row>
    <row r="178" spans="1:1">
      <c r="A178" s="42">
        <v>41084</v>
      </c>
    </row>
    <row r="179" spans="1:1">
      <c r="A179" s="42">
        <v>41085</v>
      </c>
    </row>
    <row r="180" spans="1:1">
      <c r="A180" s="42">
        <v>41086</v>
      </c>
    </row>
    <row r="181" spans="1:1">
      <c r="A181" s="42">
        <v>41087</v>
      </c>
    </row>
    <row r="182" spans="1:1">
      <c r="A182" s="42">
        <v>41088</v>
      </c>
    </row>
    <row r="183" spans="1:1">
      <c r="A183" s="42">
        <v>41089</v>
      </c>
    </row>
    <row r="184" spans="1:1">
      <c r="A184" s="42">
        <v>41090</v>
      </c>
    </row>
    <row r="185" spans="1:1">
      <c r="A185" s="42">
        <v>41091</v>
      </c>
    </row>
    <row r="186" spans="1:1">
      <c r="A186" s="42">
        <v>41092</v>
      </c>
    </row>
    <row r="187" spans="1:1">
      <c r="A187" s="42">
        <v>41093</v>
      </c>
    </row>
    <row r="188" spans="1:1">
      <c r="A188" s="42">
        <v>41094</v>
      </c>
    </row>
    <row r="189" spans="1:1">
      <c r="A189" s="42">
        <v>41095</v>
      </c>
    </row>
    <row r="190" spans="1:1">
      <c r="A190" s="42">
        <v>41096</v>
      </c>
    </row>
    <row r="191" spans="1:1">
      <c r="A191" s="42">
        <v>41097</v>
      </c>
    </row>
    <row r="192" spans="1:1">
      <c r="A192" s="42">
        <v>41098</v>
      </c>
    </row>
    <row r="193" spans="1:1">
      <c r="A193" s="42">
        <v>41099</v>
      </c>
    </row>
    <row r="194" spans="1:1">
      <c r="A194" s="42">
        <v>41100</v>
      </c>
    </row>
    <row r="195" spans="1:1">
      <c r="A195" s="42">
        <v>41101</v>
      </c>
    </row>
    <row r="196" spans="1:1">
      <c r="A196" s="42">
        <v>41102</v>
      </c>
    </row>
    <row r="197" spans="1:1">
      <c r="A197" s="42">
        <v>41103</v>
      </c>
    </row>
    <row r="198" spans="1:1">
      <c r="A198" s="42">
        <v>41104</v>
      </c>
    </row>
    <row r="199" spans="1:1">
      <c r="A199" s="42">
        <v>41105</v>
      </c>
    </row>
    <row r="200" spans="1:1">
      <c r="A200" s="42">
        <v>41106</v>
      </c>
    </row>
    <row r="201" spans="1:1">
      <c r="A201" s="42">
        <v>41107</v>
      </c>
    </row>
    <row r="202" spans="1:1">
      <c r="A202" s="42">
        <v>41108</v>
      </c>
    </row>
    <row r="203" spans="1:1">
      <c r="A203" s="42">
        <v>41109</v>
      </c>
    </row>
    <row r="204" spans="1:1">
      <c r="A204" s="42">
        <v>41110</v>
      </c>
    </row>
    <row r="205" spans="1:1">
      <c r="A205" s="42">
        <v>41111</v>
      </c>
    </row>
    <row r="206" spans="1:1">
      <c r="A206" s="42">
        <v>41112</v>
      </c>
    </row>
    <row r="207" spans="1:1">
      <c r="A207" s="42">
        <v>41113</v>
      </c>
    </row>
    <row r="208" spans="1:1">
      <c r="A208" s="42">
        <v>41114</v>
      </c>
    </row>
    <row r="209" spans="1:1">
      <c r="A209" s="42">
        <v>41115</v>
      </c>
    </row>
    <row r="210" spans="1:1">
      <c r="A210" s="42">
        <v>41116</v>
      </c>
    </row>
    <row r="211" spans="1:1">
      <c r="A211" s="42">
        <v>41117</v>
      </c>
    </row>
    <row r="212" spans="1:1">
      <c r="A212" s="42">
        <v>41118</v>
      </c>
    </row>
    <row r="213" spans="1:1">
      <c r="A213" s="42">
        <v>41119</v>
      </c>
    </row>
    <row r="214" spans="1:1">
      <c r="A214" s="42">
        <v>41120</v>
      </c>
    </row>
    <row r="215" spans="1:1">
      <c r="A215" s="42">
        <v>41121</v>
      </c>
    </row>
    <row r="216" spans="1:1">
      <c r="A216" s="42">
        <v>41122</v>
      </c>
    </row>
    <row r="217" spans="1:1">
      <c r="A217" s="42">
        <v>41123</v>
      </c>
    </row>
    <row r="218" spans="1:1">
      <c r="A218" s="42">
        <v>41124</v>
      </c>
    </row>
    <row r="219" spans="1:1">
      <c r="A219" s="42">
        <v>41125</v>
      </c>
    </row>
    <row r="220" spans="1:1">
      <c r="A220" s="42">
        <v>41126</v>
      </c>
    </row>
    <row r="221" spans="1:1">
      <c r="A221" s="42">
        <v>41127</v>
      </c>
    </row>
    <row r="222" spans="1:1">
      <c r="A222" s="42">
        <v>41128</v>
      </c>
    </row>
    <row r="223" spans="1:1">
      <c r="A223" s="42">
        <v>41129</v>
      </c>
    </row>
    <row r="224" spans="1:1">
      <c r="A224" s="42">
        <v>41130</v>
      </c>
    </row>
    <row r="225" spans="1:1">
      <c r="A225" s="42">
        <v>41131</v>
      </c>
    </row>
    <row r="226" spans="1:1">
      <c r="A226" s="42">
        <v>41132</v>
      </c>
    </row>
    <row r="227" spans="1:1">
      <c r="A227" s="42">
        <v>41133</v>
      </c>
    </row>
    <row r="228" spans="1:1">
      <c r="A228" s="42">
        <v>41134</v>
      </c>
    </row>
    <row r="229" spans="1:1">
      <c r="A229" s="42">
        <v>41135</v>
      </c>
    </row>
    <row r="230" spans="1:1">
      <c r="A230" s="42">
        <v>41136</v>
      </c>
    </row>
    <row r="231" spans="1:1">
      <c r="A231" s="42">
        <v>41137</v>
      </c>
    </row>
    <row r="232" spans="1:1">
      <c r="A232" s="42">
        <v>41138</v>
      </c>
    </row>
    <row r="233" spans="1:1">
      <c r="A233" s="42">
        <v>41139</v>
      </c>
    </row>
    <row r="234" spans="1:1">
      <c r="A234" s="42">
        <v>41140</v>
      </c>
    </row>
    <row r="235" spans="1:1">
      <c r="A235" s="42">
        <v>41141</v>
      </c>
    </row>
    <row r="236" spans="1:1">
      <c r="A236" s="42">
        <v>41142</v>
      </c>
    </row>
    <row r="237" spans="1:1">
      <c r="A237" s="42">
        <v>41143</v>
      </c>
    </row>
    <row r="238" spans="1:1">
      <c r="A238" s="42">
        <v>41144</v>
      </c>
    </row>
    <row r="239" spans="1:1">
      <c r="A239" s="42">
        <v>41145</v>
      </c>
    </row>
    <row r="240" spans="1:1">
      <c r="A240" s="42">
        <v>41146</v>
      </c>
    </row>
    <row r="241" spans="1:1">
      <c r="A241" s="42">
        <v>41147</v>
      </c>
    </row>
    <row r="242" spans="1:1">
      <c r="A242" s="42">
        <v>41148</v>
      </c>
    </row>
    <row r="243" spans="1:1">
      <c r="A243" s="42">
        <v>41149</v>
      </c>
    </row>
    <row r="244" spans="1:1">
      <c r="A244" s="42">
        <v>41150</v>
      </c>
    </row>
    <row r="245" spans="1:1">
      <c r="A245" s="42">
        <v>41151</v>
      </c>
    </row>
    <row r="246" spans="1:1">
      <c r="A246" s="42">
        <v>41152</v>
      </c>
    </row>
    <row r="247" spans="1:1">
      <c r="A247" s="42">
        <v>41153</v>
      </c>
    </row>
    <row r="248" spans="1:1">
      <c r="A248" s="42">
        <v>41154</v>
      </c>
    </row>
    <row r="249" spans="1:1">
      <c r="A249" s="42">
        <v>41155</v>
      </c>
    </row>
    <row r="250" spans="1:1">
      <c r="A250" s="42">
        <v>41156</v>
      </c>
    </row>
    <row r="251" spans="1:1">
      <c r="A251" s="42">
        <v>41157</v>
      </c>
    </row>
    <row r="252" spans="1:1">
      <c r="A252" s="42">
        <v>41158</v>
      </c>
    </row>
    <row r="253" spans="1:1">
      <c r="A253" s="42">
        <v>41159</v>
      </c>
    </row>
    <row r="254" spans="1:1">
      <c r="A254" s="42">
        <v>41160</v>
      </c>
    </row>
    <row r="255" spans="1:1">
      <c r="A255" s="42">
        <v>41161</v>
      </c>
    </row>
    <row r="256" spans="1:1">
      <c r="A256" s="42">
        <v>41162</v>
      </c>
    </row>
    <row r="257" spans="1:1">
      <c r="A257" s="42">
        <v>41163</v>
      </c>
    </row>
    <row r="258" spans="1:1">
      <c r="A258" s="42">
        <v>41164</v>
      </c>
    </row>
    <row r="259" spans="1:1">
      <c r="A259" s="42">
        <v>41165</v>
      </c>
    </row>
    <row r="260" spans="1:1">
      <c r="A260" s="42">
        <v>41166</v>
      </c>
    </row>
    <row r="261" spans="1:1">
      <c r="A261" s="42">
        <v>41167</v>
      </c>
    </row>
    <row r="262" spans="1:1">
      <c r="A262" s="42">
        <v>41168</v>
      </c>
    </row>
    <row r="263" spans="1:1">
      <c r="A263" s="42">
        <v>41169</v>
      </c>
    </row>
    <row r="264" spans="1:1">
      <c r="A264" s="42">
        <v>41170</v>
      </c>
    </row>
    <row r="265" spans="1:1">
      <c r="A265" s="42">
        <v>41171</v>
      </c>
    </row>
    <row r="266" spans="1:1">
      <c r="A266" s="42">
        <v>41172</v>
      </c>
    </row>
    <row r="267" spans="1:1">
      <c r="A267" s="42">
        <v>41173</v>
      </c>
    </row>
    <row r="268" spans="1:1">
      <c r="A268" s="42">
        <v>41174</v>
      </c>
    </row>
    <row r="269" spans="1:1">
      <c r="A269" s="42">
        <v>41175</v>
      </c>
    </row>
    <row r="270" spans="1:1">
      <c r="A270" s="42">
        <v>41176</v>
      </c>
    </row>
    <row r="271" spans="1:1">
      <c r="A271" s="42">
        <v>41177</v>
      </c>
    </row>
    <row r="272" spans="1:1">
      <c r="A272" s="42">
        <v>41178</v>
      </c>
    </row>
    <row r="273" spans="1:1">
      <c r="A273" s="42">
        <v>41179</v>
      </c>
    </row>
    <row r="274" spans="1:1">
      <c r="A274" s="42">
        <v>41180</v>
      </c>
    </row>
    <row r="275" spans="1:1">
      <c r="A275" s="42">
        <v>41181</v>
      </c>
    </row>
    <row r="276" spans="1:1">
      <c r="A276" s="42">
        <v>41182</v>
      </c>
    </row>
    <row r="277" spans="1:1">
      <c r="A277" s="42">
        <v>41183</v>
      </c>
    </row>
    <row r="278" spans="1:1">
      <c r="A278" s="42">
        <v>41184</v>
      </c>
    </row>
    <row r="279" spans="1:1">
      <c r="A279" s="42">
        <v>41185</v>
      </c>
    </row>
    <row r="280" spans="1:1">
      <c r="A280" s="42">
        <v>41186</v>
      </c>
    </row>
    <row r="281" spans="1:1">
      <c r="A281" s="42">
        <v>41187</v>
      </c>
    </row>
    <row r="282" spans="1:1">
      <c r="A282" s="42">
        <v>41188</v>
      </c>
    </row>
    <row r="283" spans="1:1">
      <c r="A283" s="42">
        <v>41189</v>
      </c>
    </row>
    <row r="284" spans="1:1">
      <c r="A284" s="42">
        <v>41190</v>
      </c>
    </row>
    <row r="285" spans="1:1">
      <c r="A285" s="42">
        <v>41191</v>
      </c>
    </row>
    <row r="286" spans="1:1">
      <c r="A286" s="42">
        <v>41192</v>
      </c>
    </row>
    <row r="287" spans="1:1">
      <c r="A287" s="42">
        <v>41193</v>
      </c>
    </row>
    <row r="288" spans="1:1">
      <c r="A288" s="42">
        <v>41194</v>
      </c>
    </row>
    <row r="289" spans="1:1">
      <c r="A289" s="42">
        <v>41195</v>
      </c>
    </row>
    <row r="290" spans="1:1">
      <c r="A290" s="42">
        <v>41196</v>
      </c>
    </row>
    <row r="291" spans="1:1">
      <c r="A291" s="42">
        <v>41197</v>
      </c>
    </row>
    <row r="292" spans="1:1">
      <c r="A292" s="42">
        <v>41198</v>
      </c>
    </row>
    <row r="293" spans="1:1">
      <c r="A293" s="42">
        <v>41199</v>
      </c>
    </row>
    <row r="294" spans="1:1">
      <c r="A294" s="42">
        <v>41200</v>
      </c>
    </row>
    <row r="295" spans="1:1">
      <c r="A295" s="42">
        <v>41201</v>
      </c>
    </row>
    <row r="296" spans="1:1">
      <c r="A296" s="42">
        <v>41202</v>
      </c>
    </row>
    <row r="297" spans="1:1">
      <c r="A297" s="42">
        <v>41203</v>
      </c>
    </row>
    <row r="298" spans="1:1">
      <c r="A298" s="42">
        <v>41204</v>
      </c>
    </row>
    <row r="299" spans="1:1">
      <c r="A299" s="42">
        <v>41205</v>
      </c>
    </row>
    <row r="300" spans="1:1">
      <c r="A300" s="42">
        <v>41206</v>
      </c>
    </row>
    <row r="301" spans="1:1">
      <c r="A301" s="42">
        <v>41207</v>
      </c>
    </row>
    <row r="302" spans="1:1">
      <c r="A302" s="42">
        <v>41208</v>
      </c>
    </row>
    <row r="303" spans="1:1">
      <c r="A303" s="42">
        <v>41209</v>
      </c>
    </row>
    <row r="304" spans="1:1">
      <c r="A304" s="42">
        <v>41210</v>
      </c>
    </row>
    <row r="305" spans="1:1">
      <c r="A305" s="42">
        <v>41211</v>
      </c>
    </row>
    <row r="306" spans="1:1">
      <c r="A306" s="42">
        <v>41212</v>
      </c>
    </row>
    <row r="307" spans="1:1">
      <c r="A307" s="42">
        <v>41213</v>
      </c>
    </row>
    <row r="308" spans="1:1">
      <c r="A308" s="42">
        <v>41214</v>
      </c>
    </row>
    <row r="309" spans="1:1">
      <c r="A309" s="42">
        <v>41215</v>
      </c>
    </row>
    <row r="310" spans="1:1">
      <c r="A310" s="42">
        <v>41216</v>
      </c>
    </row>
    <row r="311" spans="1:1">
      <c r="A311" s="42">
        <v>41217</v>
      </c>
    </row>
    <row r="312" spans="1:1">
      <c r="A312" s="42">
        <v>41218</v>
      </c>
    </row>
    <row r="313" spans="1:1">
      <c r="A313" s="42">
        <v>41219</v>
      </c>
    </row>
    <row r="314" spans="1:1">
      <c r="A314" s="42">
        <v>41220</v>
      </c>
    </row>
    <row r="315" spans="1:1">
      <c r="A315" s="42">
        <v>41221</v>
      </c>
    </row>
    <row r="316" spans="1:1">
      <c r="A316" s="42">
        <v>41222</v>
      </c>
    </row>
    <row r="317" spans="1:1">
      <c r="A317" s="42">
        <v>41223</v>
      </c>
    </row>
    <row r="318" spans="1:1">
      <c r="A318" s="42">
        <v>41224</v>
      </c>
    </row>
    <row r="319" spans="1:1">
      <c r="A319" s="42">
        <v>41225</v>
      </c>
    </row>
    <row r="320" spans="1:1">
      <c r="A320" s="42">
        <v>41226</v>
      </c>
    </row>
    <row r="321" spans="1:1">
      <c r="A321" s="42">
        <v>41227</v>
      </c>
    </row>
    <row r="322" spans="1:1">
      <c r="A322" s="42">
        <v>41228</v>
      </c>
    </row>
    <row r="323" spans="1:1">
      <c r="A323" s="42">
        <v>41229</v>
      </c>
    </row>
    <row r="324" spans="1:1">
      <c r="A324" s="42">
        <v>41230</v>
      </c>
    </row>
    <row r="325" spans="1:1">
      <c r="A325" s="42">
        <v>41231</v>
      </c>
    </row>
    <row r="326" spans="1:1">
      <c r="A326" s="42">
        <v>41232</v>
      </c>
    </row>
    <row r="327" spans="1:1">
      <c r="A327" s="42">
        <v>41233</v>
      </c>
    </row>
    <row r="328" spans="1:1">
      <c r="A328" s="42">
        <v>41234</v>
      </c>
    </row>
    <row r="329" spans="1:1">
      <c r="A329" s="42">
        <v>41235</v>
      </c>
    </row>
    <row r="330" spans="1:1">
      <c r="A330" s="42">
        <v>41236</v>
      </c>
    </row>
    <row r="331" spans="1:1">
      <c r="A331" s="42">
        <v>41237</v>
      </c>
    </row>
    <row r="332" spans="1:1">
      <c r="A332" s="42">
        <v>41238</v>
      </c>
    </row>
    <row r="333" spans="1:1">
      <c r="A333" s="42">
        <v>41239</v>
      </c>
    </row>
    <row r="334" spans="1:1">
      <c r="A334" s="42">
        <v>41240</v>
      </c>
    </row>
    <row r="335" spans="1:1">
      <c r="A335" s="42">
        <v>41241</v>
      </c>
    </row>
    <row r="336" spans="1:1">
      <c r="A336" s="42">
        <v>41242</v>
      </c>
    </row>
    <row r="337" spans="1:1">
      <c r="A337" s="42">
        <v>41243</v>
      </c>
    </row>
    <row r="338" spans="1:1">
      <c r="A338" s="42">
        <v>41244</v>
      </c>
    </row>
    <row r="339" spans="1:1">
      <c r="A339" s="42">
        <v>41245</v>
      </c>
    </row>
    <row r="340" spans="1:1">
      <c r="A340" s="42">
        <v>41246</v>
      </c>
    </row>
    <row r="341" spans="1:1">
      <c r="A341" s="42">
        <v>41247</v>
      </c>
    </row>
    <row r="342" spans="1:1">
      <c r="A342" s="42">
        <v>41248</v>
      </c>
    </row>
    <row r="343" spans="1:1">
      <c r="A343" s="42">
        <v>41249</v>
      </c>
    </row>
    <row r="344" spans="1:1">
      <c r="A344" s="42">
        <v>41250</v>
      </c>
    </row>
    <row r="345" spans="1:1">
      <c r="A345" s="42">
        <v>41251</v>
      </c>
    </row>
    <row r="346" spans="1:1">
      <c r="A346" s="42">
        <v>41252</v>
      </c>
    </row>
    <row r="347" spans="1:1">
      <c r="A347" s="42">
        <v>41253</v>
      </c>
    </row>
    <row r="348" spans="1:1">
      <c r="A348" s="42">
        <v>41254</v>
      </c>
    </row>
    <row r="349" spans="1:1">
      <c r="A349" s="42">
        <v>41255</v>
      </c>
    </row>
    <row r="350" spans="1:1">
      <c r="A350" s="42">
        <v>41256</v>
      </c>
    </row>
    <row r="351" spans="1:1">
      <c r="A351" s="42">
        <v>41257</v>
      </c>
    </row>
    <row r="352" spans="1:1">
      <c r="A352" s="42">
        <v>41258</v>
      </c>
    </row>
    <row r="353" spans="1:1">
      <c r="A353" s="42">
        <v>41259</v>
      </c>
    </row>
    <row r="354" spans="1:1">
      <c r="A354" s="42">
        <v>41260</v>
      </c>
    </row>
    <row r="355" spans="1:1">
      <c r="A355" s="42">
        <v>41261</v>
      </c>
    </row>
    <row r="356" spans="1:1">
      <c r="A356" s="42">
        <v>41262</v>
      </c>
    </row>
    <row r="357" spans="1:1">
      <c r="A357" s="42">
        <v>41263</v>
      </c>
    </row>
    <row r="358" spans="1:1">
      <c r="A358" s="42">
        <v>41264</v>
      </c>
    </row>
    <row r="359" spans="1:1">
      <c r="A359" s="42">
        <v>41265</v>
      </c>
    </row>
    <row r="360" spans="1:1">
      <c r="A360" s="42">
        <v>41266</v>
      </c>
    </row>
    <row r="361" spans="1:1">
      <c r="A361" s="42">
        <v>41267</v>
      </c>
    </row>
    <row r="362" spans="1:1">
      <c r="A362" s="42">
        <v>41268</v>
      </c>
    </row>
    <row r="363" spans="1:1">
      <c r="A363" s="42">
        <v>41269</v>
      </c>
    </row>
    <row r="364" spans="1:1">
      <c r="A364" s="42">
        <v>41270</v>
      </c>
    </row>
    <row r="365" spans="1:1">
      <c r="A365" s="42">
        <v>41271</v>
      </c>
    </row>
    <row r="366" spans="1:1">
      <c r="A366" s="42">
        <v>41272</v>
      </c>
    </row>
    <row r="367" spans="1:1">
      <c r="A367" s="42">
        <v>41273</v>
      </c>
    </row>
    <row r="368" spans="1:1">
      <c r="A368" s="42">
        <v>41274</v>
      </c>
    </row>
    <row r="369" spans="1:1">
      <c r="A369" s="42">
        <v>41275</v>
      </c>
    </row>
    <row r="370" spans="1:1">
      <c r="A370" s="42">
        <v>41276</v>
      </c>
    </row>
    <row r="371" spans="1:1">
      <c r="A371" s="42">
        <v>41277</v>
      </c>
    </row>
    <row r="372" spans="1:1">
      <c r="A372" s="42">
        <v>41278</v>
      </c>
    </row>
    <row r="373" spans="1:1">
      <c r="A373" s="42">
        <v>41279</v>
      </c>
    </row>
    <row r="374" spans="1:1">
      <c r="A374" s="42">
        <v>41280</v>
      </c>
    </row>
    <row r="375" spans="1:1">
      <c r="A375" s="42">
        <v>41281</v>
      </c>
    </row>
    <row r="376" spans="1:1">
      <c r="A376" s="42">
        <v>41282</v>
      </c>
    </row>
    <row r="377" spans="1:1">
      <c r="A377" s="42">
        <v>41283</v>
      </c>
    </row>
    <row r="378" spans="1:1">
      <c r="A378" s="42">
        <v>41284</v>
      </c>
    </row>
    <row r="379" spans="1:1">
      <c r="A379" s="42">
        <v>41285</v>
      </c>
    </row>
    <row r="380" spans="1:1">
      <c r="A380" s="42">
        <v>41286</v>
      </c>
    </row>
    <row r="381" spans="1:1">
      <c r="A381" s="42">
        <v>41287</v>
      </c>
    </row>
    <row r="382" spans="1:1">
      <c r="A382" s="42">
        <v>41288</v>
      </c>
    </row>
    <row r="383" spans="1:1">
      <c r="A383" s="42">
        <v>41289</v>
      </c>
    </row>
    <row r="384" spans="1:1">
      <c r="A384" s="42">
        <v>41290</v>
      </c>
    </row>
    <row r="385" spans="1:1">
      <c r="A385" s="42">
        <v>41291</v>
      </c>
    </row>
    <row r="386" spans="1:1">
      <c r="A386" s="42">
        <v>41292</v>
      </c>
    </row>
    <row r="387" spans="1:1">
      <c r="A387" s="42">
        <v>41293</v>
      </c>
    </row>
    <row r="388" spans="1:1">
      <c r="A388" s="42">
        <v>41294</v>
      </c>
    </row>
    <row r="389" spans="1:1">
      <c r="A389" s="42">
        <v>41295</v>
      </c>
    </row>
    <row r="390" spans="1:1">
      <c r="A390" s="42">
        <v>41296</v>
      </c>
    </row>
    <row r="391" spans="1:1">
      <c r="A391" s="42">
        <v>41297</v>
      </c>
    </row>
    <row r="392" spans="1:1">
      <c r="A392" s="42">
        <v>41298</v>
      </c>
    </row>
    <row r="393" spans="1:1">
      <c r="A393" s="42">
        <v>41299</v>
      </c>
    </row>
    <row r="394" spans="1:1">
      <c r="A394" s="42">
        <v>41300</v>
      </c>
    </row>
    <row r="395" spans="1:1">
      <c r="A395" s="42">
        <v>41301</v>
      </c>
    </row>
    <row r="396" spans="1:1">
      <c r="A396" s="42">
        <v>41302</v>
      </c>
    </row>
    <row r="397" spans="1:1">
      <c r="A397" s="42">
        <v>41303</v>
      </c>
    </row>
    <row r="398" spans="1:1">
      <c r="A398" s="42">
        <v>41304</v>
      </c>
    </row>
    <row r="399" spans="1:1">
      <c r="A399" s="42">
        <v>41305</v>
      </c>
    </row>
    <row r="400" spans="1:1">
      <c r="A400" s="42">
        <v>41306</v>
      </c>
    </row>
    <row r="401" spans="1:1">
      <c r="A401" s="42">
        <v>41307</v>
      </c>
    </row>
    <row r="402" spans="1:1">
      <c r="A402" s="42">
        <v>41308</v>
      </c>
    </row>
    <row r="403" spans="1:1">
      <c r="A403" s="42">
        <v>41309</v>
      </c>
    </row>
    <row r="404" spans="1:1">
      <c r="A404" s="42">
        <v>41310</v>
      </c>
    </row>
    <row r="405" spans="1:1">
      <c r="A405" s="42">
        <v>41311</v>
      </c>
    </row>
    <row r="406" spans="1:1">
      <c r="A406" s="42">
        <v>41312</v>
      </c>
    </row>
    <row r="407" spans="1:1">
      <c r="A407" s="42">
        <v>41313</v>
      </c>
    </row>
    <row r="408" spans="1:1">
      <c r="A408" s="42">
        <v>41314</v>
      </c>
    </row>
    <row r="409" spans="1:1">
      <c r="A409" s="42">
        <v>41315</v>
      </c>
    </row>
    <row r="410" spans="1:1">
      <c r="A410" s="42">
        <v>41316</v>
      </c>
    </row>
    <row r="411" spans="1:1">
      <c r="A411" s="42">
        <v>41317</v>
      </c>
    </row>
    <row r="412" spans="1:1">
      <c r="A412" s="42">
        <v>41318</v>
      </c>
    </row>
    <row r="413" spans="1:1">
      <c r="A413" s="42">
        <v>41319</v>
      </c>
    </row>
    <row r="414" spans="1:1">
      <c r="A414" s="42">
        <v>41320</v>
      </c>
    </row>
    <row r="415" spans="1:1">
      <c r="A415" s="42">
        <v>41321</v>
      </c>
    </row>
    <row r="416" spans="1:1">
      <c r="A416" s="42">
        <v>41322</v>
      </c>
    </row>
    <row r="417" spans="1:1">
      <c r="A417" s="42">
        <v>41323</v>
      </c>
    </row>
    <row r="418" spans="1:1">
      <c r="A418" s="42">
        <v>41324</v>
      </c>
    </row>
    <row r="419" spans="1:1">
      <c r="A419" s="42">
        <v>41325</v>
      </c>
    </row>
    <row r="420" spans="1:1">
      <c r="A420" s="42">
        <v>41326</v>
      </c>
    </row>
    <row r="421" spans="1:1">
      <c r="A421" s="42">
        <v>41327</v>
      </c>
    </row>
    <row r="422" spans="1:1">
      <c r="A422" s="42">
        <v>41328</v>
      </c>
    </row>
    <row r="423" spans="1:1">
      <c r="A423" s="42">
        <v>41329</v>
      </c>
    </row>
    <row r="424" spans="1:1">
      <c r="A424" s="42">
        <v>41330</v>
      </c>
    </row>
    <row r="425" spans="1:1">
      <c r="A425" s="42">
        <v>41331</v>
      </c>
    </row>
    <row r="426" spans="1:1">
      <c r="A426" s="42">
        <v>41332</v>
      </c>
    </row>
    <row r="427" spans="1:1">
      <c r="A427" s="42">
        <v>41333</v>
      </c>
    </row>
    <row r="428" spans="1:1">
      <c r="A428" s="42">
        <v>41334</v>
      </c>
    </row>
    <row r="429" spans="1:1">
      <c r="A429" s="42">
        <v>41335</v>
      </c>
    </row>
    <row r="430" spans="1:1">
      <c r="A430" s="42">
        <v>41336</v>
      </c>
    </row>
    <row r="431" spans="1:1">
      <c r="A431" s="42">
        <v>41337</v>
      </c>
    </row>
    <row r="432" spans="1:1">
      <c r="A432" s="42">
        <v>41338</v>
      </c>
    </row>
    <row r="433" spans="1:1">
      <c r="A433" s="42">
        <v>41339</v>
      </c>
    </row>
    <row r="434" spans="1:1">
      <c r="A434" s="42">
        <v>41340</v>
      </c>
    </row>
    <row r="435" spans="1:1">
      <c r="A435" s="42">
        <v>41341</v>
      </c>
    </row>
    <row r="436" spans="1:1">
      <c r="A436" s="42">
        <v>41342</v>
      </c>
    </row>
    <row r="437" spans="1:1">
      <c r="A437" s="42">
        <v>41343</v>
      </c>
    </row>
    <row r="438" spans="1:1">
      <c r="A438" s="42">
        <v>41344</v>
      </c>
    </row>
    <row r="439" spans="1:1">
      <c r="A439" s="42">
        <v>41345</v>
      </c>
    </row>
    <row r="440" spans="1:1">
      <c r="A440" s="42">
        <v>41346</v>
      </c>
    </row>
    <row r="441" spans="1:1">
      <c r="A441" s="42">
        <v>41347</v>
      </c>
    </row>
    <row r="442" spans="1:1">
      <c r="A442" s="42">
        <v>41348</v>
      </c>
    </row>
    <row r="443" spans="1:1">
      <c r="A443" s="42">
        <v>41349</v>
      </c>
    </row>
    <row r="444" spans="1:1">
      <c r="A444" s="42">
        <v>41350</v>
      </c>
    </row>
    <row r="445" spans="1:1">
      <c r="A445" s="42">
        <v>41351</v>
      </c>
    </row>
    <row r="446" spans="1:1">
      <c r="A446" s="42">
        <v>41352</v>
      </c>
    </row>
    <row r="447" spans="1:1">
      <c r="A447" s="42">
        <v>41353</v>
      </c>
    </row>
    <row r="448" spans="1:1">
      <c r="A448" s="42">
        <v>41354</v>
      </c>
    </row>
    <row r="449" spans="1:1">
      <c r="A449" s="42">
        <v>41355</v>
      </c>
    </row>
    <row r="450" spans="1:1">
      <c r="A450" s="42">
        <v>41356</v>
      </c>
    </row>
    <row r="451" spans="1:1">
      <c r="A451" s="42">
        <v>41357</v>
      </c>
    </row>
    <row r="452" spans="1:1">
      <c r="A452" s="42">
        <v>41358</v>
      </c>
    </row>
    <row r="453" spans="1:1">
      <c r="A453" s="42">
        <v>41359</v>
      </c>
    </row>
    <row r="454" spans="1:1">
      <c r="A454" s="42">
        <v>41360</v>
      </c>
    </row>
    <row r="455" spans="1:1">
      <c r="A455" s="42">
        <v>41361</v>
      </c>
    </row>
    <row r="456" spans="1:1">
      <c r="A456" s="42">
        <v>41362</v>
      </c>
    </row>
    <row r="457" spans="1:1">
      <c r="A457" s="42">
        <v>41363</v>
      </c>
    </row>
    <row r="458" spans="1:1">
      <c r="A458" s="42">
        <v>41364</v>
      </c>
    </row>
    <row r="459" spans="1:1">
      <c r="A459" s="42">
        <v>41365</v>
      </c>
    </row>
    <row r="460" spans="1:1">
      <c r="A460" s="42">
        <v>41366</v>
      </c>
    </row>
    <row r="461" spans="1:1">
      <c r="A461" s="42">
        <v>41367</v>
      </c>
    </row>
    <row r="462" spans="1:1">
      <c r="A462" s="42">
        <v>41368</v>
      </c>
    </row>
    <row r="463" spans="1:1">
      <c r="A463" s="42">
        <v>41369</v>
      </c>
    </row>
    <row r="464" spans="1:1">
      <c r="A464" s="42">
        <v>41370</v>
      </c>
    </row>
    <row r="465" spans="1:1">
      <c r="A465" s="42">
        <v>41371</v>
      </c>
    </row>
    <row r="466" spans="1:1">
      <c r="A466" s="42">
        <v>41372</v>
      </c>
    </row>
    <row r="467" spans="1:1">
      <c r="A467" s="42">
        <v>41373</v>
      </c>
    </row>
    <row r="468" spans="1:1">
      <c r="A468" s="42">
        <v>41374</v>
      </c>
    </row>
    <row r="469" spans="1:1">
      <c r="A469" s="42">
        <v>41375</v>
      </c>
    </row>
    <row r="470" spans="1:1">
      <c r="A470" s="42">
        <v>41376</v>
      </c>
    </row>
    <row r="471" spans="1:1">
      <c r="A471" s="42">
        <v>41377</v>
      </c>
    </row>
    <row r="472" spans="1:1">
      <c r="A472" s="42">
        <v>41378</v>
      </c>
    </row>
    <row r="473" spans="1:1">
      <c r="A473" s="42">
        <v>41379</v>
      </c>
    </row>
    <row r="474" spans="1:1">
      <c r="A474" s="42">
        <v>41380</v>
      </c>
    </row>
    <row r="475" spans="1:1">
      <c r="A475" s="42">
        <v>41381</v>
      </c>
    </row>
    <row r="476" spans="1:1">
      <c r="A476" s="42">
        <v>41382</v>
      </c>
    </row>
    <row r="477" spans="1:1">
      <c r="A477" s="42">
        <v>41383</v>
      </c>
    </row>
    <row r="478" spans="1:1">
      <c r="A478" s="42">
        <v>41384</v>
      </c>
    </row>
    <row r="479" spans="1:1">
      <c r="A479" s="42">
        <v>41385</v>
      </c>
    </row>
    <row r="480" spans="1:1">
      <c r="A480" s="42">
        <v>41386</v>
      </c>
    </row>
    <row r="481" spans="1:1">
      <c r="A481" s="42">
        <v>41387</v>
      </c>
    </row>
    <row r="482" spans="1:1">
      <c r="A482" s="42">
        <v>41388</v>
      </c>
    </row>
    <row r="483" spans="1:1">
      <c r="A483" s="42">
        <v>41389</v>
      </c>
    </row>
    <row r="484" spans="1:1">
      <c r="A484" s="42">
        <v>41390</v>
      </c>
    </row>
    <row r="485" spans="1:1">
      <c r="A485" s="42">
        <v>41391</v>
      </c>
    </row>
    <row r="486" spans="1:1">
      <c r="A486" s="42">
        <v>41392</v>
      </c>
    </row>
    <row r="487" spans="1:1">
      <c r="A487" s="42">
        <v>41393</v>
      </c>
    </row>
    <row r="488" spans="1:1">
      <c r="A488" s="42">
        <v>41394</v>
      </c>
    </row>
    <row r="489" spans="1:1">
      <c r="A489" s="42">
        <v>41395</v>
      </c>
    </row>
    <row r="490" spans="1:1">
      <c r="A490" s="42">
        <v>41396</v>
      </c>
    </row>
    <row r="491" spans="1:1">
      <c r="A491" s="42">
        <v>41397</v>
      </c>
    </row>
    <row r="492" spans="1:1">
      <c r="A492" s="42">
        <v>41398</v>
      </c>
    </row>
    <row r="493" spans="1:1">
      <c r="A493" s="42">
        <v>41399</v>
      </c>
    </row>
    <row r="494" spans="1:1">
      <c r="A494" s="42">
        <v>41400</v>
      </c>
    </row>
    <row r="495" spans="1:1">
      <c r="A495" s="42">
        <v>41401</v>
      </c>
    </row>
    <row r="496" spans="1:1">
      <c r="A496" s="42">
        <v>41402</v>
      </c>
    </row>
    <row r="497" spans="1:1">
      <c r="A497" s="42">
        <v>41403</v>
      </c>
    </row>
    <row r="498" spans="1:1">
      <c r="A498" s="42">
        <v>41404</v>
      </c>
    </row>
    <row r="499" spans="1:1">
      <c r="A499" s="42">
        <v>41405</v>
      </c>
    </row>
    <row r="500" spans="1:1">
      <c r="A500" s="42">
        <v>41406</v>
      </c>
    </row>
    <row r="501" spans="1:1">
      <c r="A501" s="42">
        <v>41407</v>
      </c>
    </row>
    <row r="502" spans="1:1">
      <c r="A502" s="42">
        <v>41408</v>
      </c>
    </row>
    <row r="503" spans="1:1">
      <c r="A503" s="42">
        <v>41409</v>
      </c>
    </row>
    <row r="504" spans="1:1">
      <c r="A504" s="42">
        <v>41410</v>
      </c>
    </row>
    <row r="505" spans="1:1">
      <c r="A505" s="42">
        <v>41411</v>
      </c>
    </row>
    <row r="506" spans="1:1">
      <c r="A506" s="42">
        <v>41412</v>
      </c>
    </row>
    <row r="507" spans="1:1">
      <c r="A507" s="42">
        <v>41413</v>
      </c>
    </row>
    <row r="508" spans="1:1">
      <c r="A508" s="42">
        <v>41414</v>
      </c>
    </row>
    <row r="509" spans="1:1">
      <c r="A509" s="42">
        <v>41415</v>
      </c>
    </row>
    <row r="510" spans="1:1">
      <c r="A510" s="42">
        <v>41416</v>
      </c>
    </row>
    <row r="511" spans="1:1">
      <c r="A511" s="42">
        <v>41417</v>
      </c>
    </row>
    <row r="512" spans="1:1">
      <c r="A512" s="42">
        <v>41418</v>
      </c>
    </row>
    <row r="513" spans="1:1">
      <c r="A513" s="42">
        <v>41419</v>
      </c>
    </row>
    <row r="514" spans="1:1">
      <c r="A514" s="42">
        <v>41420</v>
      </c>
    </row>
    <row r="515" spans="1:1">
      <c r="A515" s="42">
        <v>41421</v>
      </c>
    </row>
    <row r="516" spans="1:1">
      <c r="A516" s="42">
        <v>41422</v>
      </c>
    </row>
    <row r="517" spans="1:1">
      <c r="A517" s="42">
        <v>41423</v>
      </c>
    </row>
    <row r="518" spans="1:1">
      <c r="A518" s="42">
        <v>41424</v>
      </c>
    </row>
    <row r="519" spans="1:1">
      <c r="A519" s="42">
        <v>41425</v>
      </c>
    </row>
    <row r="520" spans="1:1">
      <c r="A520" s="42">
        <v>41426</v>
      </c>
    </row>
    <row r="521" spans="1:1">
      <c r="A521" s="42">
        <v>41427</v>
      </c>
    </row>
    <row r="522" spans="1:1">
      <c r="A522" s="42">
        <v>41428</v>
      </c>
    </row>
    <row r="523" spans="1:1">
      <c r="A523" s="42">
        <v>41429</v>
      </c>
    </row>
    <row r="524" spans="1:1">
      <c r="A524" s="42">
        <v>41430</v>
      </c>
    </row>
    <row r="525" spans="1:1">
      <c r="A525" s="42">
        <v>41431</v>
      </c>
    </row>
    <row r="526" spans="1:1">
      <c r="A526" s="42">
        <v>41432</v>
      </c>
    </row>
    <row r="527" spans="1:1">
      <c r="A527" s="42">
        <v>41433</v>
      </c>
    </row>
    <row r="528" spans="1:1">
      <c r="A528" s="42">
        <v>41434</v>
      </c>
    </row>
    <row r="529" spans="1:1">
      <c r="A529" s="42">
        <v>41435</v>
      </c>
    </row>
    <row r="530" spans="1:1">
      <c r="A530" s="42">
        <v>41436</v>
      </c>
    </row>
    <row r="531" spans="1:1">
      <c r="A531" s="42">
        <v>41437</v>
      </c>
    </row>
    <row r="532" spans="1:1">
      <c r="A532" s="42">
        <v>41438</v>
      </c>
    </row>
    <row r="533" spans="1:1">
      <c r="A533" s="42">
        <v>41439</v>
      </c>
    </row>
    <row r="534" spans="1:1">
      <c r="A534" s="42">
        <v>41440</v>
      </c>
    </row>
    <row r="535" spans="1:1">
      <c r="A535" s="42">
        <v>41441</v>
      </c>
    </row>
    <row r="536" spans="1:1">
      <c r="A536" s="42">
        <v>41442</v>
      </c>
    </row>
    <row r="537" spans="1:1">
      <c r="A537" s="42">
        <v>41443</v>
      </c>
    </row>
    <row r="538" spans="1:1">
      <c r="A538" s="42">
        <v>41444</v>
      </c>
    </row>
    <row r="539" spans="1:1">
      <c r="A539" s="42">
        <v>41445</v>
      </c>
    </row>
    <row r="540" spans="1:1">
      <c r="A540" s="42">
        <v>41446</v>
      </c>
    </row>
    <row r="541" spans="1:1">
      <c r="A541" s="42">
        <v>41447</v>
      </c>
    </row>
    <row r="542" spans="1:1">
      <c r="A542" s="42">
        <v>41448</v>
      </c>
    </row>
    <row r="543" spans="1:1">
      <c r="A543" s="42">
        <v>41449</v>
      </c>
    </row>
    <row r="544" spans="1:1">
      <c r="A544" s="42">
        <v>41450</v>
      </c>
    </row>
    <row r="545" spans="1:1">
      <c r="A545" s="42">
        <v>41451</v>
      </c>
    </row>
    <row r="546" spans="1:1">
      <c r="A546" s="42">
        <v>41452</v>
      </c>
    </row>
    <row r="547" spans="1:1">
      <c r="A547" s="42">
        <v>41453</v>
      </c>
    </row>
    <row r="548" spans="1:1">
      <c r="A548" s="42">
        <v>41454</v>
      </c>
    </row>
    <row r="549" spans="1:1">
      <c r="A549" s="42">
        <v>41455</v>
      </c>
    </row>
    <row r="550" spans="1:1">
      <c r="A550" s="42">
        <v>41456</v>
      </c>
    </row>
    <row r="551" spans="1:1">
      <c r="A551" s="42">
        <v>41457</v>
      </c>
    </row>
    <row r="552" spans="1:1">
      <c r="A552" s="42">
        <v>41458</v>
      </c>
    </row>
    <row r="553" spans="1:1">
      <c r="A553" s="42">
        <v>41459</v>
      </c>
    </row>
    <row r="554" spans="1:1">
      <c r="A554" s="42">
        <v>41460</v>
      </c>
    </row>
    <row r="555" spans="1:1">
      <c r="A555" s="42">
        <v>41461</v>
      </c>
    </row>
    <row r="556" spans="1:1">
      <c r="A556" s="42">
        <v>41462</v>
      </c>
    </row>
    <row r="557" spans="1:1">
      <c r="A557" s="42">
        <v>41463</v>
      </c>
    </row>
    <row r="558" spans="1:1">
      <c r="A558" s="42">
        <v>41464</v>
      </c>
    </row>
    <row r="559" spans="1:1">
      <c r="A559" s="42">
        <v>41465</v>
      </c>
    </row>
    <row r="560" spans="1:1">
      <c r="A560" s="42">
        <v>41466</v>
      </c>
    </row>
    <row r="561" spans="1:1">
      <c r="A561" s="42">
        <v>41467</v>
      </c>
    </row>
    <row r="562" spans="1:1">
      <c r="A562" s="42">
        <v>41468</v>
      </c>
    </row>
    <row r="563" spans="1:1">
      <c r="A563" s="42">
        <v>41469</v>
      </c>
    </row>
    <row r="564" spans="1:1">
      <c r="A564" s="42">
        <v>41470</v>
      </c>
    </row>
    <row r="565" spans="1:1">
      <c r="A565" s="42">
        <v>41471</v>
      </c>
    </row>
    <row r="566" spans="1:1">
      <c r="A566" s="42">
        <v>41472</v>
      </c>
    </row>
    <row r="567" spans="1:1">
      <c r="A567" s="42">
        <v>41473</v>
      </c>
    </row>
    <row r="568" spans="1:1">
      <c r="A568" s="42">
        <v>41474</v>
      </c>
    </row>
    <row r="569" spans="1:1">
      <c r="A569" s="42">
        <v>41475</v>
      </c>
    </row>
    <row r="570" spans="1:1">
      <c r="A570" s="42">
        <v>41476</v>
      </c>
    </row>
    <row r="571" spans="1:1">
      <c r="A571" s="42">
        <v>41477</v>
      </c>
    </row>
    <row r="572" spans="1:1">
      <c r="A572" s="42">
        <v>41478</v>
      </c>
    </row>
    <row r="573" spans="1:1">
      <c r="A573" s="42">
        <v>41479</v>
      </c>
    </row>
    <row r="574" spans="1:1">
      <c r="A574" s="42">
        <v>41480</v>
      </c>
    </row>
    <row r="575" spans="1:1">
      <c r="A575" s="42">
        <v>41481</v>
      </c>
    </row>
    <row r="576" spans="1:1">
      <c r="A576" s="42">
        <v>41482</v>
      </c>
    </row>
    <row r="577" spans="1:1">
      <c r="A577" s="42">
        <v>41483</v>
      </c>
    </row>
    <row r="578" spans="1:1">
      <c r="A578" s="42">
        <v>41484</v>
      </c>
    </row>
    <row r="579" spans="1:1">
      <c r="A579" s="42">
        <v>41485</v>
      </c>
    </row>
    <row r="580" spans="1:1">
      <c r="A580" s="42">
        <v>41486</v>
      </c>
    </row>
    <row r="581" spans="1:1">
      <c r="A581" s="42">
        <v>41487</v>
      </c>
    </row>
    <row r="582" spans="1:1">
      <c r="A582" s="42">
        <v>41488</v>
      </c>
    </row>
    <row r="583" spans="1:1">
      <c r="A583" s="42">
        <v>41489</v>
      </c>
    </row>
    <row r="584" spans="1:1">
      <c r="A584" s="42">
        <v>41490</v>
      </c>
    </row>
    <row r="585" spans="1:1">
      <c r="A585" s="42">
        <v>41491</v>
      </c>
    </row>
    <row r="586" spans="1:1">
      <c r="A586" s="42">
        <v>41492</v>
      </c>
    </row>
    <row r="587" spans="1:1">
      <c r="A587" s="42">
        <v>41493</v>
      </c>
    </row>
    <row r="588" spans="1:1">
      <c r="A588" s="42">
        <v>41494</v>
      </c>
    </row>
    <row r="589" spans="1:1">
      <c r="A589" s="42">
        <v>41495</v>
      </c>
    </row>
    <row r="590" spans="1:1">
      <c r="A590" s="42">
        <v>41496</v>
      </c>
    </row>
    <row r="591" spans="1:1">
      <c r="A591" s="42">
        <v>41497</v>
      </c>
    </row>
    <row r="592" spans="1:1">
      <c r="A592" s="42">
        <v>41498</v>
      </c>
    </row>
    <row r="593" spans="1:1">
      <c r="A593" s="42">
        <v>41499</v>
      </c>
    </row>
    <row r="594" spans="1:1">
      <c r="A594" s="42">
        <v>41500</v>
      </c>
    </row>
    <row r="595" spans="1:1">
      <c r="A595" s="42">
        <v>41501</v>
      </c>
    </row>
    <row r="596" spans="1:1">
      <c r="A596" s="42">
        <v>41502</v>
      </c>
    </row>
    <row r="597" spans="1:1">
      <c r="A597" s="42">
        <v>41503</v>
      </c>
    </row>
    <row r="598" spans="1:1">
      <c r="A598" s="42">
        <v>41504</v>
      </c>
    </row>
    <row r="599" spans="1:1">
      <c r="A599" s="42">
        <v>41505</v>
      </c>
    </row>
    <row r="600" spans="1:1">
      <c r="A600" s="42">
        <v>41506</v>
      </c>
    </row>
    <row r="601" spans="1:1">
      <c r="A601" s="42">
        <v>41507</v>
      </c>
    </row>
    <row r="602" spans="1:1">
      <c r="A602" s="42">
        <v>41508</v>
      </c>
    </row>
    <row r="603" spans="1:1">
      <c r="A603" s="42">
        <v>41509</v>
      </c>
    </row>
    <row r="604" spans="1:1">
      <c r="A604" s="42">
        <v>41510</v>
      </c>
    </row>
    <row r="605" spans="1:1">
      <c r="A605" s="42">
        <v>41511</v>
      </c>
    </row>
    <row r="606" spans="1:1">
      <c r="A606" s="42">
        <v>41512</v>
      </c>
    </row>
    <row r="607" spans="1:1">
      <c r="A607" s="42">
        <v>41513</v>
      </c>
    </row>
    <row r="608" spans="1:1">
      <c r="A608" s="42">
        <v>41514</v>
      </c>
    </row>
    <row r="609" spans="1:1">
      <c r="A609" s="42">
        <v>41515</v>
      </c>
    </row>
    <row r="610" spans="1:1">
      <c r="A610" s="42">
        <v>41516</v>
      </c>
    </row>
    <row r="611" spans="1:1">
      <c r="A611" s="42">
        <v>41517</v>
      </c>
    </row>
    <row r="612" spans="1:1">
      <c r="A612" s="42">
        <v>41518</v>
      </c>
    </row>
    <row r="613" spans="1:1">
      <c r="A613" s="42">
        <v>41519</v>
      </c>
    </row>
    <row r="614" spans="1:1">
      <c r="A614" s="42">
        <v>41520</v>
      </c>
    </row>
    <row r="615" spans="1:1">
      <c r="A615" s="42">
        <v>41521</v>
      </c>
    </row>
    <row r="616" spans="1:1">
      <c r="A616" s="42">
        <v>41522</v>
      </c>
    </row>
    <row r="617" spans="1:1">
      <c r="A617" s="42">
        <v>41523</v>
      </c>
    </row>
    <row r="618" spans="1:1">
      <c r="A618" s="42">
        <v>41524</v>
      </c>
    </row>
    <row r="619" spans="1:1">
      <c r="A619" s="42">
        <v>41525</v>
      </c>
    </row>
    <row r="620" spans="1:1">
      <c r="A620" s="42">
        <v>41526</v>
      </c>
    </row>
    <row r="621" spans="1:1">
      <c r="A621" s="42">
        <v>41527</v>
      </c>
    </row>
    <row r="622" spans="1:1">
      <c r="A622" s="42">
        <v>41528</v>
      </c>
    </row>
    <row r="623" spans="1:1">
      <c r="A623" s="42">
        <v>41529</v>
      </c>
    </row>
    <row r="624" spans="1:1">
      <c r="A624" s="42">
        <v>41530</v>
      </c>
    </row>
    <row r="625" spans="1:1">
      <c r="A625" s="42">
        <v>41531</v>
      </c>
    </row>
    <row r="626" spans="1:1">
      <c r="A626" s="42">
        <v>41532</v>
      </c>
    </row>
    <row r="627" spans="1:1">
      <c r="A627" s="42">
        <v>41533</v>
      </c>
    </row>
    <row r="628" spans="1:1">
      <c r="A628" s="42">
        <v>41534</v>
      </c>
    </row>
    <row r="629" spans="1:1">
      <c r="A629" s="42">
        <v>41535</v>
      </c>
    </row>
    <row r="630" spans="1:1">
      <c r="A630" s="42">
        <v>41536</v>
      </c>
    </row>
    <row r="631" spans="1:1">
      <c r="A631" s="42">
        <v>41537</v>
      </c>
    </row>
    <row r="632" spans="1:1">
      <c r="A632" s="42">
        <v>41538</v>
      </c>
    </row>
    <row r="633" spans="1:1">
      <c r="A633" s="42">
        <v>41539</v>
      </c>
    </row>
    <row r="634" spans="1:1">
      <c r="A634" s="42">
        <v>41540</v>
      </c>
    </row>
    <row r="635" spans="1:1">
      <c r="A635" s="42">
        <v>41541</v>
      </c>
    </row>
    <row r="636" spans="1:1">
      <c r="A636" s="42">
        <v>41542</v>
      </c>
    </row>
    <row r="637" spans="1:1">
      <c r="A637" s="42">
        <v>41543</v>
      </c>
    </row>
    <row r="638" spans="1:1">
      <c r="A638" s="42">
        <v>41544</v>
      </c>
    </row>
    <row r="639" spans="1:1">
      <c r="A639" s="42">
        <v>41545</v>
      </c>
    </row>
    <row r="640" spans="1:1">
      <c r="A640" s="42">
        <v>41546</v>
      </c>
    </row>
    <row r="641" spans="1:1">
      <c r="A641" s="42">
        <v>41547</v>
      </c>
    </row>
    <row r="642" spans="1:1">
      <c r="A642" s="42">
        <v>41548</v>
      </c>
    </row>
    <row r="643" spans="1:1">
      <c r="A643" s="42">
        <v>41549</v>
      </c>
    </row>
    <row r="644" spans="1:1">
      <c r="A644" s="42">
        <v>41550</v>
      </c>
    </row>
    <row r="645" spans="1:1">
      <c r="A645" s="42">
        <v>41551</v>
      </c>
    </row>
    <row r="646" spans="1:1">
      <c r="A646" s="42">
        <v>41552</v>
      </c>
    </row>
    <row r="647" spans="1:1">
      <c r="A647" s="42">
        <v>41553</v>
      </c>
    </row>
    <row r="648" spans="1:1">
      <c r="A648" s="42">
        <v>41554</v>
      </c>
    </row>
    <row r="649" spans="1:1">
      <c r="A649" s="42">
        <v>41555</v>
      </c>
    </row>
    <row r="650" spans="1:1">
      <c r="A650" s="42">
        <v>41556</v>
      </c>
    </row>
    <row r="651" spans="1:1">
      <c r="A651" s="42">
        <v>41557</v>
      </c>
    </row>
    <row r="652" spans="1:1">
      <c r="A652" s="42">
        <v>41558</v>
      </c>
    </row>
    <row r="653" spans="1:1">
      <c r="A653" s="42">
        <v>41559</v>
      </c>
    </row>
    <row r="654" spans="1:1">
      <c r="A654" s="42">
        <v>41560</v>
      </c>
    </row>
    <row r="655" spans="1:1">
      <c r="A655" s="42">
        <v>41561</v>
      </c>
    </row>
    <row r="656" spans="1:1">
      <c r="A656" s="42">
        <v>41562</v>
      </c>
    </row>
    <row r="657" spans="1:1">
      <c r="A657" s="42">
        <v>41563</v>
      </c>
    </row>
    <row r="658" spans="1:1">
      <c r="A658" s="42">
        <v>41564</v>
      </c>
    </row>
    <row r="659" spans="1:1">
      <c r="A659" s="42">
        <v>41565</v>
      </c>
    </row>
    <row r="660" spans="1:1">
      <c r="A660" s="42">
        <v>41566</v>
      </c>
    </row>
    <row r="661" spans="1:1">
      <c r="A661" s="42">
        <v>41567</v>
      </c>
    </row>
    <row r="662" spans="1:1">
      <c r="A662" s="42">
        <v>41568</v>
      </c>
    </row>
    <row r="663" spans="1:1">
      <c r="A663" s="42">
        <v>41569</v>
      </c>
    </row>
    <row r="664" spans="1:1">
      <c r="A664" s="42">
        <v>41570</v>
      </c>
    </row>
    <row r="665" spans="1:1">
      <c r="A665" s="42">
        <v>41571</v>
      </c>
    </row>
    <row r="666" spans="1:1">
      <c r="A666" s="42">
        <v>41572</v>
      </c>
    </row>
    <row r="667" spans="1:1">
      <c r="A667" s="42">
        <v>41573</v>
      </c>
    </row>
    <row r="668" spans="1:1">
      <c r="A668" s="42">
        <v>41574</v>
      </c>
    </row>
    <row r="669" spans="1:1">
      <c r="A669" s="42">
        <v>41575</v>
      </c>
    </row>
    <row r="670" spans="1:1">
      <c r="A670" s="42">
        <v>41576</v>
      </c>
    </row>
    <row r="671" spans="1:1">
      <c r="A671" s="42">
        <v>41577</v>
      </c>
    </row>
    <row r="672" spans="1:1">
      <c r="A672" s="42">
        <v>41578</v>
      </c>
    </row>
    <row r="673" spans="1:1">
      <c r="A673" s="42">
        <v>41579</v>
      </c>
    </row>
    <row r="674" spans="1:1">
      <c r="A674" s="42">
        <v>41580</v>
      </c>
    </row>
    <row r="675" spans="1:1">
      <c r="A675" s="42">
        <v>41581</v>
      </c>
    </row>
    <row r="676" spans="1:1">
      <c r="A676" s="42">
        <v>41582</v>
      </c>
    </row>
    <row r="677" spans="1:1">
      <c r="A677" s="42">
        <v>41583</v>
      </c>
    </row>
    <row r="678" spans="1:1">
      <c r="A678" s="42">
        <v>41584</v>
      </c>
    </row>
    <row r="679" spans="1:1">
      <c r="A679" s="42">
        <v>41585</v>
      </c>
    </row>
    <row r="680" spans="1:1">
      <c r="A680" s="42">
        <v>41586</v>
      </c>
    </row>
    <row r="681" spans="1:1">
      <c r="A681" s="42">
        <v>41587</v>
      </c>
    </row>
    <row r="682" spans="1:1">
      <c r="A682" s="42">
        <v>41588</v>
      </c>
    </row>
    <row r="683" spans="1:1">
      <c r="A683" s="42">
        <v>41589</v>
      </c>
    </row>
    <row r="684" spans="1:1">
      <c r="A684" s="42">
        <v>41590</v>
      </c>
    </row>
    <row r="685" spans="1:1">
      <c r="A685" s="42">
        <v>41591</v>
      </c>
    </row>
    <row r="686" spans="1:1">
      <c r="A686" s="42">
        <v>41592</v>
      </c>
    </row>
    <row r="687" spans="1:1">
      <c r="A687" s="42">
        <v>41593</v>
      </c>
    </row>
    <row r="688" spans="1:1">
      <c r="A688" s="42">
        <v>41594</v>
      </c>
    </row>
    <row r="689" spans="1:1">
      <c r="A689" s="42">
        <v>41595</v>
      </c>
    </row>
    <row r="690" spans="1:1">
      <c r="A690" s="42">
        <v>41596</v>
      </c>
    </row>
    <row r="691" spans="1:1">
      <c r="A691" s="42">
        <v>41597</v>
      </c>
    </row>
    <row r="692" spans="1:1">
      <c r="A692" s="42">
        <v>41598</v>
      </c>
    </row>
    <row r="693" spans="1:1">
      <c r="A693" s="42">
        <v>41599</v>
      </c>
    </row>
    <row r="694" spans="1:1">
      <c r="A694" s="42">
        <v>41600</v>
      </c>
    </row>
    <row r="695" spans="1:1">
      <c r="A695" s="42">
        <v>41601</v>
      </c>
    </row>
    <row r="696" spans="1:1">
      <c r="A696" s="42">
        <v>41602</v>
      </c>
    </row>
    <row r="697" spans="1:1">
      <c r="A697" s="42">
        <v>41603</v>
      </c>
    </row>
    <row r="698" spans="1:1">
      <c r="A698" s="42">
        <v>41604</v>
      </c>
    </row>
    <row r="699" spans="1:1">
      <c r="A699" s="42">
        <v>41605</v>
      </c>
    </row>
    <row r="700" spans="1:1">
      <c r="A700" s="42">
        <v>41606</v>
      </c>
    </row>
    <row r="701" spans="1:1">
      <c r="A701" s="42">
        <v>41607</v>
      </c>
    </row>
    <row r="702" spans="1:1">
      <c r="A702" s="42">
        <v>41608</v>
      </c>
    </row>
    <row r="703" spans="1:1">
      <c r="A703" s="42">
        <v>41609</v>
      </c>
    </row>
    <row r="704" spans="1:1">
      <c r="A704" s="42">
        <v>41610</v>
      </c>
    </row>
    <row r="705" spans="1:1">
      <c r="A705" s="42">
        <v>41611</v>
      </c>
    </row>
    <row r="706" spans="1:1">
      <c r="A706" s="42">
        <v>41612</v>
      </c>
    </row>
    <row r="707" spans="1:1">
      <c r="A707" s="42">
        <v>41613</v>
      </c>
    </row>
    <row r="708" spans="1:1">
      <c r="A708" s="42">
        <v>41614</v>
      </c>
    </row>
    <row r="709" spans="1:1">
      <c r="A709" s="42">
        <v>41615</v>
      </c>
    </row>
    <row r="710" spans="1:1">
      <c r="A710" s="42">
        <v>41616</v>
      </c>
    </row>
    <row r="711" spans="1:1">
      <c r="A711" s="42">
        <v>41617</v>
      </c>
    </row>
    <row r="712" spans="1:1">
      <c r="A712" s="42">
        <v>41618</v>
      </c>
    </row>
    <row r="713" spans="1:1">
      <c r="A713" s="42">
        <v>41619</v>
      </c>
    </row>
    <row r="714" spans="1:1">
      <c r="A714" s="42">
        <v>41620</v>
      </c>
    </row>
    <row r="715" spans="1:1">
      <c r="A715" s="42">
        <v>41621</v>
      </c>
    </row>
    <row r="716" spans="1:1">
      <c r="A716" s="42">
        <v>41622</v>
      </c>
    </row>
    <row r="717" spans="1:1">
      <c r="A717" s="42">
        <v>41623</v>
      </c>
    </row>
    <row r="718" spans="1:1">
      <c r="A718" s="42">
        <v>41624</v>
      </c>
    </row>
    <row r="719" spans="1:1">
      <c r="A719" s="42">
        <v>41625</v>
      </c>
    </row>
    <row r="720" spans="1:1">
      <c r="A720" s="42">
        <v>41626</v>
      </c>
    </row>
    <row r="721" spans="1:1">
      <c r="A721" s="42">
        <v>41627</v>
      </c>
    </row>
    <row r="722" spans="1:1">
      <c r="A722" s="42">
        <v>41628</v>
      </c>
    </row>
    <row r="723" spans="1:1">
      <c r="A723" s="42">
        <v>41629</v>
      </c>
    </row>
    <row r="724" spans="1:1">
      <c r="A724" s="42">
        <v>41630</v>
      </c>
    </row>
    <row r="725" spans="1:1">
      <c r="A725" s="42">
        <v>41631</v>
      </c>
    </row>
    <row r="726" spans="1:1">
      <c r="A726" s="42">
        <v>41632</v>
      </c>
    </row>
    <row r="727" spans="1:1">
      <c r="A727" s="42">
        <v>41633</v>
      </c>
    </row>
    <row r="728" spans="1:1">
      <c r="A728" s="42">
        <v>41634</v>
      </c>
    </row>
    <row r="729" spans="1:1">
      <c r="A729" s="42">
        <v>41635</v>
      </c>
    </row>
    <row r="730" spans="1:1">
      <c r="A730" s="42">
        <v>41636</v>
      </c>
    </row>
    <row r="731" spans="1:1">
      <c r="A731" s="42">
        <v>41637</v>
      </c>
    </row>
    <row r="732" spans="1:1">
      <c r="A732" s="42">
        <v>41638</v>
      </c>
    </row>
    <row r="733" spans="1:1">
      <c r="A733" s="4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topLeftCell="A13" zoomScale="70" zoomScaleSheetLayoutView="70" workbookViewId="0">
      <selection activeCell="K37" sqref="K37"/>
    </sheetView>
  </sheetViews>
  <sheetFormatPr defaultRowHeight="13.5"/>
  <cols>
    <col min="1" max="1" width="14.28515625" style="363" bestFit="1" customWidth="1"/>
    <col min="2" max="2" width="80" style="623" customWidth="1"/>
    <col min="3" max="3" width="16.5703125" style="363" customWidth="1"/>
    <col min="4" max="4" width="14.28515625" style="363" customWidth="1"/>
    <col min="5" max="5" width="0.42578125" style="624" customWidth="1"/>
    <col min="6" max="16384" width="9.140625" style="363"/>
  </cols>
  <sheetData>
    <row r="1" spans="1:12" s="302" customFormat="1" ht="22.5" customHeight="1">
      <c r="A1" s="299" t="s">
        <v>272</v>
      </c>
      <c r="B1" s="613"/>
      <c r="C1" s="655" t="s">
        <v>108</v>
      </c>
      <c r="D1" s="655"/>
      <c r="E1" s="614"/>
    </row>
    <row r="2" spans="1:12" s="302" customFormat="1" ht="18.75" customHeight="1">
      <c r="A2" s="304" t="s">
        <v>140</v>
      </c>
      <c r="B2" s="613"/>
      <c r="C2" s="653" t="s">
        <v>4174</v>
      </c>
      <c r="D2" s="654"/>
      <c r="E2" s="614"/>
    </row>
    <row r="3" spans="1:12" s="302" customFormat="1" ht="12" customHeight="1">
      <c r="A3" s="304"/>
      <c r="B3" s="613"/>
      <c r="C3" s="303"/>
      <c r="D3" s="303"/>
      <c r="E3" s="614"/>
    </row>
    <row r="4" spans="1:12" s="307" customFormat="1" ht="12" customHeight="1">
      <c r="A4" s="305" t="str">
        <f>'ფორმა N2'!A4</f>
        <v>ანგარიშვალდებული პირის დასახელება:</v>
      </c>
      <c r="B4" s="615"/>
      <c r="C4" s="304"/>
      <c r="D4" s="304"/>
      <c r="E4" s="364"/>
      <c r="L4" s="302"/>
    </row>
    <row r="5" spans="1:12" s="307" customFormat="1" ht="19.5" customHeight="1">
      <c r="A5" s="616" t="str">
        <f>'ფორმა N1'!D4</f>
        <v xml:space="preserve"> </v>
      </c>
      <c r="B5" s="617" t="s">
        <v>468</v>
      </c>
      <c r="C5" s="367"/>
      <c r="D5" s="367"/>
      <c r="E5" s="364"/>
    </row>
    <row r="6" spans="1:12" s="307" customFormat="1" ht="18.75" customHeight="1">
      <c r="A6" s="305"/>
      <c r="B6" s="615"/>
      <c r="C6" s="304"/>
      <c r="D6" s="304"/>
      <c r="E6" s="364"/>
    </row>
    <row r="7" spans="1:12" s="302" customFormat="1" ht="3.75" customHeight="1">
      <c r="A7" s="612"/>
      <c r="B7" s="618"/>
      <c r="C7" s="311"/>
      <c r="D7" s="311"/>
      <c r="E7" s="614"/>
    </row>
    <row r="8" spans="1:12" s="302" customFormat="1" ht="30" customHeight="1">
      <c r="A8" s="369" t="s">
        <v>61</v>
      </c>
      <c r="B8" s="314" t="s">
        <v>250</v>
      </c>
      <c r="C8" s="314" t="s">
        <v>63</v>
      </c>
      <c r="D8" s="314" t="s">
        <v>64</v>
      </c>
      <c r="E8" s="614"/>
      <c r="F8" s="619"/>
    </row>
    <row r="9" spans="1:12" s="317" customFormat="1" ht="24.95" customHeight="1">
      <c r="A9" s="315">
        <v>1</v>
      </c>
      <c r="B9" s="315" t="s">
        <v>62</v>
      </c>
      <c r="C9" s="342">
        <f>C10+C25</f>
        <v>138886.41999999998</v>
      </c>
      <c r="D9" s="342">
        <f>D10+D25</f>
        <v>138886.41999999998</v>
      </c>
      <c r="E9" s="614"/>
    </row>
    <row r="10" spans="1:12" s="317" customFormat="1" ht="24.95" customHeight="1">
      <c r="A10" s="280">
        <v>1.1000000000000001</v>
      </c>
      <c r="B10" s="280" t="s">
        <v>77</v>
      </c>
      <c r="C10" s="342">
        <f>C11+C12+C15+C24</f>
        <v>130506.54</v>
      </c>
      <c r="D10" s="342">
        <f>D11+D12+D15+D24</f>
        <v>130506.54</v>
      </c>
      <c r="E10" s="614"/>
    </row>
    <row r="11" spans="1:12" s="320" customFormat="1" ht="24.95" customHeight="1">
      <c r="A11" s="321" t="s">
        <v>28</v>
      </c>
      <c r="B11" s="321" t="s">
        <v>76</v>
      </c>
      <c r="C11" s="352">
        <v>7200</v>
      </c>
      <c r="D11" s="352">
        <v>7200</v>
      </c>
      <c r="E11" s="614"/>
    </row>
    <row r="12" spans="1:12" s="324" customFormat="1" ht="24.95" customHeight="1">
      <c r="A12" s="321" t="s">
        <v>29</v>
      </c>
      <c r="B12" s="321" t="s">
        <v>313</v>
      </c>
      <c r="C12" s="576">
        <f>C13+C14</f>
        <v>36071</v>
      </c>
      <c r="D12" s="576">
        <f>D13+D14</f>
        <v>36071</v>
      </c>
      <c r="E12" s="614"/>
    </row>
    <row r="13" spans="1:12" s="326" customFormat="1" ht="24.95" customHeight="1">
      <c r="A13" s="285" t="s">
        <v>78</v>
      </c>
      <c r="B13" s="285" t="s">
        <v>316</v>
      </c>
      <c r="C13" s="352">
        <v>36071</v>
      </c>
      <c r="D13" s="352">
        <v>36071</v>
      </c>
      <c r="E13" s="614"/>
    </row>
    <row r="14" spans="1:12" s="326" customFormat="1" ht="24.95" customHeight="1">
      <c r="A14" s="285" t="s">
        <v>107</v>
      </c>
      <c r="B14" s="285" t="s">
        <v>93</v>
      </c>
      <c r="C14" s="352"/>
      <c r="D14" s="352"/>
      <c r="E14" s="614"/>
    </row>
    <row r="15" spans="1:12" s="326" customFormat="1" ht="24.95" customHeight="1">
      <c r="A15" s="321" t="s">
        <v>79</v>
      </c>
      <c r="B15" s="321" t="s">
        <v>80</v>
      </c>
      <c r="C15" s="576">
        <f>SUM(C16:C17)</f>
        <v>87235.54</v>
      </c>
      <c r="D15" s="576">
        <f>SUM(D16:D17)</f>
        <v>87235.54</v>
      </c>
      <c r="E15" s="614"/>
    </row>
    <row r="16" spans="1:12" s="326" customFormat="1" ht="24.95" customHeight="1">
      <c r="A16" s="285" t="s">
        <v>81</v>
      </c>
      <c r="B16" s="285" t="s">
        <v>4236</v>
      </c>
      <c r="C16" s="352">
        <v>87235.54</v>
      </c>
      <c r="D16" s="352">
        <v>87235.54</v>
      </c>
      <c r="E16" s="614"/>
    </row>
    <row r="17" spans="1:6" s="326" customFormat="1" ht="32.25" customHeight="1">
      <c r="A17" s="285" t="s">
        <v>82</v>
      </c>
      <c r="B17" s="285" t="s">
        <v>109</v>
      </c>
      <c r="C17" s="352"/>
      <c r="D17" s="352"/>
      <c r="E17" s="614"/>
    </row>
    <row r="18" spans="1:6" s="326" customFormat="1" ht="24.95" customHeight="1">
      <c r="A18" s="321" t="s">
        <v>83</v>
      </c>
      <c r="B18" s="321" t="s">
        <v>428</v>
      </c>
      <c r="C18" s="576">
        <f>SUM(C19:C22)</f>
        <v>0</v>
      </c>
      <c r="D18" s="576">
        <f>SUM(D19:D22)</f>
        <v>0</v>
      </c>
      <c r="E18" s="614"/>
    </row>
    <row r="19" spans="1:6" s="326" customFormat="1" ht="24.95" customHeight="1">
      <c r="A19" s="285" t="s">
        <v>84</v>
      </c>
      <c r="B19" s="285" t="s">
        <v>85</v>
      </c>
      <c r="C19" s="352"/>
      <c r="D19" s="352"/>
      <c r="E19" s="614"/>
      <c r="F19" s="620"/>
    </row>
    <row r="20" spans="1:6" s="326" customFormat="1" ht="32.25" customHeight="1">
      <c r="A20" s="285" t="s">
        <v>88</v>
      </c>
      <c r="B20" s="285" t="s">
        <v>86</v>
      </c>
      <c r="C20" s="352"/>
      <c r="D20" s="352"/>
      <c r="E20" s="614"/>
      <c r="F20" s="305"/>
    </row>
    <row r="21" spans="1:6" s="326" customFormat="1" ht="24.95" customHeight="1">
      <c r="A21" s="285" t="s">
        <v>89</v>
      </c>
      <c r="B21" s="285" t="s">
        <v>87</v>
      </c>
      <c r="C21" s="352"/>
      <c r="D21" s="352"/>
      <c r="E21" s="614"/>
      <c r="F21" s="358"/>
    </row>
    <row r="22" spans="1:6" s="326" customFormat="1" ht="24.95" customHeight="1">
      <c r="A22" s="285" t="s">
        <v>90</v>
      </c>
      <c r="B22" s="285" t="s">
        <v>460</v>
      </c>
      <c r="C22" s="352"/>
      <c r="D22" s="352"/>
      <c r="E22" s="614"/>
    </row>
    <row r="23" spans="1:6" s="326" customFormat="1" ht="24.95" customHeight="1">
      <c r="A23" s="321" t="s">
        <v>91</v>
      </c>
      <c r="B23" s="321" t="s">
        <v>461</v>
      </c>
      <c r="C23" s="577"/>
      <c r="D23" s="577"/>
      <c r="E23" s="614"/>
    </row>
    <row r="24" spans="1:6" s="326" customFormat="1" ht="24.95" customHeight="1">
      <c r="A24" s="321" t="s">
        <v>251</v>
      </c>
      <c r="B24" s="321" t="s">
        <v>465</v>
      </c>
      <c r="C24" s="352"/>
      <c r="D24" s="352"/>
      <c r="E24" s="614"/>
    </row>
    <row r="25" spans="1:6" s="326" customFormat="1" ht="24.95" customHeight="1">
      <c r="A25" s="280">
        <v>1.2</v>
      </c>
      <c r="B25" s="315" t="s">
        <v>92</v>
      </c>
      <c r="C25" s="342">
        <f>SUM(C26,C30)</f>
        <v>8379.880000000001</v>
      </c>
      <c r="D25" s="342">
        <f>SUM(D26,D30)</f>
        <v>8379.880000000001</v>
      </c>
      <c r="E25" s="614"/>
    </row>
    <row r="26" spans="1:6" ht="24.95" customHeight="1">
      <c r="A26" s="285" t="s">
        <v>94</v>
      </c>
      <c r="B26" s="321" t="s">
        <v>316</v>
      </c>
      <c r="C26" s="576">
        <f>C27+C29</f>
        <v>8362.6</v>
      </c>
      <c r="D26" s="576">
        <f>D27+D29</f>
        <v>8362.6</v>
      </c>
      <c r="E26" s="614"/>
    </row>
    <row r="27" spans="1:6" ht="24.95" customHeight="1">
      <c r="A27" s="337" t="s">
        <v>95</v>
      </c>
      <c r="B27" s="285" t="s">
        <v>314</v>
      </c>
      <c r="C27" s="352">
        <v>6011</v>
      </c>
      <c r="D27" s="352">
        <v>6011</v>
      </c>
      <c r="E27" s="614"/>
    </row>
    <row r="28" spans="1:6" ht="24.95" customHeight="1">
      <c r="A28" s="337" t="s">
        <v>96</v>
      </c>
      <c r="B28" s="285" t="s">
        <v>317</v>
      </c>
      <c r="C28" s="352"/>
      <c r="D28" s="352"/>
      <c r="E28" s="614"/>
    </row>
    <row r="29" spans="1:6" ht="24.95" customHeight="1">
      <c r="A29" s="337" t="s">
        <v>139</v>
      </c>
      <c r="B29" s="285" t="s">
        <v>315</v>
      </c>
      <c r="C29" s="352">
        <v>2351.6</v>
      </c>
      <c r="D29" s="352">
        <v>2351.6</v>
      </c>
      <c r="E29" s="614"/>
    </row>
    <row r="30" spans="1:6" ht="32.25" customHeight="1">
      <c r="A30" s="321" t="s">
        <v>31</v>
      </c>
      <c r="B30" s="621" t="s">
        <v>466</v>
      </c>
      <c r="C30" s="352">
        <v>17.28</v>
      </c>
      <c r="D30" s="352">
        <v>17.28</v>
      </c>
      <c r="E30" s="614"/>
    </row>
    <row r="31" spans="1:6" s="307" customFormat="1" ht="24.75" customHeight="1">
      <c r="B31" s="622"/>
    </row>
    <row r="32" spans="1:6" s="307" customFormat="1" ht="20.25" customHeight="1">
      <c r="A32" s="580"/>
      <c r="B32" s="622"/>
      <c r="E32" s="355"/>
    </row>
    <row r="33" spans="1:9" s="307" customFormat="1">
      <c r="B33" s="622"/>
      <c r="E33" s="355"/>
    </row>
    <row r="34" spans="1:9">
      <c r="A34" s="580"/>
    </row>
    <row r="35" spans="1:9">
      <c r="A35" s="307"/>
    </row>
    <row r="36" spans="1:9" s="307" customFormat="1">
      <c r="A36" s="356" t="s">
        <v>105</v>
      </c>
      <c r="B36" s="622"/>
      <c r="E36" s="355"/>
    </row>
    <row r="37" spans="1:9" s="307" customFormat="1">
      <c r="B37" s="622"/>
      <c r="E37" s="357"/>
      <c r="F37" s="357"/>
      <c r="G37" s="357"/>
      <c r="H37" s="357"/>
      <c r="I37" s="357"/>
    </row>
    <row r="38" spans="1:9" s="307" customFormat="1">
      <c r="B38" s="622"/>
      <c r="D38" s="358"/>
      <c r="E38" s="357"/>
      <c r="F38" s="357"/>
      <c r="G38" s="357"/>
      <c r="H38" s="357"/>
      <c r="I38" s="357"/>
    </row>
    <row r="39" spans="1:9" s="307" customFormat="1" ht="27">
      <c r="A39" s="357"/>
      <c r="B39" s="625" t="s">
        <v>4235</v>
      </c>
      <c r="D39" s="358"/>
      <c r="E39" s="357"/>
      <c r="F39" s="357"/>
      <c r="G39" s="357"/>
      <c r="H39" s="357"/>
      <c r="I39" s="357"/>
    </row>
    <row r="40" spans="1:9" s="307" customFormat="1" ht="27">
      <c r="A40" s="357"/>
      <c r="B40" s="622" t="s">
        <v>270</v>
      </c>
      <c r="D40" s="358"/>
      <c r="E40" s="357"/>
      <c r="F40" s="357"/>
      <c r="G40" s="357"/>
      <c r="H40" s="357"/>
      <c r="I40" s="357"/>
    </row>
    <row r="41" spans="1:9" s="357" customFormat="1">
      <c r="B41" s="626" t="s">
        <v>138</v>
      </c>
    </row>
    <row r="42" spans="1:9" s="357" customFormat="1">
      <c r="B42" s="62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showGridLines="0" view="pageLayout" zoomScaleSheetLayoutView="70" workbookViewId="0">
      <selection activeCell="I11" sqref="I11"/>
    </sheetView>
  </sheetViews>
  <sheetFormatPr defaultRowHeight="13.5"/>
  <cols>
    <col min="1" max="1" width="14.28515625" style="307" bestFit="1" customWidth="1"/>
    <col min="2" max="2" width="76.7109375" style="307" customWidth="1"/>
    <col min="3" max="3" width="15.140625" style="307" customWidth="1"/>
    <col min="4" max="4" width="13.5703125" style="307" customWidth="1"/>
    <col min="5" max="5" width="0.7109375" style="307" customWidth="1"/>
    <col min="6" max="6" width="10.5703125" style="307" bestFit="1" customWidth="1"/>
    <col min="7" max="16384" width="9.140625" style="307"/>
  </cols>
  <sheetData>
    <row r="1" spans="1:6" s="302" customFormat="1">
      <c r="A1" s="299" t="s">
        <v>415</v>
      </c>
      <c r="B1" s="300"/>
      <c r="C1" s="655" t="s">
        <v>108</v>
      </c>
      <c r="D1" s="655"/>
      <c r="E1" s="301"/>
    </row>
    <row r="2" spans="1:6" s="302" customFormat="1">
      <c r="A2" s="299" t="s">
        <v>416</v>
      </c>
      <c r="B2" s="300"/>
      <c r="C2" s="653" t="s">
        <v>4174</v>
      </c>
      <c r="D2" s="654"/>
      <c r="E2" s="301"/>
    </row>
    <row r="3" spans="1:6" s="302" customFormat="1">
      <c r="A3" s="299" t="s">
        <v>417</v>
      </c>
      <c r="B3" s="300"/>
      <c r="C3" s="303"/>
      <c r="D3" s="303"/>
      <c r="E3" s="301"/>
    </row>
    <row r="4" spans="1:6" s="302" customFormat="1">
      <c r="A4" s="304" t="s">
        <v>140</v>
      </c>
      <c r="B4" s="300"/>
      <c r="C4" s="303"/>
      <c r="D4" s="303"/>
      <c r="E4" s="301"/>
    </row>
    <row r="5" spans="1:6" s="302" customFormat="1">
      <c r="A5" s="304"/>
      <c r="B5" s="300"/>
      <c r="C5" s="303"/>
      <c r="D5" s="303"/>
      <c r="E5" s="301"/>
    </row>
    <row r="6" spans="1:6">
      <c r="A6" s="305" t="str">
        <f>'[1]ფორმა N2'!A4</f>
        <v>ანგარიშვალდებული პირის დასახელება:</v>
      </c>
      <c r="B6" s="305"/>
      <c r="C6" s="304"/>
      <c r="D6" s="304"/>
      <c r="E6" s="306"/>
    </row>
    <row r="7" spans="1:6">
      <c r="A7" s="308" t="str">
        <f>'[1]ფორმა N1'!D4</f>
        <v/>
      </c>
      <c r="B7" s="309" t="s">
        <v>468</v>
      </c>
      <c r="C7" s="310"/>
      <c r="D7" s="310"/>
      <c r="E7" s="306"/>
    </row>
    <row r="8" spans="1:6">
      <c r="A8" s="305"/>
      <c r="B8" s="305"/>
      <c r="C8" s="304"/>
      <c r="D8" s="304"/>
      <c r="E8" s="306"/>
    </row>
    <row r="9" spans="1:6" s="302" customFormat="1">
      <c r="A9" s="300"/>
      <c r="B9" s="300"/>
      <c r="C9" s="311"/>
      <c r="D9" s="311"/>
      <c r="E9" s="301"/>
    </row>
    <row r="10" spans="1:6" s="302" customFormat="1" ht="27">
      <c r="A10" s="312" t="s">
        <v>61</v>
      </c>
      <c r="B10" s="313" t="s">
        <v>10</v>
      </c>
      <c r="C10" s="314" t="s">
        <v>9</v>
      </c>
      <c r="D10" s="314" t="s">
        <v>8</v>
      </c>
      <c r="E10" s="301"/>
    </row>
    <row r="11" spans="1:6" s="317" customFormat="1">
      <c r="A11" s="315">
        <v>1</v>
      </c>
      <c r="B11" s="315" t="s">
        <v>54</v>
      </c>
      <c r="C11" s="526">
        <f>C12+C16+C19+C25+C31+C34+C37+C38+C44+C46+C48+C53+C54+C59</f>
        <v>1559906.3300000003</v>
      </c>
      <c r="D11" s="526">
        <f>D12+D16+D19+D25+D31+D34+D37+D38+D44+D46+D48+D53+D54+D59</f>
        <v>1556081.7100000002</v>
      </c>
      <c r="E11" s="316"/>
      <c r="F11" s="527"/>
    </row>
    <row r="12" spans="1:6" s="320" customFormat="1" ht="16.5">
      <c r="A12" s="280">
        <v>1.1000000000000001</v>
      </c>
      <c r="B12" s="280" t="s">
        <v>55</v>
      </c>
      <c r="C12" s="318">
        <f>C13+C14</f>
        <v>7500</v>
      </c>
      <c r="D12" s="318">
        <f>D13+D14</f>
        <v>7500</v>
      </c>
      <c r="E12" s="319"/>
    </row>
    <row r="13" spans="1:6" s="324" customFormat="1">
      <c r="A13" s="321" t="s">
        <v>28</v>
      </c>
      <c r="B13" s="321" t="s">
        <v>56</v>
      </c>
      <c r="C13" s="601">
        <v>7500</v>
      </c>
      <c r="D13" s="601">
        <v>7500</v>
      </c>
      <c r="E13" s="323"/>
    </row>
    <row r="14" spans="1:6" s="326" customFormat="1">
      <c r="A14" s="321" t="s">
        <v>29</v>
      </c>
      <c r="B14" s="321" t="s">
        <v>0</v>
      </c>
      <c r="C14" s="322"/>
      <c r="D14" s="322"/>
      <c r="E14" s="325"/>
    </row>
    <row r="15" spans="1:6" s="317" customFormat="1">
      <c r="A15" s="280">
        <v>1.2</v>
      </c>
      <c r="B15" s="280" t="s">
        <v>57</v>
      </c>
      <c r="C15" s="360">
        <f>C16+C19+C25+C31+C34+C37+C38+C44+C46+C48+C53+C54+C59</f>
        <v>1552406.3300000003</v>
      </c>
      <c r="D15" s="360">
        <f>D16+D19+D25+D31+D34+D37+D38+D44+D46+D48+D53+D54+D59</f>
        <v>1548581.7100000002</v>
      </c>
      <c r="E15" s="316"/>
    </row>
    <row r="16" spans="1:6" s="326" customFormat="1">
      <c r="A16" s="321" t="s">
        <v>30</v>
      </c>
      <c r="B16" s="321" t="s">
        <v>1</v>
      </c>
      <c r="C16" s="403">
        <f>C17+C18</f>
        <v>74102.210000000006</v>
      </c>
      <c r="D16" s="403">
        <f>D17+D18</f>
        <v>74102.210000000006</v>
      </c>
      <c r="E16" s="325"/>
    </row>
    <row r="17" spans="1:6" s="326" customFormat="1">
      <c r="A17" s="285" t="s">
        <v>94</v>
      </c>
      <c r="B17" s="285" t="s">
        <v>58</v>
      </c>
      <c r="C17" s="600">
        <v>74102.210000000006</v>
      </c>
      <c r="D17" s="600">
        <v>74102.210000000006</v>
      </c>
      <c r="E17" s="325"/>
    </row>
    <row r="18" spans="1:6" s="326" customFormat="1">
      <c r="A18" s="285" t="s">
        <v>97</v>
      </c>
      <c r="B18" s="285" t="s">
        <v>59</v>
      </c>
      <c r="C18" s="322"/>
      <c r="D18" s="329"/>
      <c r="E18" s="325"/>
    </row>
    <row r="19" spans="1:6" s="326" customFormat="1">
      <c r="A19" s="321" t="s">
        <v>31</v>
      </c>
      <c r="B19" s="321" t="s">
        <v>2</v>
      </c>
      <c r="C19" s="403">
        <f>C20+C21+C22+C23+C24</f>
        <v>14552.17</v>
      </c>
      <c r="D19" s="403">
        <f>D20+D21+D22+D23+D24</f>
        <v>14552.17</v>
      </c>
      <c r="E19" s="330"/>
      <c r="F19" s="331"/>
    </row>
    <row r="20" spans="1:6" s="334" customFormat="1" ht="27">
      <c r="A20" s="285" t="s">
        <v>11</v>
      </c>
      <c r="B20" s="285" t="s">
        <v>4224</v>
      </c>
      <c r="C20" s="332">
        <v>8675.93</v>
      </c>
      <c r="D20" s="332">
        <v>8675.93</v>
      </c>
      <c r="E20" s="333"/>
    </row>
    <row r="21" spans="1:6" s="334" customFormat="1">
      <c r="A21" s="285" t="s">
        <v>12</v>
      </c>
      <c r="B21" s="285" t="s">
        <v>4225</v>
      </c>
      <c r="C21" s="332">
        <v>1338</v>
      </c>
      <c r="D21" s="582">
        <v>1338</v>
      </c>
      <c r="E21" s="333"/>
    </row>
    <row r="22" spans="1:6" s="334" customFormat="1" ht="27">
      <c r="A22" s="285" t="s">
        <v>285</v>
      </c>
      <c r="B22" s="285" t="s">
        <v>20</v>
      </c>
      <c r="C22" s="332"/>
      <c r="D22" s="519"/>
      <c r="E22" s="333"/>
    </row>
    <row r="23" spans="1:6" s="334" customFormat="1" ht="16.5" customHeight="1">
      <c r="A23" s="285" t="s">
        <v>286</v>
      </c>
      <c r="B23" s="285" t="s">
        <v>14</v>
      </c>
      <c r="C23" s="332">
        <v>4538.24</v>
      </c>
      <c r="D23" s="332">
        <v>4538.24</v>
      </c>
      <c r="E23" s="333"/>
    </row>
    <row r="24" spans="1:6" s="334" customFormat="1" ht="16.5" customHeight="1">
      <c r="A24" s="285" t="s">
        <v>287</v>
      </c>
      <c r="B24" s="285" t="s">
        <v>15</v>
      </c>
      <c r="C24" s="332"/>
      <c r="D24" s="336"/>
      <c r="E24" s="333"/>
    </row>
    <row r="25" spans="1:6" s="334" customFormat="1" ht="16.5" customHeight="1">
      <c r="A25" s="285" t="s">
        <v>288</v>
      </c>
      <c r="B25" s="285" t="s">
        <v>16</v>
      </c>
      <c r="C25" s="403">
        <f>C26+C27+C28+C29</f>
        <v>12089.779999999999</v>
      </c>
      <c r="D25" s="403">
        <f>SUM(D26:D29)</f>
        <v>12089.779999999999</v>
      </c>
      <c r="E25" s="333"/>
    </row>
    <row r="26" spans="1:6" s="334" customFormat="1" ht="26.25" customHeight="1">
      <c r="A26" s="337" t="s">
        <v>289</v>
      </c>
      <c r="B26" s="337" t="s">
        <v>4226</v>
      </c>
      <c r="C26" s="332">
        <v>7403.86</v>
      </c>
      <c r="D26" s="332">
        <v>7403.86</v>
      </c>
      <c r="E26" s="333"/>
    </row>
    <row r="27" spans="1:6" s="334" customFormat="1" ht="16.5" customHeight="1">
      <c r="A27" s="337" t="s">
        <v>290</v>
      </c>
      <c r="B27" s="337" t="s">
        <v>17</v>
      </c>
      <c r="C27" s="332">
        <v>1587.6</v>
      </c>
      <c r="D27" s="332">
        <v>1587.6</v>
      </c>
      <c r="E27" s="333"/>
    </row>
    <row r="28" spans="1:6" s="334" customFormat="1" ht="16.5" customHeight="1">
      <c r="A28" s="337" t="s">
        <v>291</v>
      </c>
      <c r="B28" s="337" t="s">
        <v>18</v>
      </c>
      <c r="C28" s="332">
        <v>2695.87</v>
      </c>
      <c r="D28" s="332">
        <v>2695.87</v>
      </c>
      <c r="E28" s="333"/>
    </row>
    <row r="29" spans="1:6" s="334" customFormat="1" ht="16.5" customHeight="1">
      <c r="A29" s="337" t="s">
        <v>292</v>
      </c>
      <c r="B29" s="337" t="s">
        <v>21</v>
      </c>
      <c r="C29" s="332">
        <v>402.45</v>
      </c>
      <c r="D29" s="332">
        <v>402.45</v>
      </c>
      <c r="E29" s="333"/>
    </row>
    <row r="30" spans="1:6" s="334" customFormat="1" ht="16.5" customHeight="1">
      <c r="A30" s="285" t="s">
        <v>293</v>
      </c>
      <c r="B30" s="285" t="s">
        <v>19</v>
      </c>
      <c r="C30" s="514"/>
      <c r="D30" s="332"/>
      <c r="E30" s="333"/>
    </row>
    <row r="31" spans="1:6" s="326" customFormat="1" ht="16.5" customHeight="1">
      <c r="A31" s="321" t="s">
        <v>32</v>
      </c>
      <c r="B31" s="321" t="s">
        <v>3982</v>
      </c>
      <c r="C31" s="521">
        <v>4755</v>
      </c>
      <c r="D31" s="521">
        <v>4755</v>
      </c>
      <c r="E31" s="330"/>
    </row>
    <row r="32" spans="1:6" s="326" customFormat="1" ht="16.5" customHeight="1">
      <c r="A32" s="321" t="s">
        <v>33</v>
      </c>
      <c r="B32" s="321" t="s">
        <v>3983</v>
      </c>
      <c r="C32" s="376"/>
      <c r="D32" s="376"/>
      <c r="E32" s="325"/>
    </row>
    <row r="33" spans="1:7" s="326" customFormat="1" ht="16.5" customHeight="1">
      <c r="A33" s="321" t="s">
        <v>34</v>
      </c>
      <c r="B33" s="321" t="s">
        <v>5</v>
      </c>
      <c r="C33" s="322"/>
      <c r="D33" s="329"/>
      <c r="E33" s="325"/>
    </row>
    <row r="34" spans="1:7" s="326" customFormat="1">
      <c r="A34" s="321" t="s">
        <v>35</v>
      </c>
      <c r="B34" s="321" t="s">
        <v>60</v>
      </c>
      <c r="C34" s="318">
        <f>C35+C36</f>
        <v>1027584.4</v>
      </c>
      <c r="D34" s="318">
        <f>SUM(D35:D36)</f>
        <v>1027584.4</v>
      </c>
      <c r="E34" s="325"/>
    </row>
    <row r="35" spans="1:7" s="326" customFormat="1" ht="16.5" customHeight="1">
      <c r="A35" s="285" t="s">
        <v>294</v>
      </c>
      <c r="B35" s="285" t="s">
        <v>53</v>
      </c>
      <c r="C35" s="601">
        <v>1022489.4</v>
      </c>
      <c r="D35" s="601">
        <v>1022489.4</v>
      </c>
      <c r="E35" s="325"/>
    </row>
    <row r="36" spans="1:7" s="326" customFormat="1" ht="16.5" customHeight="1">
      <c r="A36" s="285" t="s">
        <v>295</v>
      </c>
      <c r="B36" s="285" t="s">
        <v>52</v>
      </c>
      <c r="C36" s="601">
        <v>5095</v>
      </c>
      <c r="D36" s="601">
        <v>5095</v>
      </c>
      <c r="E36" s="325"/>
    </row>
    <row r="37" spans="1:7" s="326" customFormat="1" ht="16.5" customHeight="1">
      <c r="A37" s="321" t="s">
        <v>36</v>
      </c>
      <c r="B37" s="321" t="s">
        <v>46</v>
      </c>
      <c r="C37" s="522">
        <v>717.03</v>
      </c>
      <c r="D37" s="522">
        <v>717.03</v>
      </c>
      <c r="E37" s="325"/>
    </row>
    <row r="38" spans="1:7" s="326" customFormat="1" ht="16.5" customHeight="1">
      <c r="A38" s="321" t="s">
        <v>37</v>
      </c>
      <c r="B38" s="321" t="s">
        <v>418</v>
      </c>
      <c r="C38" s="403">
        <f>C39+C40+C41+C42+C43</f>
        <v>54876.25</v>
      </c>
      <c r="D38" s="403">
        <f>D39+D40+D41+D42+D43</f>
        <v>54876.25</v>
      </c>
      <c r="E38" s="325"/>
    </row>
    <row r="39" spans="1:7" s="326" customFormat="1" ht="16.5" customHeight="1">
      <c r="A39" s="338" t="s">
        <v>363</v>
      </c>
      <c r="B39" s="338" t="s">
        <v>367</v>
      </c>
      <c r="C39" s="600">
        <v>39934.1</v>
      </c>
      <c r="D39" s="600">
        <v>39934.1</v>
      </c>
      <c r="E39" s="325"/>
    </row>
    <row r="40" spans="1:7" s="326" customFormat="1" ht="16.5" customHeight="1">
      <c r="A40" s="338" t="s">
        <v>364</v>
      </c>
      <c r="B40" s="338" t="s">
        <v>368</v>
      </c>
      <c r="C40" s="600">
        <v>3450.46</v>
      </c>
      <c r="D40" s="600">
        <v>3450.46</v>
      </c>
      <c r="E40" s="325"/>
      <c r="G40" s="339"/>
    </row>
    <row r="41" spans="1:7" s="326" customFormat="1" ht="16.5" customHeight="1">
      <c r="A41" s="338" t="s">
        <v>365</v>
      </c>
      <c r="B41" s="338" t="s">
        <v>371</v>
      </c>
      <c r="C41" s="525"/>
      <c r="D41" s="329"/>
      <c r="E41" s="325"/>
      <c r="F41" s="515"/>
    </row>
    <row r="42" spans="1:7" s="326" customFormat="1" ht="16.5" customHeight="1">
      <c r="A42" s="338" t="s">
        <v>370</v>
      </c>
      <c r="B42" s="338" t="s">
        <v>372</v>
      </c>
      <c r="C42" s="525"/>
      <c r="D42" s="329"/>
      <c r="E42" s="325"/>
    </row>
    <row r="43" spans="1:7" s="326" customFormat="1" ht="16.5" customHeight="1">
      <c r="A43" s="338" t="s">
        <v>373</v>
      </c>
      <c r="B43" s="338" t="s">
        <v>3861</v>
      </c>
      <c r="C43" s="600">
        <v>11491.69</v>
      </c>
      <c r="D43" s="600">
        <v>11491.69</v>
      </c>
      <c r="E43" s="325"/>
      <c r="F43" s="339"/>
    </row>
    <row r="44" spans="1:7" s="326" customFormat="1" ht="27">
      <c r="A44" s="321" t="s">
        <v>38</v>
      </c>
      <c r="B44" s="321" t="s">
        <v>26</v>
      </c>
      <c r="C44" s="583">
        <v>11408.33</v>
      </c>
      <c r="D44" s="522">
        <v>11408.33</v>
      </c>
      <c r="E44" s="325"/>
    </row>
    <row r="45" spans="1:7" s="326" customFormat="1" ht="16.5" customHeight="1">
      <c r="A45" s="321" t="s">
        <v>39</v>
      </c>
      <c r="B45" s="321" t="s">
        <v>22</v>
      </c>
      <c r="C45" s="520"/>
      <c r="D45" s="322"/>
      <c r="E45" s="325"/>
    </row>
    <row r="46" spans="1:7" s="326" customFormat="1" ht="16.5" customHeight="1">
      <c r="A46" s="321" t="s">
        <v>40</v>
      </c>
      <c r="B46" s="321" t="s">
        <v>4227</v>
      </c>
      <c r="C46" s="583">
        <v>1400</v>
      </c>
      <c r="D46" s="521">
        <v>1400</v>
      </c>
      <c r="E46" s="325"/>
    </row>
    <row r="47" spans="1:7" s="326" customFormat="1" ht="16.5" customHeight="1">
      <c r="A47" s="321" t="s">
        <v>41</v>
      </c>
      <c r="B47" s="321" t="s">
        <v>24</v>
      </c>
      <c r="C47" s="322"/>
      <c r="D47" s="329"/>
      <c r="E47" s="325"/>
    </row>
    <row r="48" spans="1:7" s="326" customFormat="1" ht="16.5" customHeight="1">
      <c r="A48" s="321" t="s">
        <v>42</v>
      </c>
      <c r="B48" s="321" t="s">
        <v>419</v>
      </c>
      <c r="C48" s="318">
        <f>C49+C50+C51</f>
        <v>162881.13</v>
      </c>
      <c r="D48" s="403">
        <f>SUM(D49:D51)</f>
        <v>159056.51</v>
      </c>
      <c r="E48" s="325"/>
    </row>
    <row r="49" spans="1:6" s="326" customFormat="1" ht="16.5" customHeight="1">
      <c r="A49" s="285" t="s">
        <v>379</v>
      </c>
      <c r="B49" s="285" t="s">
        <v>382</v>
      </c>
      <c r="C49" s="603">
        <v>144881.13</v>
      </c>
      <c r="D49" s="603">
        <v>141056.51</v>
      </c>
      <c r="E49" s="325"/>
      <c r="F49" s="339"/>
    </row>
    <row r="50" spans="1:6" s="326" customFormat="1" ht="16.5" customHeight="1">
      <c r="A50" s="285" t="s">
        <v>380</v>
      </c>
      <c r="B50" s="285" t="s">
        <v>381</v>
      </c>
      <c r="C50" s="601"/>
      <c r="D50" s="629"/>
      <c r="E50" s="325"/>
    </row>
    <row r="51" spans="1:6" s="326" customFormat="1" ht="16.5" customHeight="1">
      <c r="A51" s="285" t="s">
        <v>383</v>
      </c>
      <c r="B51" s="285" t="s">
        <v>384</v>
      </c>
      <c r="C51" s="601">
        <v>18000</v>
      </c>
      <c r="D51" s="601">
        <v>18000</v>
      </c>
      <c r="E51" s="325"/>
    </row>
    <row r="52" spans="1:6" s="326" customFormat="1" ht="27">
      <c r="A52" s="321" t="s">
        <v>43</v>
      </c>
      <c r="B52" s="321" t="s">
        <v>27</v>
      </c>
      <c r="C52" s="322"/>
      <c r="D52" s="329"/>
      <c r="E52" s="325"/>
    </row>
    <row r="53" spans="1:6" s="326" customFormat="1" ht="32.25" customHeight="1">
      <c r="A53" s="321" t="s">
        <v>44</v>
      </c>
      <c r="B53" s="321" t="s">
        <v>4228</v>
      </c>
      <c r="C53" s="584">
        <v>45632.6</v>
      </c>
      <c r="D53" s="584">
        <v>45632.6</v>
      </c>
      <c r="E53" s="330"/>
      <c r="F53" s="331"/>
    </row>
    <row r="54" spans="1:6" s="326" customFormat="1" ht="27">
      <c r="A54" s="280">
        <v>1.3</v>
      </c>
      <c r="B54" s="280" t="s">
        <v>425</v>
      </c>
      <c r="C54" s="403">
        <f>C55+C56</f>
        <v>140997.10999999999</v>
      </c>
      <c r="D54" s="403">
        <f>D55+D56</f>
        <v>140997.10999999999</v>
      </c>
      <c r="E54" s="330"/>
      <c r="F54" s="331"/>
    </row>
    <row r="55" spans="1:6" s="326" customFormat="1" ht="27">
      <c r="A55" s="321" t="s">
        <v>47</v>
      </c>
      <c r="B55" s="321" t="s">
        <v>4229</v>
      </c>
      <c r="C55" s="600">
        <v>140997.10999999999</v>
      </c>
      <c r="D55" s="600">
        <v>140997.10999999999</v>
      </c>
      <c r="E55" s="330"/>
      <c r="F55" s="331"/>
    </row>
    <row r="56" spans="1:6" s="326" customFormat="1" ht="16.5" customHeight="1">
      <c r="A56" s="321" t="s">
        <v>48</v>
      </c>
      <c r="B56" s="321" t="s">
        <v>45</v>
      </c>
      <c r="C56" s="322"/>
      <c r="D56" s="329"/>
      <c r="E56" s="330"/>
      <c r="F56" s="331"/>
    </row>
    <row r="57" spans="1:6" s="326" customFormat="1">
      <c r="A57" s="280">
        <v>1.4</v>
      </c>
      <c r="B57" s="280" t="s">
        <v>427</v>
      </c>
      <c r="C57" s="322"/>
      <c r="D57" s="340"/>
      <c r="E57" s="330"/>
      <c r="F57" s="331"/>
    </row>
    <row r="58" spans="1:6" s="334" customFormat="1">
      <c r="A58" s="280">
        <v>1.5</v>
      </c>
      <c r="B58" s="280" t="s">
        <v>6</v>
      </c>
      <c r="C58" s="332"/>
      <c r="D58" s="336"/>
      <c r="E58" s="333"/>
    </row>
    <row r="59" spans="1:6" s="334" customFormat="1">
      <c r="A59" s="280">
        <v>1.6</v>
      </c>
      <c r="B59" s="341" t="s">
        <v>7</v>
      </c>
      <c r="C59" s="576">
        <f>SUM(C60:C64)</f>
        <v>1410.32</v>
      </c>
      <c r="D59" s="585">
        <f>SUM(D60:D64)</f>
        <v>1410.32</v>
      </c>
      <c r="E59" s="333"/>
      <c r="F59" s="516"/>
    </row>
    <row r="60" spans="1:6" s="334" customFormat="1">
      <c r="A60" s="321" t="s">
        <v>301</v>
      </c>
      <c r="B60" s="343" t="s">
        <v>49</v>
      </c>
      <c r="C60" s="332">
        <v>1260.32</v>
      </c>
      <c r="D60" s="332">
        <v>1260.32</v>
      </c>
      <c r="E60" s="333"/>
    </row>
    <row r="61" spans="1:6" s="334" customFormat="1" ht="27">
      <c r="A61" s="321" t="s">
        <v>302</v>
      </c>
      <c r="B61" s="343" t="s">
        <v>51</v>
      </c>
      <c r="C61" s="332"/>
      <c r="D61" s="332"/>
      <c r="E61" s="333"/>
    </row>
    <row r="62" spans="1:6" s="334" customFormat="1">
      <c r="A62" s="321" t="s">
        <v>303</v>
      </c>
      <c r="B62" s="343" t="s">
        <v>50</v>
      </c>
      <c r="C62" s="336"/>
      <c r="D62" s="519"/>
      <c r="E62" s="333"/>
    </row>
    <row r="63" spans="1:6" s="334" customFormat="1">
      <c r="A63" s="321" t="s">
        <v>304</v>
      </c>
      <c r="B63" s="343" t="s">
        <v>3862</v>
      </c>
      <c r="C63" s="332">
        <v>150</v>
      </c>
      <c r="D63" s="332">
        <v>150</v>
      </c>
      <c r="E63" s="333"/>
    </row>
    <row r="64" spans="1:6" s="334" customFormat="1">
      <c r="A64" s="321" t="s">
        <v>342</v>
      </c>
      <c r="B64" s="343" t="s">
        <v>343</v>
      </c>
      <c r="C64" s="332"/>
      <c r="D64" s="336"/>
      <c r="E64" s="333"/>
    </row>
    <row r="65" spans="1:5">
      <c r="A65" s="315">
        <v>2</v>
      </c>
      <c r="B65" s="315" t="s">
        <v>420</v>
      </c>
      <c r="C65" s="345"/>
      <c r="D65" s="576">
        <f>SUM(D66:D72)</f>
        <v>0</v>
      </c>
      <c r="E65" s="346"/>
    </row>
    <row r="66" spans="1:5">
      <c r="A66" s="347">
        <v>2.1</v>
      </c>
      <c r="B66" s="348" t="s">
        <v>98</v>
      </c>
      <c r="C66" s="349"/>
      <c r="D66" s="350"/>
      <c r="E66" s="346"/>
    </row>
    <row r="67" spans="1:5">
      <c r="A67" s="347">
        <v>2.2000000000000002</v>
      </c>
      <c r="B67" s="348" t="s">
        <v>421</v>
      </c>
      <c r="C67" s="349"/>
      <c r="D67" s="350"/>
      <c r="E67" s="346"/>
    </row>
    <row r="68" spans="1:5">
      <c r="A68" s="347">
        <v>2.2999999999999998</v>
      </c>
      <c r="B68" s="348" t="s">
        <v>102</v>
      </c>
      <c r="C68" s="349"/>
      <c r="D68" s="350"/>
      <c r="E68" s="346"/>
    </row>
    <row r="69" spans="1:5">
      <c r="A69" s="347">
        <v>2.4</v>
      </c>
      <c r="B69" s="348" t="s">
        <v>101</v>
      </c>
      <c r="C69" s="349"/>
      <c r="D69" s="350"/>
      <c r="E69" s="346"/>
    </row>
    <row r="70" spans="1:5">
      <c r="A70" s="347">
        <v>2.5</v>
      </c>
      <c r="B70" s="348" t="s">
        <v>422</v>
      </c>
      <c r="C70" s="349"/>
      <c r="D70" s="350"/>
      <c r="E70" s="346"/>
    </row>
    <row r="71" spans="1:5">
      <c r="A71" s="347">
        <v>2.6</v>
      </c>
      <c r="B71" s="348" t="s">
        <v>99</v>
      </c>
      <c r="C71" s="349"/>
      <c r="D71" s="350"/>
      <c r="E71" s="346"/>
    </row>
    <row r="72" spans="1:5">
      <c r="A72" s="347">
        <v>2.7</v>
      </c>
      <c r="B72" s="348" t="s">
        <v>100</v>
      </c>
      <c r="C72" s="351"/>
      <c r="D72" s="350"/>
      <c r="E72" s="346"/>
    </row>
    <row r="73" spans="1:5">
      <c r="A73" s="315">
        <v>3</v>
      </c>
      <c r="B73" s="315" t="s">
        <v>464</v>
      </c>
      <c r="C73" s="342"/>
      <c r="D73" s="350"/>
      <c r="E73" s="346"/>
    </row>
    <row r="74" spans="1:5" ht="18" customHeight="1">
      <c r="A74" s="315">
        <v>4</v>
      </c>
      <c r="B74" s="315" t="s">
        <v>252</v>
      </c>
      <c r="C74" s="342"/>
      <c r="D74" s="576">
        <f>SUM(D75:D76)</f>
        <v>0</v>
      </c>
      <c r="E74" s="346"/>
    </row>
    <row r="75" spans="1:5" ht="18" customHeight="1">
      <c r="A75" s="347">
        <v>4.0999999999999996</v>
      </c>
      <c r="B75" s="347" t="s">
        <v>253</v>
      </c>
      <c r="C75" s="349"/>
      <c r="D75" s="352"/>
      <c r="E75" s="346"/>
    </row>
    <row r="76" spans="1:5" ht="17.25" customHeight="1">
      <c r="A76" s="347">
        <v>4.2</v>
      </c>
      <c r="B76" s="347" t="s">
        <v>254</v>
      </c>
      <c r="C76" s="351"/>
      <c r="D76" s="352"/>
      <c r="E76" s="346"/>
    </row>
    <row r="77" spans="1:5" ht="18.75" customHeight="1">
      <c r="A77" s="315">
        <v>5</v>
      </c>
      <c r="B77" s="315" t="s">
        <v>283</v>
      </c>
      <c r="C77" s="353"/>
      <c r="D77" s="351"/>
      <c r="E77" s="346"/>
    </row>
    <row r="78" spans="1:5">
      <c r="B78" s="354"/>
    </row>
    <row r="79" spans="1:5">
      <c r="E79" s="355"/>
    </row>
    <row r="80" spans="1:5">
      <c r="B80" s="354"/>
    </row>
    <row r="82" spans="1:9">
      <c r="A82" s="356" t="s">
        <v>105</v>
      </c>
      <c r="E82" s="355"/>
    </row>
    <row r="83" spans="1:9">
      <c r="E83" s="357"/>
      <c r="F83" s="357"/>
      <c r="G83" s="357"/>
      <c r="H83" s="357"/>
      <c r="I83" s="357"/>
    </row>
    <row r="84" spans="1:9">
      <c r="D84" s="358"/>
      <c r="E84" s="357"/>
      <c r="F84" s="357"/>
      <c r="G84" s="357"/>
      <c r="H84" s="357"/>
      <c r="I84" s="357"/>
    </row>
    <row r="85" spans="1:9">
      <c r="A85" s="357"/>
      <c r="B85" s="356" t="s">
        <v>3863</v>
      </c>
      <c r="D85" s="358"/>
      <c r="E85" s="357"/>
      <c r="F85" s="357"/>
      <c r="G85" s="357"/>
      <c r="H85" s="357"/>
      <c r="I85" s="357"/>
    </row>
    <row r="86" spans="1:9">
      <c r="A86" s="357"/>
      <c r="B86" s="307" t="s">
        <v>463</v>
      </c>
      <c r="D86" s="358"/>
      <c r="E86" s="357"/>
      <c r="F86" s="357"/>
      <c r="G86" s="357"/>
      <c r="H86" s="357"/>
      <c r="I86" s="357"/>
    </row>
    <row r="87" spans="1:9" s="357" customFormat="1">
      <c r="B87" s="359" t="s">
        <v>138</v>
      </c>
    </row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37"/>
  <sheetViews>
    <sheetView showGridLines="0" zoomScaleSheetLayoutView="70" workbookViewId="0">
      <selection activeCell="H22" sqref="H22"/>
    </sheetView>
  </sheetViews>
  <sheetFormatPr defaultRowHeight="13.5"/>
  <cols>
    <col min="1" max="1" width="8.85546875" style="307" customWidth="1"/>
    <col min="2" max="2" width="88" style="307" customWidth="1"/>
    <col min="3" max="4" width="13.5703125" style="307" customWidth="1"/>
    <col min="5" max="5" width="0.7109375" style="307" customWidth="1"/>
    <col min="6" max="16384" width="9.140625" style="307"/>
  </cols>
  <sheetData>
    <row r="1" spans="1:5" s="302" customFormat="1">
      <c r="A1" s="299" t="s">
        <v>332</v>
      </c>
      <c r="B1" s="305"/>
      <c r="C1" s="655" t="s">
        <v>108</v>
      </c>
      <c r="D1" s="655"/>
      <c r="E1" s="301"/>
    </row>
    <row r="2" spans="1:5" s="302" customFormat="1">
      <c r="A2" s="299" t="s">
        <v>333</v>
      </c>
      <c r="B2" s="305"/>
      <c r="C2" s="653" t="s">
        <v>4174</v>
      </c>
      <c r="D2" s="654"/>
      <c r="E2" s="301"/>
    </row>
    <row r="3" spans="1:5" s="302" customFormat="1">
      <c r="A3" s="304" t="s">
        <v>140</v>
      </c>
      <c r="B3" s="299"/>
      <c r="C3" s="303"/>
      <c r="D3" s="303"/>
      <c r="E3" s="301"/>
    </row>
    <row r="4" spans="1:5" s="302" customFormat="1">
      <c r="A4" s="304"/>
      <c r="B4" s="304"/>
      <c r="C4" s="303"/>
      <c r="D4" s="303"/>
      <c r="E4" s="301"/>
    </row>
    <row r="5" spans="1:5">
      <c r="A5" s="305" t="str">
        <f>'ფორმა N2'!A4</f>
        <v>ანგარიშვალდებული პირის დასახელება:</v>
      </c>
      <c r="B5" s="305"/>
      <c r="C5" s="304"/>
      <c r="D5" s="304"/>
      <c r="E5" s="306"/>
    </row>
    <row r="6" spans="1:5">
      <c r="A6" s="309"/>
      <c r="B6" s="309"/>
      <c r="C6" s="310"/>
      <c r="D6" s="310"/>
      <c r="E6" s="306"/>
    </row>
    <row r="7" spans="1:5">
      <c r="A7" s="305"/>
      <c r="B7" s="305"/>
      <c r="C7" s="304"/>
      <c r="D7" s="304"/>
      <c r="E7" s="306"/>
    </row>
    <row r="8" spans="1:5" s="302" customFormat="1">
      <c r="A8" s="512"/>
      <c r="B8" s="512"/>
      <c r="C8" s="311"/>
      <c r="D8" s="311"/>
      <c r="E8" s="301"/>
    </row>
    <row r="9" spans="1:5" s="302" customFormat="1" ht="27">
      <c r="A9" s="312" t="s">
        <v>61</v>
      </c>
      <c r="B9" s="312" t="s">
        <v>338</v>
      </c>
      <c r="C9" s="314" t="s">
        <v>9</v>
      </c>
      <c r="D9" s="314" t="s">
        <v>8</v>
      </c>
      <c r="E9" s="301"/>
    </row>
    <row r="10" spans="1:5" s="320" customFormat="1" ht="16.5">
      <c r="A10" s="347" t="s">
        <v>334</v>
      </c>
      <c r="B10" s="347" t="s">
        <v>3984</v>
      </c>
      <c r="C10" s="322">
        <v>150</v>
      </c>
      <c r="D10" s="322">
        <v>150</v>
      </c>
      <c r="E10" s="319"/>
    </row>
    <row r="11" spans="1:5" s="324" customFormat="1">
      <c r="A11" s="347" t="s">
        <v>335</v>
      </c>
      <c r="B11" s="347"/>
      <c r="C11" s="322"/>
      <c r="D11" s="322"/>
      <c r="E11" s="323"/>
    </row>
    <row r="12" spans="1:5" s="324" customFormat="1">
      <c r="A12" s="280" t="s">
        <v>282</v>
      </c>
      <c r="B12" s="280"/>
      <c r="C12" s="322"/>
      <c r="D12" s="322"/>
      <c r="E12" s="323"/>
    </row>
    <row r="13" spans="1:5" s="324" customFormat="1">
      <c r="A13" s="280" t="s">
        <v>282</v>
      </c>
      <c r="B13" s="280"/>
      <c r="C13" s="322"/>
      <c r="D13" s="322"/>
      <c r="E13" s="323"/>
    </row>
    <row r="14" spans="1:5" s="324" customFormat="1">
      <c r="A14" s="280" t="s">
        <v>282</v>
      </c>
      <c r="B14" s="280"/>
      <c r="C14" s="322"/>
      <c r="D14" s="322"/>
      <c r="E14" s="323"/>
    </row>
    <row r="15" spans="1:5" s="324" customFormat="1">
      <c r="A15" s="280" t="s">
        <v>282</v>
      </c>
      <c r="B15" s="280"/>
      <c r="C15" s="322"/>
      <c r="D15" s="322"/>
      <c r="E15" s="323"/>
    </row>
    <row r="16" spans="1:5" s="324" customFormat="1">
      <c r="A16" s="280" t="s">
        <v>282</v>
      </c>
      <c r="B16" s="280"/>
      <c r="C16" s="322"/>
      <c r="D16" s="322"/>
      <c r="E16" s="323"/>
    </row>
    <row r="17" spans="1:5" s="324" customFormat="1" ht="17.25" customHeight="1">
      <c r="A17" s="347" t="s">
        <v>336</v>
      </c>
      <c r="B17" s="280" t="s">
        <v>3985</v>
      </c>
      <c r="C17" s="328">
        <v>44339.6</v>
      </c>
      <c r="D17" s="328">
        <v>44339.6</v>
      </c>
      <c r="E17" s="323"/>
    </row>
    <row r="18" spans="1:5" s="324" customFormat="1" ht="18" customHeight="1">
      <c r="A18" s="347" t="s">
        <v>337</v>
      </c>
      <c r="B18" s="280" t="s">
        <v>3986</v>
      </c>
      <c r="C18" s="322">
        <v>1293</v>
      </c>
      <c r="D18" s="322">
        <v>1293</v>
      </c>
      <c r="E18" s="323"/>
    </row>
    <row r="19" spans="1:5" s="324" customFormat="1">
      <c r="A19" s="280" t="s">
        <v>282</v>
      </c>
      <c r="B19" s="280"/>
      <c r="C19" s="322"/>
      <c r="D19" s="322"/>
      <c r="E19" s="323"/>
    </row>
    <row r="20" spans="1:5" s="324" customFormat="1">
      <c r="A20" s="280" t="s">
        <v>282</v>
      </c>
      <c r="B20" s="280"/>
      <c r="C20" s="322"/>
      <c r="D20" s="322"/>
      <c r="E20" s="323"/>
    </row>
    <row r="21" spans="1:5" s="324" customFormat="1">
      <c r="A21" s="280" t="s">
        <v>282</v>
      </c>
      <c r="B21" s="280"/>
      <c r="C21" s="322"/>
      <c r="D21" s="322"/>
      <c r="E21" s="323"/>
    </row>
    <row r="22" spans="1:5" s="324" customFormat="1">
      <c r="A22" s="280" t="s">
        <v>282</v>
      </c>
      <c r="B22" s="280"/>
      <c r="C22" s="322"/>
      <c r="D22" s="322"/>
      <c r="E22" s="323"/>
    </row>
    <row r="23" spans="1:5" s="324" customFormat="1">
      <c r="A23" s="280" t="s">
        <v>282</v>
      </c>
      <c r="B23" s="280"/>
      <c r="C23" s="322"/>
      <c r="D23" s="322"/>
      <c r="E23" s="323"/>
    </row>
    <row r="24" spans="1:5">
      <c r="A24" s="399"/>
      <c r="B24" s="399" t="s">
        <v>341</v>
      </c>
      <c r="C24" s="402">
        <f>SUM(C10:C23)</f>
        <v>45782.6</v>
      </c>
      <c r="D24" s="402">
        <f>SUM(D10:D23)</f>
        <v>45782.6</v>
      </c>
      <c r="E24" s="346"/>
    </row>
    <row r="25" spans="1:5">
      <c r="A25" s="354"/>
      <c r="B25" s="354"/>
    </row>
    <row r="26" spans="1:5">
      <c r="A26" s="357" t="s">
        <v>452</v>
      </c>
      <c r="E26" s="355"/>
    </row>
    <row r="27" spans="1:5">
      <c r="A27" s="307" t="s">
        <v>453</v>
      </c>
    </row>
    <row r="28" spans="1:5">
      <c r="A28" s="400" t="s">
        <v>454</v>
      </c>
    </row>
    <row r="29" spans="1:5">
      <c r="A29" s="400"/>
    </row>
    <row r="30" spans="1:5">
      <c r="A30" s="400" t="s">
        <v>358</v>
      </c>
    </row>
    <row r="32" spans="1:5">
      <c r="A32" s="356" t="s">
        <v>105</v>
      </c>
      <c r="E32" s="355"/>
    </row>
    <row r="33" spans="1:9">
      <c r="E33" s="357"/>
      <c r="F33" s="357"/>
      <c r="G33" s="357"/>
      <c r="H33" s="357"/>
      <c r="I33" s="357"/>
    </row>
    <row r="34" spans="1:9">
      <c r="D34" s="358"/>
      <c r="E34" s="357"/>
      <c r="F34" s="357"/>
      <c r="G34" s="357"/>
      <c r="H34" s="357"/>
      <c r="I34" s="357"/>
    </row>
    <row r="35" spans="1:9">
      <c r="A35" s="356"/>
      <c r="B35" s="356" t="s">
        <v>3865</v>
      </c>
      <c r="D35" s="358"/>
      <c r="E35" s="357"/>
      <c r="F35" s="357"/>
      <c r="G35" s="357"/>
      <c r="H35" s="357"/>
      <c r="I35" s="357"/>
    </row>
    <row r="36" spans="1:9">
      <c r="B36" s="307" t="s">
        <v>270</v>
      </c>
      <c r="D36" s="358"/>
      <c r="E36" s="357"/>
      <c r="F36" s="357"/>
      <c r="G36" s="357"/>
      <c r="H36" s="357"/>
      <c r="I36" s="357"/>
    </row>
    <row r="37" spans="1:9" s="357" customFormat="1">
      <c r="A37" s="359"/>
      <c r="B37" s="359" t="s">
        <v>138</v>
      </c>
    </row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46"/>
  <sheetViews>
    <sheetView view="pageBreakPreview" zoomScale="70" zoomScaleSheetLayoutView="70" workbookViewId="0">
      <selection activeCell="I2" sqref="I2:J2"/>
    </sheetView>
  </sheetViews>
  <sheetFormatPr defaultRowHeight="13.5"/>
  <cols>
    <col min="1" max="1" width="5.42578125" style="586" customWidth="1"/>
    <col min="2" max="2" width="16.85546875" style="586" customWidth="1"/>
    <col min="3" max="3" width="21.140625" style="586" customWidth="1"/>
    <col min="4" max="4" width="17" style="586" customWidth="1"/>
    <col min="5" max="5" width="28" style="586" customWidth="1"/>
    <col min="6" max="6" width="14.7109375" style="586" customWidth="1"/>
    <col min="7" max="7" width="15.5703125" style="586" customWidth="1"/>
    <col min="8" max="8" width="14.7109375" style="586" customWidth="1"/>
    <col min="9" max="9" width="29.7109375" style="586" customWidth="1"/>
    <col min="10" max="10" width="0" style="586" hidden="1" customWidth="1"/>
    <col min="11" max="16384" width="9.140625" style="586"/>
  </cols>
  <sheetData>
    <row r="1" spans="1:10">
      <c r="A1" s="299" t="s">
        <v>423</v>
      </c>
      <c r="B1" s="299"/>
      <c r="C1" s="305"/>
      <c r="D1" s="305"/>
      <c r="E1" s="305"/>
      <c r="F1" s="305"/>
      <c r="G1" s="303"/>
      <c r="H1" s="303"/>
      <c r="I1" s="655" t="s">
        <v>108</v>
      </c>
      <c r="J1" s="655"/>
    </row>
    <row r="2" spans="1:10">
      <c r="A2" s="304" t="s">
        <v>140</v>
      </c>
      <c r="B2" s="299"/>
      <c r="C2" s="305"/>
      <c r="D2" s="305"/>
      <c r="E2" s="305"/>
      <c r="F2" s="305"/>
      <c r="G2" s="303"/>
      <c r="H2" s="303"/>
      <c r="I2" s="653" t="s">
        <v>4174</v>
      </c>
      <c r="J2" s="654"/>
    </row>
    <row r="3" spans="1:10">
      <c r="A3" s="304"/>
      <c r="B3" s="304"/>
      <c r="C3" s="299"/>
      <c r="D3" s="299"/>
      <c r="E3" s="299"/>
      <c r="F3" s="299"/>
      <c r="G3" s="303"/>
      <c r="H3" s="303"/>
      <c r="I3" s="303"/>
    </row>
    <row r="4" spans="1:10">
      <c r="A4" s="305" t="str">
        <f>'ფორმა N2'!A4</f>
        <v>ანგარიშვალდებული პირის დასახელება:</v>
      </c>
      <c r="B4" s="305"/>
      <c r="C4" s="305"/>
      <c r="D4" s="305"/>
      <c r="E4" s="305"/>
      <c r="F4" s="305"/>
      <c r="G4" s="304"/>
      <c r="H4" s="304"/>
      <c r="I4" s="304"/>
    </row>
    <row r="5" spans="1:10">
      <c r="A5" s="309"/>
      <c r="B5" s="309"/>
      <c r="C5" s="309"/>
      <c r="D5" s="309"/>
      <c r="E5" s="309"/>
      <c r="F5" s="309"/>
      <c r="G5" s="310"/>
      <c r="H5" s="310"/>
      <c r="I5" s="310"/>
    </row>
    <row r="6" spans="1:10">
      <c r="A6" s="305"/>
      <c r="B6" s="305"/>
      <c r="C6" s="305"/>
      <c r="D6" s="305"/>
      <c r="E6" s="305"/>
      <c r="F6" s="305"/>
      <c r="G6" s="304"/>
      <c r="H6" s="304"/>
      <c r="I6" s="304"/>
    </row>
    <row r="7" spans="1:10">
      <c r="A7" s="535"/>
      <c r="B7" s="535"/>
      <c r="C7" s="535"/>
      <c r="D7" s="535"/>
      <c r="E7" s="535"/>
      <c r="F7" s="535"/>
      <c r="G7" s="311"/>
      <c r="H7" s="311"/>
      <c r="I7" s="311"/>
    </row>
    <row r="8" spans="1:10" ht="40.5">
      <c r="A8" s="313" t="s">
        <v>61</v>
      </c>
      <c r="B8" s="313" t="s">
        <v>347</v>
      </c>
      <c r="C8" s="313" t="s">
        <v>348</v>
      </c>
      <c r="D8" s="313" t="s">
        <v>228</v>
      </c>
      <c r="E8" s="313" t="s">
        <v>352</v>
      </c>
      <c r="F8" s="313" t="s">
        <v>356</v>
      </c>
      <c r="G8" s="314" t="s">
        <v>9</v>
      </c>
      <c r="H8" s="314" t="s">
        <v>8</v>
      </c>
      <c r="I8" s="314" t="s">
        <v>404</v>
      </c>
      <c r="J8" s="586" t="s">
        <v>355</v>
      </c>
    </row>
    <row r="9" spans="1:10" ht="22.5" customHeight="1">
      <c r="A9" s="347">
        <v>1</v>
      </c>
      <c r="B9" s="347" t="s">
        <v>4176</v>
      </c>
      <c r="C9" s="593" t="s">
        <v>4178</v>
      </c>
      <c r="D9" s="594" t="s">
        <v>4180</v>
      </c>
      <c r="E9" s="347" t="s">
        <v>4181</v>
      </c>
      <c r="F9" s="347" t="s">
        <v>4179</v>
      </c>
      <c r="G9" s="322">
        <v>1875</v>
      </c>
      <c r="H9" s="322">
        <v>1875</v>
      </c>
      <c r="I9" s="322">
        <v>375</v>
      </c>
      <c r="J9" s="586" t="s">
        <v>0</v>
      </c>
    </row>
    <row r="10" spans="1:10" ht="25.5" customHeight="1">
      <c r="A10" s="347">
        <v>2</v>
      </c>
      <c r="B10" s="347" t="s">
        <v>3828</v>
      </c>
      <c r="C10" s="593" t="s">
        <v>3994</v>
      </c>
      <c r="D10" s="594" t="s">
        <v>3829</v>
      </c>
      <c r="E10" s="347" t="s">
        <v>4182</v>
      </c>
      <c r="F10" s="347" t="s">
        <v>4179</v>
      </c>
      <c r="G10" s="322">
        <v>1500</v>
      </c>
      <c r="H10" s="322">
        <v>1500</v>
      </c>
      <c r="I10" s="322">
        <v>300</v>
      </c>
    </row>
    <row r="11" spans="1:10" ht="26.25" customHeight="1">
      <c r="A11" s="347">
        <v>3</v>
      </c>
      <c r="B11" s="347" t="s">
        <v>3795</v>
      </c>
      <c r="C11" s="593" t="s">
        <v>3774</v>
      </c>
      <c r="D11" s="594" t="s">
        <v>3751</v>
      </c>
      <c r="E11" s="347" t="s">
        <v>4183</v>
      </c>
      <c r="F11" s="347" t="s">
        <v>4179</v>
      </c>
      <c r="G11" s="322">
        <v>1125</v>
      </c>
      <c r="H11" s="322">
        <v>1125</v>
      </c>
      <c r="I11" s="322">
        <v>225</v>
      </c>
    </row>
    <row r="12" spans="1:10" ht="34.5" customHeight="1">
      <c r="A12" s="347">
        <v>4</v>
      </c>
      <c r="B12" s="347" t="s">
        <v>3695</v>
      </c>
      <c r="C12" s="593" t="s">
        <v>3988</v>
      </c>
      <c r="D12" s="594" t="s">
        <v>3631</v>
      </c>
      <c r="E12" s="347" t="s">
        <v>4184</v>
      </c>
      <c r="F12" s="347" t="s">
        <v>4179</v>
      </c>
      <c r="G12" s="322">
        <v>1875</v>
      </c>
      <c r="H12" s="322">
        <v>1875</v>
      </c>
      <c r="I12" s="322">
        <v>375</v>
      </c>
    </row>
    <row r="13" spans="1:10" ht="20.25" customHeight="1">
      <c r="A13" s="347">
        <v>5</v>
      </c>
      <c r="B13" s="347" t="s">
        <v>4177</v>
      </c>
      <c r="C13" s="593" t="s">
        <v>3727</v>
      </c>
      <c r="D13" s="594" t="s">
        <v>3729</v>
      </c>
      <c r="E13" s="347" t="s">
        <v>4185</v>
      </c>
      <c r="F13" s="347" t="s">
        <v>4179</v>
      </c>
      <c r="G13" s="322">
        <v>1125</v>
      </c>
      <c r="H13" s="322">
        <v>1125</v>
      </c>
      <c r="I13" s="322">
        <v>225</v>
      </c>
    </row>
    <row r="14" spans="1:10">
      <c r="A14" s="347">
        <v>6</v>
      </c>
      <c r="B14" s="280"/>
      <c r="C14" s="280"/>
      <c r="D14" s="280"/>
      <c r="E14" s="280"/>
      <c r="F14" s="347"/>
      <c r="G14" s="322"/>
      <c r="H14" s="322"/>
      <c r="I14" s="322"/>
    </row>
    <row r="15" spans="1:10">
      <c r="A15" s="347">
        <v>7</v>
      </c>
      <c r="B15" s="280"/>
      <c r="C15" s="280"/>
      <c r="D15" s="280"/>
      <c r="E15" s="280"/>
      <c r="F15" s="347"/>
      <c r="G15" s="322"/>
      <c r="H15" s="322"/>
      <c r="I15" s="322"/>
    </row>
    <row r="16" spans="1:10">
      <c r="A16" s="347">
        <v>8</v>
      </c>
      <c r="B16" s="280"/>
      <c r="C16" s="280"/>
      <c r="D16" s="280"/>
      <c r="E16" s="280"/>
      <c r="F16" s="347"/>
      <c r="G16" s="322"/>
      <c r="H16" s="322"/>
      <c r="I16" s="322"/>
    </row>
    <row r="17" spans="1:9">
      <c r="A17" s="347">
        <v>9</v>
      </c>
      <c r="B17" s="280"/>
      <c r="C17" s="280"/>
      <c r="D17" s="280"/>
      <c r="E17" s="280"/>
      <c r="F17" s="347"/>
      <c r="G17" s="322"/>
      <c r="H17" s="322"/>
      <c r="I17" s="322"/>
    </row>
    <row r="18" spans="1:9">
      <c r="A18" s="347">
        <v>10</v>
      </c>
      <c r="B18" s="280"/>
      <c r="C18" s="280"/>
      <c r="D18" s="280"/>
      <c r="E18" s="280"/>
      <c r="F18" s="347"/>
      <c r="G18" s="322"/>
      <c r="H18" s="322"/>
      <c r="I18" s="322"/>
    </row>
    <row r="19" spans="1:9">
      <c r="A19" s="347">
        <v>11</v>
      </c>
      <c r="B19" s="280"/>
      <c r="C19" s="280"/>
      <c r="D19" s="280"/>
      <c r="E19" s="280"/>
      <c r="F19" s="347"/>
      <c r="G19" s="322"/>
      <c r="H19" s="322"/>
      <c r="I19" s="322"/>
    </row>
    <row r="20" spans="1:9">
      <c r="A20" s="347">
        <v>12</v>
      </c>
      <c r="B20" s="280"/>
      <c r="C20" s="280"/>
      <c r="D20" s="280"/>
      <c r="E20" s="280"/>
      <c r="F20" s="347"/>
      <c r="G20" s="322"/>
      <c r="H20" s="322"/>
      <c r="I20" s="322"/>
    </row>
    <row r="21" spans="1:9">
      <c r="A21" s="347">
        <v>13</v>
      </c>
      <c r="B21" s="280"/>
      <c r="C21" s="280"/>
      <c r="D21" s="280"/>
      <c r="E21" s="280"/>
      <c r="F21" s="347"/>
      <c r="G21" s="322"/>
      <c r="H21" s="322"/>
      <c r="I21" s="322"/>
    </row>
    <row r="22" spans="1:9">
      <c r="A22" s="347">
        <v>14</v>
      </c>
      <c r="B22" s="280"/>
      <c r="C22" s="280"/>
      <c r="D22" s="280"/>
      <c r="E22" s="280"/>
      <c r="F22" s="347"/>
      <c r="G22" s="322"/>
      <c r="H22" s="322"/>
      <c r="I22" s="322"/>
    </row>
    <row r="23" spans="1:9">
      <c r="A23" s="347">
        <v>15</v>
      </c>
      <c r="B23" s="280"/>
      <c r="C23" s="280"/>
      <c r="D23" s="280"/>
      <c r="E23" s="280"/>
      <c r="F23" s="347"/>
      <c r="G23" s="322"/>
      <c r="H23" s="322"/>
      <c r="I23" s="322"/>
    </row>
    <row r="24" spans="1:9">
      <c r="A24" s="280"/>
      <c r="B24" s="280"/>
      <c r="C24" s="280"/>
      <c r="D24" s="280"/>
      <c r="E24" s="280"/>
      <c r="F24" s="347"/>
      <c r="G24" s="322"/>
      <c r="H24" s="322"/>
      <c r="I24" s="322"/>
    </row>
    <row r="25" spans="1:9">
      <c r="A25" s="280"/>
      <c r="B25" s="280"/>
      <c r="C25" s="280"/>
      <c r="D25" s="280"/>
      <c r="E25" s="280"/>
      <c r="F25" s="347"/>
      <c r="G25" s="322"/>
      <c r="H25" s="322"/>
      <c r="I25" s="322"/>
    </row>
    <row r="26" spans="1:9">
      <c r="A26" s="280"/>
      <c r="B26" s="280"/>
      <c r="C26" s="280"/>
      <c r="D26" s="280"/>
      <c r="E26" s="280"/>
      <c r="F26" s="347"/>
      <c r="G26" s="322"/>
      <c r="H26" s="322"/>
      <c r="I26" s="322"/>
    </row>
    <row r="27" spans="1:9">
      <c r="A27" s="280"/>
      <c r="B27" s="280"/>
      <c r="C27" s="280"/>
      <c r="D27" s="280"/>
      <c r="E27" s="280"/>
      <c r="F27" s="347"/>
      <c r="G27" s="322"/>
      <c r="H27" s="322"/>
      <c r="I27" s="322"/>
    </row>
    <row r="28" spans="1:9">
      <c r="A28" s="280"/>
      <c r="B28" s="280"/>
      <c r="C28" s="280"/>
      <c r="D28" s="280"/>
      <c r="E28" s="280"/>
      <c r="F28" s="347"/>
      <c r="G28" s="322"/>
      <c r="H28" s="322"/>
      <c r="I28" s="322"/>
    </row>
    <row r="29" spans="1:9">
      <c r="A29" s="280"/>
      <c r="B29" s="280"/>
      <c r="C29" s="280"/>
      <c r="D29" s="280"/>
      <c r="E29" s="280"/>
      <c r="F29" s="347"/>
      <c r="G29" s="322"/>
      <c r="H29" s="322"/>
      <c r="I29" s="322"/>
    </row>
    <row r="30" spans="1:9">
      <c r="A30" s="280"/>
      <c r="B30" s="280"/>
      <c r="C30" s="280"/>
      <c r="D30" s="280"/>
      <c r="E30" s="280"/>
      <c r="F30" s="347"/>
      <c r="G30" s="322"/>
      <c r="H30" s="322"/>
      <c r="I30" s="322"/>
    </row>
    <row r="31" spans="1:9">
      <c r="A31" s="280"/>
      <c r="B31" s="280"/>
      <c r="C31" s="280"/>
      <c r="D31" s="280"/>
      <c r="E31" s="280"/>
      <c r="F31" s="347"/>
      <c r="G31" s="322"/>
      <c r="H31" s="322"/>
      <c r="I31" s="322"/>
    </row>
    <row r="32" spans="1:9">
      <c r="A32" s="280"/>
      <c r="B32" s="280"/>
      <c r="C32" s="280"/>
      <c r="D32" s="280"/>
      <c r="E32" s="280"/>
      <c r="F32" s="347"/>
      <c r="G32" s="322"/>
      <c r="H32" s="322"/>
      <c r="I32" s="322"/>
    </row>
    <row r="33" spans="1:9">
      <c r="A33" s="280"/>
      <c r="B33" s="280"/>
      <c r="C33" s="280"/>
      <c r="D33" s="280"/>
      <c r="E33" s="280"/>
      <c r="F33" s="347"/>
      <c r="G33" s="322"/>
      <c r="H33" s="322"/>
      <c r="I33" s="322"/>
    </row>
    <row r="34" spans="1:9">
      <c r="A34" s="280"/>
      <c r="B34" s="399"/>
      <c r="C34" s="399"/>
      <c r="D34" s="399"/>
      <c r="E34" s="399"/>
      <c r="F34" s="347"/>
      <c r="G34" s="587">
        <f>SUM(G9:G33)</f>
        <v>7500</v>
      </c>
      <c r="H34" s="587">
        <f>SUM(H9:H33)</f>
        <v>7500</v>
      </c>
      <c r="I34" s="587">
        <f>SUM(I9:I33)</f>
        <v>1500</v>
      </c>
    </row>
    <row r="35" spans="1:9">
      <c r="A35" s="588"/>
      <c r="B35" s="588"/>
      <c r="C35" s="588"/>
      <c r="D35" s="588"/>
      <c r="E35" s="588"/>
      <c r="F35" s="588"/>
      <c r="G35" s="588"/>
      <c r="H35" s="411"/>
      <c r="I35" s="411"/>
    </row>
    <row r="36" spans="1:9">
      <c r="A36" s="589" t="s">
        <v>458</v>
      </c>
      <c r="B36" s="589"/>
      <c r="C36" s="588"/>
      <c r="D36" s="588"/>
      <c r="E36" s="588"/>
      <c r="F36" s="588"/>
      <c r="G36" s="588"/>
      <c r="H36" s="411"/>
      <c r="I36" s="411"/>
    </row>
    <row r="37" spans="1:9">
      <c r="A37" s="589"/>
      <c r="B37" s="589"/>
      <c r="C37" s="588"/>
      <c r="D37" s="588"/>
      <c r="E37" s="588"/>
      <c r="F37" s="588"/>
      <c r="G37" s="588"/>
      <c r="H37" s="411"/>
      <c r="I37" s="411"/>
    </row>
    <row r="38" spans="1:9">
      <c r="A38" s="589"/>
      <c r="B38" s="589"/>
      <c r="C38" s="411"/>
      <c r="D38" s="411"/>
      <c r="E38" s="411"/>
      <c r="F38" s="411"/>
      <c r="G38" s="411"/>
      <c r="H38" s="411"/>
      <c r="I38" s="411"/>
    </row>
    <row r="39" spans="1:9">
      <c r="A39" s="589"/>
      <c r="B39" s="589"/>
      <c r="C39" s="411"/>
      <c r="D39" s="411"/>
      <c r="E39" s="411"/>
      <c r="F39" s="411"/>
      <c r="G39" s="411"/>
      <c r="H39" s="411"/>
      <c r="I39" s="411"/>
    </row>
    <row r="40" spans="1:9">
      <c r="A40" s="411"/>
      <c r="B40" s="411"/>
      <c r="C40" s="411"/>
      <c r="D40" s="411"/>
      <c r="E40" s="411"/>
      <c r="F40" s="411"/>
      <c r="G40" s="411"/>
      <c r="H40" s="411"/>
      <c r="I40" s="411"/>
    </row>
    <row r="41" spans="1:9">
      <c r="A41" s="590" t="s">
        <v>105</v>
      </c>
      <c r="B41" s="590"/>
      <c r="C41" s="411"/>
      <c r="D41" s="411"/>
      <c r="E41" s="411"/>
      <c r="F41" s="411"/>
      <c r="G41" s="411"/>
      <c r="H41" s="411"/>
      <c r="I41" s="411"/>
    </row>
    <row r="42" spans="1:9">
      <c r="A42" s="411"/>
      <c r="B42" s="411"/>
      <c r="C42" s="411"/>
      <c r="D42" s="411"/>
      <c r="E42" s="411"/>
      <c r="F42" s="411"/>
      <c r="G42" s="411"/>
      <c r="H42" s="411"/>
      <c r="I42" s="411"/>
    </row>
    <row r="43" spans="1:9">
      <c r="A43" s="411"/>
      <c r="B43" s="411"/>
      <c r="C43" s="411"/>
      <c r="D43" s="411"/>
      <c r="E43" s="591"/>
      <c r="F43" s="591"/>
      <c r="G43" s="591"/>
      <c r="H43" s="411"/>
      <c r="I43" s="411"/>
    </row>
    <row r="44" spans="1:9">
      <c r="A44" s="590"/>
      <c r="B44" s="590"/>
      <c r="C44" s="590" t="s">
        <v>4175</v>
      </c>
      <c r="D44" s="590"/>
      <c r="E44" s="590"/>
      <c r="F44" s="590"/>
      <c r="G44" s="590"/>
      <c r="H44" s="411"/>
      <c r="I44" s="411"/>
    </row>
    <row r="45" spans="1:9">
      <c r="A45" s="411"/>
      <c r="B45" s="411"/>
      <c r="C45" s="411" t="s">
        <v>403</v>
      </c>
      <c r="D45" s="411"/>
      <c r="E45" s="411"/>
      <c r="F45" s="411"/>
      <c r="G45" s="411"/>
      <c r="H45" s="411"/>
      <c r="I45" s="411"/>
    </row>
    <row r="46" spans="1:9">
      <c r="A46" s="592"/>
      <c r="B46" s="592"/>
      <c r="C46" s="592" t="s">
        <v>138</v>
      </c>
      <c r="D46" s="592"/>
      <c r="E46" s="592"/>
      <c r="F46" s="592"/>
      <c r="G46" s="592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H41"/>
  <sheetViews>
    <sheetView zoomScaleSheetLayoutView="70" workbookViewId="0">
      <selection activeCell="N10" sqref="N10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63" t="s">
        <v>374</v>
      </c>
      <c r="B1" s="66"/>
      <c r="C1" s="66"/>
      <c r="D1" s="66"/>
      <c r="E1" s="66"/>
      <c r="F1" s="66"/>
      <c r="G1" s="656" t="s">
        <v>108</v>
      </c>
      <c r="H1" s="656"/>
    </row>
    <row r="2" spans="1:8" ht="15">
      <c r="A2" s="65" t="s">
        <v>140</v>
      </c>
      <c r="B2" s="66"/>
      <c r="C2" s="66"/>
      <c r="D2" s="66"/>
      <c r="E2" s="66"/>
      <c r="F2" s="66"/>
      <c r="G2" s="653" t="s">
        <v>4174</v>
      </c>
      <c r="H2" s="654"/>
    </row>
    <row r="3" spans="1:8" ht="15">
      <c r="A3" s="65"/>
      <c r="B3" s="65"/>
      <c r="C3" s="65"/>
      <c r="D3" s="65"/>
      <c r="E3" s="65"/>
      <c r="F3" s="65"/>
      <c r="G3" s="518"/>
      <c r="H3" s="518"/>
    </row>
    <row r="4" spans="1:8" ht="15">
      <c r="A4" s="66" t="str">
        <f>'[2]ფორმა N2'!A4</f>
        <v>ანგარიშვალდებული პირის დასახელება:</v>
      </c>
      <c r="B4" s="66"/>
      <c r="C4" s="66"/>
      <c r="D4" s="66"/>
      <c r="E4" s="66"/>
      <c r="F4" s="66"/>
      <c r="G4" s="65"/>
      <c r="H4" s="65"/>
    </row>
    <row r="5" spans="1:8" ht="15">
      <c r="B5" s="69"/>
      <c r="C5" s="69"/>
      <c r="D5" s="69"/>
      <c r="E5" s="69"/>
      <c r="F5" s="69"/>
      <c r="G5" s="70"/>
      <c r="H5" s="70"/>
    </row>
    <row r="6" spans="1:8" ht="15">
      <c r="A6" s="305" t="s">
        <v>3987</v>
      </c>
      <c r="B6" s="305"/>
      <c r="C6" s="66"/>
      <c r="D6" s="66"/>
      <c r="E6" s="66"/>
      <c r="F6" s="66"/>
      <c r="G6" s="65"/>
      <c r="H6" s="65"/>
    </row>
    <row r="7" spans="1:8" ht="15">
      <c r="A7" s="517"/>
      <c r="B7" s="517"/>
      <c r="C7" s="517"/>
      <c r="D7" s="517"/>
      <c r="E7" s="517"/>
      <c r="F7" s="517"/>
      <c r="G7" s="67"/>
      <c r="H7" s="67"/>
    </row>
    <row r="8" spans="1:8" ht="45">
      <c r="A8" s="76" t="s">
        <v>347</v>
      </c>
      <c r="B8" s="76" t="s">
        <v>348</v>
      </c>
      <c r="C8" s="76" t="s">
        <v>228</v>
      </c>
      <c r="D8" s="76" t="s">
        <v>351</v>
      </c>
      <c r="E8" s="76" t="s">
        <v>350</v>
      </c>
      <c r="F8" s="76" t="s">
        <v>399</v>
      </c>
      <c r="G8" s="68" t="s">
        <v>9</v>
      </c>
      <c r="H8" s="68" t="s">
        <v>8</v>
      </c>
    </row>
    <row r="9" spans="1:8" ht="67.5">
      <c r="A9" s="528" t="s">
        <v>3695</v>
      </c>
      <c r="B9" s="347" t="s">
        <v>3988</v>
      </c>
      <c r="C9" s="529" t="s">
        <v>3631</v>
      </c>
      <c r="D9" s="347" t="s">
        <v>3989</v>
      </c>
      <c r="E9" s="347" t="s">
        <v>3990</v>
      </c>
      <c r="F9" s="596"/>
      <c r="G9" s="598">
        <v>9300</v>
      </c>
      <c r="H9" s="598">
        <v>9300</v>
      </c>
    </row>
    <row r="10" spans="1:8" ht="40.5">
      <c r="A10" s="347" t="s">
        <v>3991</v>
      </c>
      <c r="B10" s="347" t="s">
        <v>3774</v>
      </c>
      <c r="C10" s="82">
        <v>54001043323</v>
      </c>
      <c r="D10" s="347" t="s">
        <v>3989</v>
      </c>
      <c r="E10" s="347" t="s">
        <v>3992</v>
      </c>
      <c r="F10" s="596"/>
      <c r="G10" s="598">
        <v>12450</v>
      </c>
      <c r="H10" s="598">
        <v>12450</v>
      </c>
    </row>
    <row r="11" spans="1:8" ht="40.5">
      <c r="A11" s="347" t="s">
        <v>3993</v>
      </c>
      <c r="B11" s="347" t="s">
        <v>3994</v>
      </c>
      <c r="C11" s="82">
        <v>60001014396</v>
      </c>
      <c r="D11" s="347" t="s">
        <v>3995</v>
      </c>
      <c r="E11" s="347" t="s">
        <v>3996</v>
      </c>
      <c r="F11" s="596"/>
      <c r="G11" s="598">
        <v>6600</v>
      </c>
      <c r="H11" s="598">
        <v>6600</v>
      </c>
    </row>
    <row r="12" spans="1:8" ht="54">
      <c r="A12" s="347" t="s">
        <v>3997</v>
      </c>
      <c r="B12" s="347" t="s">
        <v>3998</v>
      </c>
      <c r="C12" s="82">
        <v>61002019845</v>
      </c>
      <c r="D12" s="347" t="s">
        <v>3999</v>
      </c>
      <c r="E12" s="347" t="s">
        <v>4000</v>
      </c>
      <c r="F12" s="596"/>
      <c r="G12" s="598">
        <v>8850</v>
      </c>
      <c r="H12" s="598">
        <v>8850</v>
      </c>
    </row>
    <row r="13" spans="1:8" ht="81">
      <c r="A13" s="347" t="s">
        <v>3649</v>
      </c>
      <c r="B13" s="347" t="s">
        <v>3650</v>
      </c>
      <c r="C13" s="82">
        <v>26001008068</v>
      </c>
      <c r="D13" s="347" t="s">
        <v>4001</v>
      </c>
      <c r="E13" s="347" t="s">
        <v>4002</v>
      </c>
      <c r="F13" s="596"/>
      <c r="G13" s="598">
        <v>10950</v>
      </c>
      <c r="H13" s="598">
        <v>10950</v>
      </c>
    </row>
    <row r="14" spans="1:8" ht="81">
      <c r="A14" s="347" t="s">
        <v>3679</v>
      </c>
      <c r="B14" s="347" t="s">
        <v>3832</v>
      </c>
      <c r="C14" s="82">
        <v>1015000890</v>
      </c>
      <c r="D14" s="347" t="s">
        <v>4001</v>
      </c>
      <c r="E14" s="347" t="s">
        <v>4003</v>
      </c>
      <c r="F14" s="596"/>
      <c r="G14" s="598">
        <v>12300</v>
      </c>
      <c r="H14" s="598">
        <v>12300</v>
      </c>
    </row>
    <row r="15" spans="1:8" ht="94.5">
      <c r="A15" s="347" t="s">
        <v>3639</v>
      </c>
      <c r="B15" s="347" t="s">
        <v>3638</v>
      </c>
      <c r="C15" s="82">
        <v>58001003064</v>
      </c>
      <c r="D15" s="347" t="s">
        <v>4001</v>
      </c>
      <c r="E15" s="347" t="s">
        <v>4004</v>
      </c>
      <c r="F15" s="596"/>
      <c r="G15" s="598">
        <v>13200</v>
      </c>
      <c r="H15" s="598">
        <v>13200</v>
      </c>
    </row>
    <row r="16" spans="1:8" ht="81">
      <c r="A16" s="347" t="s">
        <v>4005</v>
      </c>
      <c r="B16" s="347" t="s">
        <v>3832</v>
      </c>
      <c r="C16" s="529" t="s">
        <v>3833</v>
      </c>
      <c r="D16" s="347" t="s">
        <v>4001</v>
      </c>
      <c r="E16" s="347" t="s">
        <v>4006</v>
      </c>
      <c r="F16" s="596"/>
      <c r="G16" s="598">
        <v>11100</v>
      </c>
      <c r="H16" s="598">
        <v>11100</v>
      </c>
    </row>
    <row r="17" spans="1:8" ht="81">
      <c r="A17" s="347" t="s">
        <v>4007</v>
      </c>
      <c r="B17" s="347" t="s">
        <v>3770</v>
      </c>
      <c r="C17" s="82">
        <v>19001002450</v>
      </c>
      <c r="D17" s="347" t="s">
        <v>4001</v>
      </c>
      <c r="E17" s="595" t="s">
        <v>4008</v>
      </c>
      <c r="F17" s="596"/>
      <c r="G17" s="598">
        <v>9300</v>
      </c>
      <c r="H17" s="598">
        <v>9300</v>
      </c>
    </row>
    <row r="18" spans="1:8" ht="15">
      <c r="A18" s="347"/>
      <c r="B18" s="347"/>
      <c r="C18" s="82"/>
      <c r="D18" s="82"/>
      <c r="E18" s="82"/>
      <c r="F18" s="596"/>
      <c r="G18" s="598"/>
      <c r="H18" s="598"/>
    </row>
    <row r="19" spans="1:8" ht="15">
      <c r="A19" s="82"/>
      <c r="B19" s="82"/>
      <c r="C19" s="82"/>
      <c r="D19" s="82"/>
      <c r="E19" s="82"/>
      <c r="F19" s="596"/>
      <c r="G19" s="598"/>
      <c r="H19" s="598"/>
    </row>
    <row r="20" spans="1:8" ht="15">
      <c r="A20" s="74"/>
      <c r="B20" s="74"/>
      <c r="C20" s="74"/>
      <c r="D20" s="74"/>
      <c r="E20" s="74"/>
      <c r="F20" s="596"/>
      <c r="G20" s="598"/>
      <c r="H20" s="598"/>
    </row>
    <row r="21" spans="1:8" ht="15">
      <c r="A21" s="74"/>
      <c r="B21" s="74"/>
      <c r="C21" s="74"/>
      <c r="D21" s="74"/>
      <c r="E21" s="74"/>
      <c r="F21" s="596"/>
      <c r="G21" s="597"/>
      <c r="H21" s="597"/>
    </row>
    <row r="22" spans="1:8" ht="15">
      <c r="A22" s="74"/>
      <c r="B22" s="74"/>
      <c r="C22" s="74"/>
      <c r="D22" s="74"/>
      <c r="E22" s="74"/>
      <c r="F22" s="596"/>
      <c r="G22" s="597"/>
      <c r="H22" s="597"/>
    </row>
    <row r="23" spans="1:8" ht="15">
      <c r="A23" s="74"/>
      <c r="B23" s="74"/>
      <c r="C23" s="74"/>
      <c r="D23" s="74"/>
      <c r="E23" s="74"/>
      <c r="F23" s="596"/>
      <c r="G23" s="597"/>
      <c r="H23" s="597"/>
    </row>
    <row r="24" spans="1:8" ht="15">
      <c r="A24" s="74"/>
      <c r="B24" s="74"/>
      <c r="C24" s="74"/>
      <c r="D24" s="74"/>
      <c r="E24" s="74"/>
      <c r="F24" s="596"/>
      <c r="G24" s="597"/>
      <c r="H24" s="597"/>
    </row>
    <row r="25" spans="1:8" ht="15">
      <c r="A25" s="74"/>
      <c r="B25" s="74"/>
      <c r="C25" s="74"/>
      <c r="D25" s="74"/>
      <c r="E25" s="74"/>
      <c r="F25" s="74"/>
      <c r="G25" s="3"/>
      <c r="H25" s="3"/>
    </row>
    <row r="26" spans="1:8" ht="15">
      <c r="A26" s="74"/>
      <c r="B26" s="74"/>
      <c r="C26" s="74"/>
      <c r="D26" s="74"/>
      <c r="E26" s="74"/>
      <c r="F26" s="74"/>
      <c r="G26" s="3"/>
      <c r="H26" s="3"/>
    </row>
    <row r="27" spans="1:8" ht="15">
      <c r="A27" s="74"/>
      <c r="B27" s="74"/>
      <c r="C27" s="74"/>
      <c r="D27" s="74"/>
      <c r="E27" s="74"/>
      <c r="F27" s="74"/>
      <c r="G27" s="3"/>
      <c r="H27" s="3"/>
    </row>
    <row r="28" spans="1:8" ht="15">
      <c r="A28" s="74"/>
      <c r="B28" s="74"/>
      <c r="C28" s="74"/>
      <c r="D28" s="74"/>
      <c r="E28" s="74"/>
      <c r="F28" s="74"/>
      <c r="G28" s="3"/>
      <c r="H28" s="3"/>
    </row>
    <row r="29" spans="1:8" ht="15">
      <c r="A29" s="83"/>
      <c r="B29" s="83"/>
      <c r="C29" s="83"/>
      <c r="D29" s="83"/>
      <c r="E29" s="83"/>
      <c r="F29" s="83" t="s">
        <v>346</v>
      </c>
      <c r="G29" s="73">
        <f>SUM(G9:G28)</f>
        <v>94050</v>
      </c>
      <c r="H29" s="73">
        <f>SUM(H9:H28)</f>
        <v>94050</v>
      </c>
    </row>
    <row r="30" spans="1:8" ht="15">
      <c r="A30" s="28"/>
      <c r="B30" s="28"/>
      <c r="C30" s="28"/>
      <c r="D30" s="28"/>
      <c r="E30" s="28"/>
      <c r="F30" s="28"/>
      <c r="G30" s="1"/>
      <c r="H30" s="1"/>
    </row>
    <row r="31" spans="1:8" ht="15">
      <c r="A31" s="194" t="s">
        <v>357</v>
      </c>
      <c r="B31" s="28"/>
      <c r="C31" s="28"/>
      <c r="D31" s="28"/>
      <c r="E31" s="28"/>
      <c r="F31" s="28"/>
      <c r="G31" s="1"/>
      <c r="H31" s="1"/>
    </row>
    <row r="32" spans="1:8" ht="15">
      <c r="A32" s="194" t="s">
        <v>360</v>
      </c>
      <c r="B32" s="28"/>
      <c r="C32" s="28"/>
      <c r="D32" s="28"/>
      <c r="E32" s="28"/>
      <c r="F32" s="28"/>
      <c r="G32" s="1"/>
      <c r="H32" s="1"/>
    </row>
    <row r="33" spans="1:8" ht="15">
      <c r="A33" s="194"/>
      <c r="B33" s="1"/>
      <c r="C33" s="1"/>
      <c r="D33" s="1"/>
      <c r="E33" s="1"/>
      <c r="F33" s="1"/>
      <c r="G33" s="1"/>
      <c r="H33" s="1"/>
    </row>
    <row r="34" spans="1:8" ht="15">
      <c r="A34" s="194"/>
      <c r="B34" s="1"/>
      <c r="C34" s="1"/>
      <c r="D34" s="1"/>
      <c r="E34" s="1"/>
      <c r="F34" s="1"/>
      <c r="G34" s="1"/>
      <c r="H34" s="1"/>
    </row>
    <row r="35" spans="1:8">
      <c r="A35" s="16"/>
      <c r="B35" s="16"/>
      <c r="C35" s="16"/>
      <c r="D35" s="16"/>
      <c r="E35" s="16"/>
      <c r="F35" s="16"/>
      <c r="G35" s="16"/>
      <c r="H35" s="16"/>
    </row>
    <row r="36" spans="1:8" ht="15">
      <c r="A36" s="55" t="s">
        <v>105</v>
      </c>
      <c r="B36" s="1"/>
      <c r="C36" s="1"/>
      <c r="D36" s="1"/>
      <c r="E36" s="1"/>
      <c r="F36" s="1"/>
      <c r="G36" s="1"/>
      <c r="H36" s="1"/>
    </row>
    <row r="37" spans="1:8" ht="15">
      <c r="A37" s="1"/>
      <c r="B37" s="1"/>
      <c r="C37" s="1"/>
      <c r="D37" s="1"/>
      <c r="E37" s="1"/>
      <c r="F37" s="1"/>
      <c r="G37" s="1"/>
      <c r="H37" s="1"/>
    </row>
    <row r="38" spans="1:8" ht="15">
      <c r="A38" s="1"/>
      <c r="B38" s="1"/>
      <c r="C38" s="1"/>
      <c r="D38" s="1"/>
      <c r="E38" s="1"/>
      <c r="F38" s="1"/>
      <c r="G38" s="1"/>
      <c r="H38" s="11"/>
    </row>
    <row r="39" spans="1:8" ht="15">
      <c r="A39" s="55"/>
      <c r="B39" s="55" t="s">
        <v>271</v>
      </c>
      <c r="C39" s="55"/>
      <c r="D39" s="55"/>
      <c r="E39" s="55"/>
      <c r="F39" s="55"/>
      <c r="G39" s="1"/>
      <c r="H39" s="11"/>
    </row>
    <row r="40" spans="1:8" ht="15">
      <c r="A40" s="1"/>
      <c r="B40" s="1" t="s">
        <v>270</v>
      </c>
      <c r="C40" s="1"/>
      <c r="D40" s="1"/>
      <c r="E40" s="1"/>
      <c r="F40" s="1"/>
      <c r="G40" s="1"/>
      <c r="H40" s="11"/>
    </row>
    <row r="41" spans="1:8">
      <c r="A41" s="51"/>
      <c r="B41" s="51" t="s">
        <v>138</v>
      </c>
      <c r="C41" s="51"/>
      <c r="D41" s="51"/>
      <c r="E41" s="51"/>
      <c r="F41" s="51"/>
    </row>
  </sheetData>
  <mergeCells count="2">
    <mergeCell ref="G1:H1"/>
    <mergeCell ref="G2:H2"/>
  </mergeCells>
  <printOptions gridLines="1"/>
  <pageMargins left="0.25" right="0.25" top="0.75" bottom="0.75" header="0.3" footer="0.3"/>
  <pageSetup scale="62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164" customWidth="1"/>
    <col min="2" max="2" width="13.140625" style="164" customWidth="1"/>
    <col min="3" max="3" width="15.140625" style="164" customWidth="1"/>
    <col min="4" max="4" width="18" style="164" customWidth="1"/>
    <col min="5" max="5" width="20.5703125" style="164" customWidth="1"/>
    <col min="6" max="6" width="21.28515625" style="164" customWidth="1"/>
    <col min="7" max="7" width="15.140625" style="164" customWidth="1"/>
    <col min="8" max="8" width="15.5703125" style="164" customWidth="1"/>
    <col min="9" max="9" width="13.42578125" style="164" customWidth="1"/>
    <col min="10" max="10" width="0" style="164" hidden="1" customWidth="1"/>
    <col min="11" max="16384" width="9.140625" style="164"/>
  </cols>
  <sheetData>
    <row r="1" spans="1:10" ht="15">
      <c r="A1" s="63" t="s">
        <v>424</v>
      </c>
      <c r="B1" s="63"/>
      <c r="C1" s="66"/>
      <c r="D1" s="66"/>
      <c r="E1" s="66"/>
      <c r="F1" s="66"/>
      <c r="G1" s="656" t="s">
        <v>108</v>
      </c>
      <c r="H1" s="656"/>
    </row>
    <row r="2" spans="1:10" ht="15">
      <c r="A2" s="65" t="s">
        <v>140</v>
      </c>
      <c r="B2" s="63"/>
      <c r="C2" s="66"/>
      <c r="D2" s="66"/>
      <c r="E2" s="66"/>
      <c r="F2" s="66"/>
      <c r="G2" s="653" t="s">
        <v>4174</v>
      </c>
      <c r="H2" s="654"/>
    </row>
    <row r="3" spans="1:10" ht="15">
      <c r="A3" s="65"/>
      <c r="B3" s="65"/>
      <c r="C3" s="65"/>
      <c r="D3" s="65"/>
      <c r="E3" s="65"/>
      <c r="F3" s="65"/>
      <c r="G3" s="196"/>
      <c r="H3" s="196"/>
    </row>
    <row r="4" spans="1:10" ht="15">
      <c r="A4" s="66" t="str">
        <f>'ფორმა N2'!A4</f>
        <v>ანგარიშვალდებული პირის დასახელება:</v>
      </c>
      <c r="B4" s="66"/>
      <c r="C4" s="66"/>
      <c r="D4" s="66"/>
      <c r="E4" s="66"/>
      <c r="F4" s="66"/>
      <c r="G4" s="65"/>
      <c r="H4" s="65"/>
    </row>
    <row r="5" spans="1:10" ht="15">
      <c r="A5" s="69"/>
      <c r="B5" s="69"/>
      <c r="C5" s="69"/>
      <c r="D5" s="69"/>
      <c r="E5" s="69"/>
      <c r="F5" s="69"/>
      <c r="G5" s="70"/>
      <c r="H5" s="70"/>
    </row>
    <row r="6" spans="1:10" ht="15">
      <c r="A6" s="66"/>
      <c r="B6" s="66"/>
      <c r="C6" s="66"/>
      <c r="D6" s="66"/>
      <c r="E6" s="66"/>
      <c r="F6" s="66"/>
      <c r="G6" s="65"/>
      <c r="H6" s="65"/>
    </row>
    <row r="7" spans="1:10" ht="15">
      <c r="A7" s="195"/>
      <c r="B7" s="195"/>
      <c r="C7" s="195"/>
      <c r="D7" s="198"/>
      <c r="E7" s="195"/>
      <c r="F7" s="195"/>
      <c r="G7" s="67"/>
      <c r="H7" s="67"/>
    </row>
    <row r="8" spans="1:10" ht="30">
      <c r="A8" s="76" t="s">
        <v>61</v>
      </c>
      <c r="B8" s="76" t="s">
        <v>347</v>
      </c>
      <c r="C8" s="76" t="s">
        <v>348</v>
      </c>
      <c r="D8" s="76" t="s">
        <v>228</v>
      </c>
      <c r="E8" s="76" t="s">
        <v>356</v>
      </c>
      <c r="F8" s="76" t="s">
        <v>349</v>
      </c>
      <c r="G8" s="68" t="s">
        <v>9</v>
      </c>
      <c r="H8" s="68" t="s">
        <v>8</v>
      </c>
      <c r="J8" s="206" t="s">
        <v>355</v>
      </c>
    </row>
    <row r="9" spans="1:10" ht="15">
      <c r="A9" s="82"/>
      <c r="B9" s="82"/>
      <c r="C9" s="82"/>
      <c r="D9" s="82"/>
      <c r="E9" s="82"/>
      <c r="F9" s="82"/>
      <c r="G9" s="3"/>
      <c r="H9" s="3"/>
      <c r="J9" s="206" t="s">
        <v>0</v>
      </c>
    </row>
    <row r="10" spans="1:10" ht="15">
      <c r="A10" s="82"/>
      <c r="B10" s="82"/>
      <c r="C10" s="82"/>
      <c r="D10" s="82"/>
      <c r="E10" s="82"/>
      <c r="F10" s="82"/>
      <c r="G10" s="3"/>
      <c r="H10" s="3"/>
    </row>
    <row r="11" spans="1:10" ht="15">
      <c r="A11" s="74"/>
      <c r="B11" s="74"/>
      <c r="C11" s="74"/>
      <c r="D11" s="74"/>
      <c r="E11" s="74"/>
      <c r="F11" s="74"/>
      <c r="G11" s="3"/>
      <c r="H11" s="3"/>
    </row>
    <row r="12" spans="1:10" ht="15">
      <c r="A12" s="74"/>
      <c r="B12" s="74"/>
      <c r="C12" s="74"/>
      <c r="D12" s="74"/>
      <c r="E12" s="74"/>
      <c r="F12" s="74"/>
      <c r="G12" s="3"/>
      <c r="H12" s="3"/>
    </row>
    <row r="13" spans="1:10" ht="15">
      <c r="A13" s="74"/>
      <c r="B13" s="74"/>
      <c r="C13" s="74"/>
      <c r="D13" s="74"/>
      <c r="E13" s="74"/>
      <c r="F13" s="74"/>
      <c r="G13" s="3"/>
      <c r="H13" s="3"/>
    </row>
    <row r="14" spans="1:10" ht="15">
      <c r="A14" s="74"/>
      <c r="B14" s="74"/>
      <c r="C14" s="74"/>
      <c r="D14" s="74"/>
      <c r="E14" s="74"/>
      <c r="F14" s="74"/>
      <c r="G14" s="3"/>
      <c r="H14" s="3"/>
    </row>
    <row r="15" spans="1:10" ht="15">
      <c r="A15" s="74"/>
      <c r="B15" s="74"/>
      <c r="C15" s="74"/>
      <c r="D15" s="74"/>
      <c r="E15" s="74"/>
      <c r="F15" s="74"/>
      <c r="G15" s="3"/>
      <c r="H15" s="3"/>
    </row>
    <row r="16" spans="1:10" ht="15">
      <c r="A16" s="74"/>
      <c r="B16" s="74"/>
      <c r="C16" s="74"/>
      <c r="D16" s="74"/>
      <c r="E16" s="74"/>
      <c r="F16" s="74"/>
      <c r="G16" s="3"/>
      <c r="H16" s="3"/>
    </row>
    <row r="17" spans="1:8" ht="15">
      <c r="A17" s="74"/>
      <c r="B17" s="74"/>
      <c r="C17" s="74"/>
      <c r="D17" s="74"/>
      <c r="E17" s="74"/>
      <c r="F17" s="74"/>
      <c r="G17" s="3"/>
      <c r="H17" s="3"/>
    </row>
    <row r="18" spans="1:8" ht="15">
      <c r="A18" s="74"/>
      <c r="B18" s="74"/>
      <c r="C18" s="74"/>
      <c r="D18" s="74"/>
      <c r="E18" s="74"/>
      <c r="F18" s="74"/>
      <c r="G18" s="3"/>
      <c r="H18" s="3"/>
    </row>
    <row r="19" spans="1:8" ht="15">
      <c r="A19" s="74"/>
      <c r="B19" s="74"/>
      <c r="C19" s="74"/>
      <c r="D19" s="74"/>
      <c r="E19" s="74"/>
      <c r="F19" s="74"/>
      <c r="G19" s="3"/>
      <c r="H19" s="3"/>
    </row>
    <row r="20" spans="1:8" ht="15">
      <c r="A20" s="74"/>
      <c r="B20" s="74"/>
      <c r="C20" s="74"/>
      <c r="D20" s="74"/>
      <c r="E20" s="74"/>
      <c r="F20" s="74"/>
      <c r="G20" s="3"/>
      <c r="H20" s="3"/>
    </row>
    <row r="21" spans="1:8" ht="15">
      <c r="A21" s="74"/>
      <c r="B21" s="74"/>
      <c r="C21" s="74"/>
      <c r="D21" s="74"/>
      <c r="E21" s="74"/>
      <c r="F21" s="74"/>
      <c r="G21" s="3"/>
      <c r="H21" s="3"/>
    </row>
    <row r="22" spans="1:8" ht="15">
      <c r="A22" s="74"/>
      <c r="B22" s="74"/>
      <c r="C22" s="74"/>
      <c r="D22" s="74"/>
      <c r="E22" s="74"/>
      <c r="F22" s="74"/>
      <c r="G22" s="3"/>
      <c r="H22" s="3"/>
    </row>
    <row r="23" spans="1:8" ht="15">
      <c r="A23" s="74"/>
      <c r="B23" s="74"/>
      <c r="C23" s="74"/>
      <c r="D23" s="74"/>
      <c r="E23" s="74"/>
      <c r="F23" s="74"/>
      <c r="G23" s="3"/>
      <c r="H23" s="3"/>
    </row>
    <row r="24" spans="1:8" ht="15">
      <c r="A24" s="74"/>
      <c r="B24" s="74"/>
      <c r="C24" s="74"/>
      <c r="D24" s="74"/>
      <c r="E24" s="74"/>
      <c r="F24" s="74"/>
      <c r="G24" s="3"/>
      <c r="H24" s="3"/>
    </row>
    <row r="25" spans="1:8" ht="15">
      <c r="A25" s="74"/>
      <c r="B25" s="74"/>
      <c r="C25" s="74"/>
      <c r="D25" s="74"/>
      <c r="E25" s="74"/>
      <c r="F25" s="74"/>
      <c r="G25" s="3"/>
      <c r="H25" s="3"/>
    </row>
    <row r="26" spans="1:8" ht="15">
      <c r="A26" s="74"/>
      <c r="B26" s="74"/>
      <c r="C26" s="74"/>
      <c r="D26" s="74"/>
      <c r="E26" s="74"/>
      <c r="F26" s="74"/>
      <c r="G26" s="3"/>
      <c r="H26" s="3"/>
    </row>
    <row r="27" spans="1:8" ht="15">
      <c r="A27" s="74"/>
      <c r="B27" s="74"/>
      <c r="C27" s="74"/>
      <c r="D27" s="74"/>
      <c r="E27" s="74"/>
      <c r="F27" s="74"/>
      <c r="G27" s="3"/>
      <c r="H27" s="3"/>
    </row>
    <row r="28" spans="1:8" ht="15">
      <c r="A28" s="74"/>
      <c r="B28" s="74"/>
      <c r="C28" s="74"/>
      <c r="D28" s="74"/>
      <c r="E28" s="74"/>
      <c r="F28" s="74"/>
      <c r="G28" s="3"/>
      <c r="H28" s="3"/>
    </row>
    <row r="29" spans="1:8" ht="15">
      <c r="A29" s="74"/>
      <c r="B29" s="74"/>
      <c r="C29" s="74"/>
      <c r="D29" s="74"/>
      <c r="E29" s="74"/>
      <c r="F29" s="74"/>
      <c r="G29" s="3"/>
      <c r="H29" s="3"/>
    </row>
    <row r="30" spans="1:8" ht="15">
      <c r="A30" s="74"/>
      <c r="B30" s="74"/>
      <c r="C30" s="74"/>
      <c r="D30" s="74"/>
      <c r="E30" s="74"/>
      <c r="F30" s="74"/>
      <c r="G30" s="3"/>
      <c r="H30" s="3"/>
    </row>
    <row r="31" spans="1:8" ht="15">
      <c r="A31" s="74"/>
      <c r="B31" s="74"/>
      <c r="C31" s="74"/>
      <c r="D31" s="74"/>
      <c r="E31" s="74"/>
      <c r="F31" s="74"/>
      <c r="G31" s="3"/>
      <c r="H31" s="3"/>
    </row>
    <row r="32" spans="1:8" ht="15">
      <c r="A32" s="74"/>
      <c r="B32" s="74"/>
      <c r="C32" s="74"/>
      <c r="D32" s="74"/>
      <c r="E32" s="74"/>
      <c r="F32" s="74"/>
      <c r="G32" s="3"/>
      <c r="H32" s="3"/>
    </row>
    <row r="33" spans="1:9" ht="15">
      <c r="A33" s="74"/>
      <c r="B33" s="74"/>
      <c r="C33" s="74"/>
      <c r="D33" s="74"/>
      <c r="E33" s="74"/>
      <c r="F33" s="74"/>
      <c r="G33" s="3"/>
      <c r="H33" s="3"/>
    </row>
    <row r="34" spans="1:9" ht="15">
      <c r="A34" s="74"/>
      <c r="B34" s="83"/>
      <c r="C34" s="83"/>
      <c r="D34" s="83"/>
      <c r="E34" s="83"/>
      <c r="F34" s="83" t="s">
        <v>354</v>
      </c>
      <c r="G34" s="73">
        <f>SUM(G9:G33)</f>
        <v>0</v>
      </c>
      <c r="H34" s="73">
        <f>SUM(H9:H33)</f>
        <v>0</v>
      </c>
    </row>
    <row r="35" spans="1:9" ht="15">
      <c r="A35" s="204"/>
      <c r="B35" s="204"/>
      <c r="C35" s="204"/>
      <c r="D35" s="204"/>
      <c r="E35" s="204"/>
      <c r="F35" s="204"/>
      <c r="G35" s="204"/>
      <c r="H35" s="163"/>
      <c r="I35" s="163"/>
    </row>
    <row r="36" spans="1:9" ht="15">
      <c r="A36" s="205" t="s">
        <v>410</v>
      </c>
      <c r="B36" s="205"/>
      <c r="C36" s="204"/>
      <c r="D36" s="204"/>
      <c r="E36" s="204"/>
      <c r="F36" s="204"/>
      <c r="G36" s="204"/>
      <c r="H36" s="163"/>
      <c r="I36" s="163"/>
    </row>
    <row r="37" spans="1:9" ht="15">
      <c r="A37" s="205" t="s">
        <v>353</v>
      </c>
      <c r="B37" s="205"/>
      <c r="C37" s="204"/>
      <c r="D37" s="204"/>
      <c r="E37" s="204"/>
      <c r="F37" s="204"/>
      <c r="G37" s="204"/>
      <c r="H37" s="163"/>
      <c r="I37" s="163"/>
    </row>
    <row r="38" spans="1:9" ht="15">
      <c r="A38" s="205"/>
      <c r="B38" s="205"/>
      <c r="C38" s="163"/>
      <c r="D38" s="163"/>
      <c r="E38" s="163"/>
      <c r="F38" s="163"/>
      <c r="G38" s="163"/>
      <c r="H38" s="163"/>
      <c r="I38" s="163"/>
    </row>
    <row r="39" spans="1:9" ht="15">
      <c r="A39" s="205"/>
      <c r="B39" s="205"/>
      <c r="C39" s="163"/>
      <c r="D39" s="163"/>
      <c r="E39" s="163"/>
      <c r="F39" s="163"/>
      <c r="G39" s="163"/>
      <c r="H39" s="163"/>
      <c r="I39" s="163"/>
    </row>
    <row r="40" spans="1:9">
      <c r="A40" s="202"/>
      <c r="B40" s="202"/>
      <c r="C40" s="202"/>
      <c r="D40" s="202"/>
      <c r="E40" s="202"/>
      <c r="F40" s="202"/>
      <c r="G40" s="202"/>
      <c r="H40" s="202"/>
      <c r="I40" s="202"/>
    </row>
    <row r="41" spans="1:9" ht="15">
      <c r="A41" s="169" t="s">
        <v>105</v>
      </c>
      <c r="B41" s="169"/>
      <c r="C41" s="163"/>
      <c r="D41" s="163"/>
      <c r="E41" s="163"/>
      <c r="F41" s="163"/>
      <c r="G41" s="163"/>
      <c r="H41" s="163"/>
      <c r="I41" s="163"/>
    </row>
    <row r="42" spans="1:9" ht="15">
      <c r="A42" s="163"/>
      <c r="B42" s="163"/>
      <c r="C42" s="163"/>
      <c r="D42" s="163"/>
      <c r="E42" s="163"/>
      <c r="F42" s="163"/>
      <c r="G42" s="163"/>
      <c r="H42" s="163"/>
      <c r="I42" s="163"/>
    </row>
    <row r="43" spans="1:9" ht="15">
      <c r="A43" s="163"/>
      <c r="B43" s="163"/>
      <c r="C43" s="163"/>
      <c r="D43" s="163"/>
      <c r="E43" s="163"/>
      <c r="F43" s="163"/>
      <c r="G43" s="163"/>
      <c r="H43" s="163"/>
      <c r="I43" s="170"/>
    </row>
    <row r="44" spans="1:9" ht="15">
      <c r="A44" s="169"/>
      <c r="B44" s="169"/>
      <c r="C44" s="169" t="s">
        <v>444</v>
      </c>
      <c r="D44" s="169"/>
      <c r="E44" s="204"/>
      <c r="F44" s="169"/>
      <c r="G44" s="169"/>
      <c r="H44" s="163"/>
      <c r="I44" s="170"/>
    </row>
    <row r="45" spans="1:9" ht="15">
      <c r="A45" s="163"/>
      <c r="B45" s="163"/>
      <c r="C45" s="163" t="s">
        <v>270</v>
      </c>
      <c r="D45" s="163"/>
      <c r="E45" s="163"/>
      <c r="F45" s="163"/>
      <c r="G45" s="163"/>
      <c r="H45" s="163"/>
      <c r="I45" s="170"/>
    </row>
    <row r="46" spans="1:9">
      <c r="A46" s="171"/>
      <c r="B46" s="171"/>
      <c r="C46" s="171" t="s">
        <v>138</v>
      </c>
      <c r="D46" s="171"/>
      <c r="E46" s="171"/>
      <c r="F46" s="171"/>
      <c r="G46" s="171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88"/>
  <sheetViews>
    <sheetView showGridLines="0" tabSelected="1" zoomScaleSheetLayoutView="70" workbookViewId="0">
      <selection activeCell="I16" sqref="I16"/>
    </sheetView>
  </sheetViews>
  <sheetFormatPr defaultRowHeight="13.5"/>
  <cols>
    <col min="1" max="1" width="14.28515625" style="363" customWidth="1"/>
    <col min="2" max="2" width="71.7109375" style="363" customWidth="1"/>
    <col min="3" max="3" width="14.85546875" style="363" customWidth="1"/>
    <col min="4" max="4" width="13.28515625" style="363" customWidth="1"/>
    <col min="5" max="5" width="0.7109375" style="363" customWidth="1"/>
    <col min="6" max="6" width="12.85546875" style="363" bestFit="1" customWidth="1"/>
    <col min="7" max="7" width="16" style="363" customWidth="1"/>
    <col min="8" max="8" width="12.7109375" style="363" bestFit="1" customWidth="1"/>
    <col min="9" max="16384" width="9.140625" style="363"/>
  </cols>
  <sheetData>
    <row r="1" spans="1:12">
      <c r="A1" s="299" t="s">
        <v>306</v>
      </c>
      <c r="B1" s="361"/>
      <c r="C1" s="655" t="s">
        <v>108</v>
      </c>
      <c r="D1" s="655"/>
      <c r="E1" s="362"/>
    </row>
    <row r="2" spans="1:12">
      <c r="A2" s="304" t="s">
        <v>140</v>
      </c>
      <c r="B2" s="361"/>
      <c r="C2" s="653" t="s">
        <v>4174</v>
      </c>
      <c r="D2" s="654"/>
      <c r="E2" s="362"/>
    </row>
    <row r="3" spans="1:12">
      <c r="A3" s="304"/>
      <c r="B3" s="361"/>
      <c r="C3" s="303"/>
      <c r="D3" s="303"/>
      <c r="E3" s="362"/>
    </row>
    <row r="4" spans="1:12" s="307" customFormat="1">
      <c r="A4" s="305" t="str">
        <f>'ფორმა N2'!A4</f>
        <v>ანგარიშვალდებული პირის დასახელება:</v>
      </c>
      <c r="B4" s="305"/>
      <c r="C4" s="304"/>
      <c r="D4" s="304"/>
      <c r="E4" s="364"/>
      <c r="L4" s="363"/>
    </row>
    <row r="5" spans="1:12" s="307" customFormat="1">
      <c r="A5" s="365" t="str">
        <f>'ფორმა N1'!D4</f>
        <v xml:space="preserve"> </v>
      </c>
      <c r="B5" s="366" t="s">
        <v>468</v>
      </c>
      <c r="C5" s="367"/>
      <c r="D5" s="367"/>
      <c r="E5" s="364"/>
    </row>
    <row r="6" spans="1:12" s="307" customFormat="1">
      <c r="A6" s="305"/>
      <c r="B6" s="305"/>
      <c r="C6" s="304"/>
      <c r="D6" s="304"/>
      <c r="E6" s="364"/>
    </row>
    <row r="7" spans="1:12" s="302" customFormat="1">
      <c r="A7" s="300"/>
      <c r="B7" s="300"/>
      <c r="C7" s="311"/>
      <c r="D7" s="311"/>
      <c r="E7" s="368"/>
    </row>
    <row r="8" spans="1:12" s="302" customFormat="1" ht="27">
      <c r="A8" s="369" t="s">
        <v>61</v>
      </c>
      <c r="B8" s="314" t="s">
        <v>10</v>
      </c>
      <c r="C8" s="314" t="s">
        <v>9</v>
      </c>
      <c r="D8" s="314" t="s">
        <v>8</v>
      </c>
      <c r="E8" s="368"/>
    </row>
    <row r="9" spans="1:12" s="320" customFormat="1" ht="16.5">
      <c r="A9" s="370">
        <v>1</v>
      </c>
      <c r="B9" s="370" t="s">
        <v>54</v>
      </c>
      <c r="C9" s="526">
        <f>C10+C13</f>
        <v>647679.94999999995</v>
      </c>
      <c r="D9" s="526">
        <f>D13+D52</f>
        <v>97157.69</v>
      </c>
      <c r="E9" s="371"/>
      <c r="F9" s="647"/>
      <c r="G9" s="647"/>
      <c r="H9" s="647"/>
    </row>
    <row r="10" spans="1:12" s="320" customFormat="1" ht="16.5">
      <c r="A10" s="372">
        <v>1.1000000000000001</v>
      </c>
      <c r="B10" s="372" t="s">
        <v>55</v>
      </c>
      <c r="C10" s="327">
        <v>0</v>
      </c>
      <c r="D10" s="327">
        <v>0</v>
      </c>
      <c r="E10" s="371"/>
    </row>
    <row r="11" spans="1:12" s="320" customFormat="1" ht="16.5" customHeight="1">
      <c r="A11" s="373" t="s">
        <v>28</v>
      </c>
      <c r="B11" s="373" t="s">
        <v>56</v>
      </c>
      <c r="C11" s="534"/>
      <c r="D11" s="374"/>
      <c r="E11" s="371"/>
    </row>
    <row r="12" spans="1:12" ht="16.5" customHeight="1">
      <c r="A12" s="373" t="s">
        <v>29</v>
      </c>
      <c r="B12" s="373" t="s">
        <v>0</v>
      </c>
      <c r="C12" s="375"/>
      <c r="D12" s="374"/>
      <c r="E12" s="362"/>
    </row>
    <row r="13" spans="1:12">
      <c r="A13" s="372">
        <v>1.2</v>
      </c>
      <c r="B13" s="372" t="s">
        <v>57</v>
      </c>
      <c r="C13" s="360">
        <f>C17+C23+C35+C36+C46+C51+C52</f>
        <v>647679.94999999995</v>
      </c>
      <c r="D13" s="360">
        <f>D21+D22+D35+D36+D46+D51</f>
        <v>97157.69</v>
      </c>
      <c r="E13" s="362"/>
    </row>
    <row r="14" spans="1:12">
      <c r="A14" s="373" t="s">
        <v>30</v>
      </c>
      <c r="B14" s="373" t="s">
        <v>1</v>
      </c>
      <c r="C14" s="318">
        <f>SUM(C15:C16)</f>
        <v>0</v>
      </c>
      <c r="D14" s="318">
        <f>SUM(D15:D16)</f>
        <v>0</v>
      </c>
      <c r="E14" s="362"/>
    </row>
    <row r="15" spans="1:12" ht="17.25" customHeight="1">
      <c r="A15" s="338" t="s">
        <v>94</v>
      </c>
      <c r="B15" s="338" t="s">
        <v>58</v>
      </c>
      <c r="C15" s="376"/>
      <c r="D15" s="377"/>
      <c r="E15" s="362"/>
    </row>
    <row r="16" spans="1:12" ht="17.25" customHeight="1">
      <c r="A16" s="338" t="s">
        <v>97</v>
      </c>
      <c r="B16" s="338" t="s">
        <v>59</v>
      </c>
      <c r="C16" s="376"/>
      <c r="D16" s="377"/>
      <c r="E16" s="362"/>
      <c r="H16" s="378"/>
    </row>
    <row r="17" spans="1:5">
      <c r="A17" s="373" t="s">
        <v>31</v>
      </c>
      <c r="B17" s="373" t="s">
        <v>2</v>
      </c>
      <c r="C17" s="360">
        <f>C18+C19+C20+C21+C22</f>
        <v>9392.68</v>
      </c>
      <c r="D17" s="327">
        <v>400</v>
      </c>
      <c r="E17" s="362"/>
    </row>
    <row r="18" spans="1:5" ht="27">
      <c r="A18" s="338" t="s">
        <v>11</v>
      </c>
      <c r="B18" s="338" t="s">
        <v>3176</v>
      </c>
      <c r="C18" s="332">
        <v>1773</v>
      </c>
      <c r="D18" s="379"/>
      <c r="E18" s="362"/>
    </row>
    <row r="19" spans="1:5">
      <c r="A19" s="338" t="s">
        <v>12</v>
      </c>
      <c r="B19" s="338" t="s">
        <v>13</v>
      </c>
      <c r="C19" s="332"/>
      <c r="D19" s="335"/>
      <c r="E19" s="362"/>
    </row>
    <row r="20" spans="1:5" ht="27">
      <c r="A20" s="338" t="s">
        <v>285</v>
      </c>
      <c r="B20" s="338" t="s">
        <v>20</v>
      </c>
      <c r="C20" s="332"/>
      <c r="D20" s="336"/>
      <c r="E20" s="362"/>
    </row>
    <row r="21" spans="1:5">
      <c r="A21" s="338" t="s">
        <v>286</v>
      </c>
      <c r="B21" s="338" t="s">
        <v>4230</v>
      </c>
      <c r="C21" s="332">
        <v>7349.68</v>
      </c>
      <c r="D21" s="336">
        <v>270</v>
      </c>
      <c r="E21" s="362"/>
    </row>
    <row r="22" spans="1:5">
      <c r="A22" s="338" t="s">
        <v>287</v>
      </c>
      <c r="B22" s="338" t="s">
        <v>3864</v>
      </c>
      <c r="C22" s="332">
        <v>270</v>
      </c>
      <c r="D22" s="336">
        <v>130</v>
      </c>
      <c r="E22" s="362"/>
    </row>
    <row r="23" spans="1:5">
      <c r="A23" s="338" t="s">
        <v>288</v>
      </c>
      <c r="B23" s="338" t="s">
        <v>16</v>
      </c>
      <c r="C23" s="599">
        <f>C24+C25+C26+C27</f>
        <v>20523.18</v>
      </c>
      <c r="D23" s="599">
        <f>SUM(D24:D27)</f>
        <v>0</v>
      </c>
      <c r="E23" s="362"/>
    </row>
    <row r="24" spans="1:5" ht="16.5" customHeight="1">
      <c r="A24" s="380" t="s">
        <v>289</v>
      </c>
      <c r="B24" s="380" t="s">
        <v>3868</v>
      </c>
      <c r="C24" s="332">
        <v>20379.54</v>
      </c>
      <c r="D24" s="336"/>
      <c r="E24" s="362"/>
    </row>
    <row r="25" spans="1:5" ht="16.5" customHeight="1">
      <c r="A25" s="380" t="s">
        <v>290</v>
      </c>
      <c r="B25" s="380" t="s">
        <v>17</v>
      </c>
      <c r="C25" s="332">
        <v>143.63999999999999</v>
      </c>
      <c r="D25" s="336"/>
      <c r="E25" s="362"/>
    </row>
    <row r="26" spans="1:5" ht="16.5" customHeight="1">
      <c r="A26" s="380" t="s">
        <v>291</v>
      </c>
      <c r="B26" s="380" t="s">
        <v>18</v>
      </c>
      <c r="C26" s="344"/>
      <c r="D26" s="336"/>
      <c r="E26" s="362"/>
    </row>
    <row r="27" spans="1:5" ht="16.5" customHeight="1">
      <c r="A27" s="380" t="s">
        <v>292</v>
      </c>
      <c r="B27" s="380" t="s">
        <v>21</v>
      </c>
      <c r="C27" s="344"/>
      <c r="D27" s="381"/>
      <c r="E27" s="362"/>
    </row>
    <row r="28" spans="1:5">
      <c r="A28" s="338" t="s">
        <v>293</v>
      </c>
      <c r="B28" s="338" t="s">
        <v>3175</v>
      </c>
      <c r="C28" s="344"/>
      <c r="D28" s="381"/>
      <c r="E28" s="362"/>
    </row>
    <row r="29" spans="1:5">
      <c r="A29" s="373" t="s">
        <v>32</v>
      </c>
      <c r="B29" s="373" t="s">
        <v>3</v>
      </c>
      <c r="C29" s="375"/>
      <c r="D29" s="374"/>
      <c r="E29" s="362"/>
    </row>
    <row r="30" spans="1:5">
      <c r="A30" s="373" t="s">
        <v>33</v>
      </c>
      <c r="B30" s="373" t="s">
        <v>4</v>
      </c>
      <c r="C30" s="375"/>
      <c r="D30" s="374"/>
      <c r="E30" s="362"/>
    </row>
    <row r="31" spans="1:5">
      <c r="A31" s="373" t="s">
        <v>34</v>
      </c>
      <c r="B31" s="373" t="s">
        <v>5</v>
      </c>
      <c r="C31" s="375"/>
      <c r="D31" s="374"/>
      <c r="E31" s="362"/>
    </row>
    <row r="32" spans="1:5" ht="27">
      <c r="A32" s="373" t="s">
        <v>35</v>
      </c>
      <c r="B32" s="373" t="s">
        <v>60</v>
      </c>
      <c r="C32" s="318">
        <f>SUM(C33:C34)</f>
        <v>0</v>
      </c>
      <c r="D32" s="318">
        <f>SUM(D33:D34)</f>
        <v>0</v>
      </c>
      <c r="E32" s="362"/>
    </row>
    <row r="33" spans="1:7">
      <c r="A33" s="338" t="s">
        <v>294</v>
      </c>
      <c r="B33" s="338" t="s">
        <v>53</v>
      </c>
      <c r="C33" s="375"/>
      <c r="D33" s="374"/>
      <c r="E33" s="362"/>
    </row>
    <row r="34" spans="1:7">
      <c r="A34" s="338" t="s">
        <v>295</v>
      </c>
      <c r="B34" s="338" t="s">
        <v>52</v>
      </c>
      <c r="C34" s="375"/>
      <c r="D34" s="374"/>
      <c r="E34" s="362"/>
    </row>
    <row r="35" spans="1:7">
      <c r="A35" s="373" t="s">
        <v>36</v>
      </c>
      <c r="B35" s="373" t="s">
        <v>46</v>
      </c>
      <c r="C35" s="524">
        <v>76.36</v>
      </c>
      <c r="D35" s="523">
        <v>76.36</v>
      </c>
      <c r="E35" s="362"/>
    </row>
    <row r="36" spans="1:7">
      <c r="A36" s="373" t="s">
        <v>37</v>
      </c>
      <c r="B36" s="373" t="s">
        <v>366</v>
      </c>
      <c r="C36" s="360">
        <f>C37+C38+C39+C40+C41</f>
        <v>103432.86</v>
      </c>
      <c r="D36" s="327">
        <f>SUM(D37:D41)</f>
        <v>74100</v>
      </c>
      <c r="E36" s="362"/>
    </row>
    <row r="37" spans="1:7" ht="43.5" customHeight="1">
      <c r="A37" s="338" t="s">
        <v>363</v>
      </c>
      <c r="B37" s="338" t="s">
        <v>3869</v>
      </c>
      <c r="C37" s="600">
        <v>103432.86</v>
      </c>
      <c r="D37" s="601">
        <v>74100</v>
      </c>
      <c r="E37" s="362"/>
      <c r="G37" s="398"/>
    </row>
    <row r="38" spans="1:7">
      <c r="A38" s="338" t="s">
        <v>364</v>
      </c>
      <c r="B38" s="338" t="s">
        <v>368</v>
      </c>
      <c r="C38" s="375"/>
      <c r="D38" s="375"/>
      <c r="E38" s="362"/>
    </row>
    <row r="39" spans="1:7">
      <c r="A39" s="338" t="s">
        <v>365</v>
      </c>
      <c r="B39" s="338" t="s">
        <v>371</v>
      </c>
      <c r="C39" s="375"/>
      <c r="D39" s="374"/>
      <c r="E39" s="362"/>
    </row>
    <row r="40" spans="1:7">
      <c r="A40" s="338" t="s">
        <v>370</v>
      </c>
      <c r="B40" s="338" t="s">
        <v>372</v>
      </c>
      <c r="C40" s="375"/>
      <c r="D40" s="374"/>
      <c r="E40" s="362"/>
    </row>
    <row r="41" spans="1:7">
      <c r="A41" s="338" t="s">
        <v>373</v>
      </c>
      <c r="B41" s="338" t="s">
        <v>369</v>
      </c>
      <c r="C41" s="375"/>
      <c r="D41" s="374"/>
      <c r="E41" s="362"/>
    </row>
    <row r="42" spans="1:7" ht="27">
      <c r="A42" s="373" t="s">
        <v>38</v>
      </c>
      <c r="B42" s="373" t="s">
        <v>26</v>
      </c>
      <c r="C42" s="397"/>
      <c r="D42" s="374"/>
      <c r="E42" s="362"/>
    </row>
    <row r="43" spans="1:7">
      <c r="A43" s="373" t="s">
        <v>39</v>
      </c>
      <c r="B43" s="373" t="s">
        <v>22</v>
      </c>
      <c r="C43" s="375"/>
      <c r="D43" s="374"/>
      <c r="E43" s="362"/>
    </row>
    <row r="44" spans="1:7">
      <c r="A44" s="373" t="s">
        <v>40</v>
      </c>
      <c r="B44" s="373" t="s">
        <v>23</v>
      </c>
      <c r="C44" s="375"/>
      <c r="D44" s="374"/>
      <c r="E44" s="362"/>
    </row>
    <row r="45" spans="1:7">
      <c r="A45" s="373" t="s">
        <v>41</v>
      </c>
      <c r="B45" s="373" t="s">
        <v>24</v>
      </c>
      <c r="C45" s="375"/>
      <c r="D45" s="374"/>
      <c r="E45" s="362"/>
    </row>
    <row r="46" spans="1:7">
      <c r="A46" s="373" t="s">
        <v>42</v>
      </c>
      <c r="B46" s="373" t="s">
        <v>300</v>
      </c>
      <c r="C46" s="360">
        <f>SUM(C47:C49)</f>
        <v>220966.49</v>
      </c>
      <c r="D46" s="360">
        <f>SUM(D47:D49)</f>
        <v>2581.0300000000002</v>
      </c>
      <c r="E46" s="362"/>
    </row>
    <row r="47" spans="1:7">
      <c r="A47" s="285" t="s">
        <v>379</v>
      </c>
      <c r="B47" s="285" t="s">
        <v>4231</v>
      </c>
      <c r="C47" s="600">
        <v>216966.49</v>
      </c>
      <c r="D47" s="603">
        <v>2581.0300000000002</v>
      </c>
      <c r="E47" s="362"/>
    </row>
    <row r="48" spans="1:7">
      <c r="A48" s="285" t="s">
        <v>380</v>
      </c>
      <c r="B48" s="285" t="s">
        <v>381</v>
      </c>
      <c r="C48" s="602"/>
      <c r="D48" s="377"/>
      <c r="E48" s="362"/>
    </row>
    <row r="49" spans="1:6">
      <c r="A49" s="285" t="s">
        <v>383</v>
      </c>
      <c r="B49" s="285" t="s">
        <v>384</v>
      </c>
      <c r="C49" s="601">
        <v>4000</v>
      </c>
      <c r="D49" s="377"/>
      <c r="E49" s="362"/>
    </row>
    <row r="50" spans="1:6" ht="16.5" customHeight="1">
      <c r="A50" s="373" t="s">
        <v>43</v>
      </c>
      <c r="B50" s="373" t="s">
        <v>27</v>
      </c>
      <c r="C50" s="397"/>
      <c r="D50" s="374"/>
      <c r="E50" s="362"/>
    </row>
    <row r="51" spans="1:6">
      <c r="A51" s="373" t="s">
        <v>44</v>
      </c>
      <c r="B51" s="373" t="s">
        <v>4228</v>
      </c>
      <c r="C51" s="524">
        <v>198013.3</v>
      </c>
      <c r="D51" s="523">
        <v>20000.3</v>
      </c>
      <c r="E51" s="362"/>
      <c r="F51" s="398"/>
    </row>
    <row r="52" spans="1:6" ht="27">
      <c r="A52" s="372">
        <v>1.3</v>
      </c>
      <c r="B52" s="280" t="s">
        <v>425</v>
      </c>
      <c r="C52" s="360">
        <f>C53+C54</f>
        <v>95275.08</v>
      </c>
      <c r="D52" s="327"/>
      <c r="E52" s="362"/>
    </row>
    <row r="53" spans="1:6" ht="27">
      <c r="A53" s="373" t="s">
        <v>47</v>
      </c>
      <c r="B53" s="373" t="s">
        <v>4232</v>
      </c>
      <c r="C53" s="600">
        <v>95275.08</v>
      </c>
      <c r="D53" s="382"/>
      <c r="E53" s="362"/>
    </row>
    <row r="54" spans="1:6">
      <c r="A54" s="373" t="s">
        <v>48</v>
      </c>
      <c r="B54" s="373" t="s">
        <v>45</v>
      </c>
      <c r="C54" s="375"/>
      <c r="D54" s="374"/>
      <c r="E54" s="362"/>
    </row>
    <row r="55" spans="1:6">
      <c r="A55" s="372">
        <v>1.4</v>
      </c>
      <c r="B55" s="372" t="s">
        <v>427</v>
      </c>
      <c r="C55" s="375"/>
      <c r="D55" s="374"/>
      <c r="E55" s="362"/>
    </row>
    <row r="56" spans="1:6">
      <c r="A56" s="372">
        <v>1.5</v>
      </c>
      <c r="B56" s="372" t="s">
        <v>6</v>
      </c>
      <c r="C56" s="344"/>
      <c r="D56" s="336"/>
      <c r="E56" s="362"/>
    </row>
    <row r="57" spans="1:6">
      <c r="A57" s="372">
        <v>1.6</v>
      </c>
      <c r="B57" s="341" t="s">
        <v>7</v>
      </c>
      <c r="C57" s="327">
        <v>0</v>
      </c>
      <c r="D57" s="327">
        <v>0</v>
      </c>
      <c r="E57" s="362"/>
    </row>
    <row r="58" spans="1:6">
      <c r="A58" s="373" t="s">
        <v>301</v>
      </c>
      <c r="B58" s="343" t="s">
        <v>49</v>
      </c>
      <c r="C58" s="344"/>
      <c r="D58" s="336"/>
      <c r="E58" s="362"/>
    </row>
    <row r="59" spans="1:6" ht="27">
      <c r="A59" s="373" t="s">
        <v>302</v>
      </c>
      <c r="B59" s="343" t="s">
        <v>4233</v>
      </c>
      <c r="C59" s="344"/>
      <c r="D59" s="336"/>
      <c r="E59" s="362"/>
    </row>
    <row r="60" spans="1:6">
      <c r="A60" s="373" t="s">
        <v>303</v>
      </c>
      <c r="B60" s="343" t="s">
        <v>50</v>
      </c>
      <c r="C60" s="336"/>
      <c r="D60" s="336"/>
      <c r="E60" s="362"/>
    </row>
    <row r="61" spans="1:6" ht="17.25" customHeight="1">
      <c r="A61" s="373" t="s">
        <v>304</v>
      </c>
      <c r="B61" s="343" t="s">
        <v>25</v>
      </c>
      <c r="C61" s="344"/>
      <c r="D61" s="336"/>
      <c r="E61" s="362"/>
    </row>
    <row r="62" spans="1:6">
      <c r="A62" s="373" t="s">
        <v>342</v>
      </c>
      <c r="B62" s="383" t="s">
        <v>343</v>
      </c>
      <c r="C62" s="344"/>
      <c r="D62" s="384"/>
      <c r="E62" s="362"/>
    </row>
    <row r="63" spans="1:6">
      <c r="A63" s="370">
        <v>2</v>
      </c>
      <c r="B63" s="385" t="s">
        <v>104</v>
      </c>
      <c r="C63" s="604">
        <v>0</v>
      </c>
      <c r="D63" s="386">
        <f>SUM(D64:D69)</f>
        <v>0</v>
      </c>
      <c r="E63" s="362"/>
    </row>
    <row r="64" spans="1:6">
      <c r="A64" s="387">
        <v>2.1</v>
      </c>
      <c r="B64" s="388" t="s">
        <v>98</v>
      </c>
      <c r="C64" s="318"/>
      <c r="D64" s="389"/>
      <c r="E64" s="362"/>
    </row>
    <row r="65" spans="1:5">
      <c r="A65" s="387">
        <v>2.2000000000000002</v>
      </c>
      <c r="B65" s="388" t="s">
        <v>102</v>
      </c>
      <c r="C65" s="318"/>
      <c r="D65" s="390"/>
      <c r="E65" s="362"/>
    </row>
    <row r="66" spans="1:5">
      <c r="A66" s="387">
        <v>2.2999999999999998</v>
      </c>
      <c r="B66" s="388" t="s">
        <v>101</v>
      </c>
      <c r="C66" s="318"/>
      <c r="D66" s="390"/>
      <c r="E66" s="362"/>
    </row>
    <row r="67" spans="1:5">
      <c r="A67" s="387">
        <v>2.4</v>
      </c>
      <c r="B67" s="388" t="s">
        <v>103</v>
      </c>
      <c r="C67" s="318"/>
      <c r="D67" s="390"/>
      <c r="E67" s="362"/>
    </row>
    <row r="68" spans="1:5">
      <c r="A68" s="387">
        <v>2.5</v>
      </c>
      <c r="B68" s="388" t="s">
        <v>99</v>
      </c>
      <c r="C68" s="318"/>
      <c r="D68" s="390"/>
      <c r="E68" s="362"/>
    </row>
    <row r="69" spans="1:5">
      <c r="A69" s="387">
        <v>2.6</v>
      </c>
      <c r="B69" s="388" t="s">
        <v>100</v>
      </c>
      <c r="C69" s="318"/>
      <c r="D69" s="390"/>
      <c r="E69" s="362"/>
    </row>
    <row r="70" spans="1:5" s="307" customFormat="1">
      <c r="A70" s="370">
        <v>3</v>
      </c>
      <c r="B70" s="391" t="s">
        <v>464</v>
      </c>
      <c r="C70" s="392"/>
      <c r="D70" s="393"/>
      <c r="E70" s="394"/>
    </row>
    <row r="71" spans="1:5" s="307" customFormat="1">
      <c r="A71" s="370">
        <v>4</v>
      </c>
      <c r="B71" s="370" t="s">
        <v>252</v>
      </c>
      <c r="C71" s="392">
        <f>SUM(C72:C73)</f>
        <v>0</v>
      </c>
      <c r="D71" s="342">
        <f>SUM(D72:D73)</f>
        <v>0</v>
      </c>
      <c r="E71" s="394"/>
    </row>
    <row r="72" spans="1:5" s="307" customFormat="1">
      <c r="A72" s="387">
        <v>4.0999999999999996</v>
      </c>
      <c r="B72" s="387" t="s">
        <v>253</v>
      </c>
      <c r="C72" s="352"/>
      <c r="D72" s="352"/>
      <c r="E72" s="394"/>
    </row>
    <row r="73" spans="1:5" s="307" customFormat="1">
      <c r="A73" s="387">
        <v>4.2</v>
      </c>
      <c r="B73" s="387" t="s">
        <v>254</v>
      </c>
      <c r="C73" s="352"/>
      <c r="D73" s="352"/>
      <c r="E73" s="394"/>
    </row>
    <row r="74" spans="1:5" s="307" customFormat="1">
      <c r="A74" s="370">
        <v>5</v>
      </c>
      <c r="B74" s="395" t="s">
        <v>283</v>
      </c>
      <c r="C74" s="352"/>
      <c r="D74" s="342"/>
      <c r="E74" s="394"/>
    </row>
    <row r="77" spans="1:5">
      <c r="A77" s="649" t="s">
        <v>4238</v>
      </c>
      <c r="B77" s="649"/>
    </row>
    <row r="78" spans="1:5" s="307" customFormat="1"/>
    <row r="79" spans="1:5" s="307" customFormat="1"/>
    <row r="80" spans="1:5" s="307" customFormat="1">
      <c r="A80" s="356" t="s">
        <v>105</v>
      </c>
      <c r="E80" s="355"/>
    </row>
    <row r="81" spans="1:9" s="307" customFormat="1">
      <c r="E81" s="357"/>
      <c r="F81" s="357"/>
      <c r="G81" s="357"/>
      <c r="H81" s="357"/>
      <c r="I81" s="357"/>
    </row>
    <row r="82" spans="1:9" s="307" customFormat="1">
      <c r="D82" s="358"/>
      <c r="E82" s="357"/>
      <c r="F82" s="357"/>
      <c r="G82" s="357"/>
      <c r="H82" s="357"/>
      <c r="I82" s="357"/>
    </row>
    <row r="83" spans="1:9" s="307" customFormat="1">
      <c r="A83" s="357"/>
      <c r="B83" s="356" t="s">
        <v>3865</v>
      </c>
      <c r="D83" s="358"/>
      <c r="E83" s="357"/>
      <c r="F83" s="357"/>
      <c r="G83" s="357"/>
      <c r="H83" s="357"/>
      <c r="I83" s="357"/>
    </row>
    <row r="84" spans="1:9" s="307" customFormat="1">
      <c r="A84" s="357"/>
      <c r="B84" s="307" t="s">
        <v>270</v>
      </c>
      <c r="D84" s="358"/>
      <c r="E84" s="357"/>
      <c r="F84" s="357"/>
      <c r="G84" s="357"/>
      <c r="H84" s="357"/>
      <c r="I84" s="357"/>
    </row>
    <row r="85" spans="1:9" s="357" customFormat="1">
      <c r="B85" s="359" t="s">
        <v>138</v>
      </c>
    </row>
    <row r="86" spans="1:9" s="307" customFormat="1">
      <c r="A86" s="396"/>
    </row>
    <row r="87" spans="1:9" s="307" customFormat="1"/>
    <row r="88" spans="1:9" s="307" customFormat="1"/>
  </sheetData>
  <mergeCells count="2">
    <mergeCell ref="C1:D1"/>
    <mergeCell ref="C2:D2"/>
  </mergeCells>
  <printOptions gridLines="1"/>
  <pageMargins left="1" right="1" top="1" bottom="1" header="0.5" footer="0.5"/>
  <pageSetup paperSize="9" scale="7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2013-01-29T19:52:52Z</cp:lastPrinted>
  <dcterms:created xsi:type="dcterms:W3CDTF">2011-12-27T13:20:18Z</dcterms:created>
  <dcterms:modified xsi:type="dcterms:W3CDTF">2016-04-20T13:48:49Z</dcterms:modified>
</cp:coreProperties>
</file>