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updateLinks="never" codeName="ThisWorkbook" defaultThemeVersion="124226"/>
  <bookViews>
    <workbookView xWindow="0" yWindow="180" windowWidth="17970" windowHeight="5955" tabRatio="954" firstSheet="13" activeTab="21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8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N9.1" sheetId="16" r:id="rId15"/>
    <sheet name="ფორმა N9.2" sheetId="17" r:id="rId16"/>
    <sheet name="ფორმა 9.3" sheetId="25" r:id="rId17"/>
    <sheet name="ფორმა 9.4" sheetId="33" r:id="rId18"/>
    <sheet name="ფორმა 9.5 " sheetId="49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</sheets>
  <externalReferences>
    <externalReference r:id="rId24"/>
    <externalReference r:id="rId25"/>
    <externalReference r:id="rId26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6">#REF!</definedName>
    <definedName name="Date" localSheetId="18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21">#REF!</definedName>
    <definedName name="Date">#REF!</definedName>
    <definedName name="_xlnm.Print_Area" localSheetId="6">'ფორმა 5.2'!$A$1:$I$39</definedName>
    <definedName name="_xlnm.Print_Area" localSheetId="8">'ფორმა 5.4'!$A$1:$H$46</definedName>
    <definedName name="_xlnm.Print_Area" localSheetId="9">'ფორმა 5.5'!$A$1:$L$458</definedName>
    <definedName name="_xlnm.Print_Area" localSheetId="16">'ფორმა 9.3'!$A$1:$G$28</definedName>
    <definedName name="_xlnm.Print_Area" localSheetId="18">'ფორმა 9.5 '!$A$1:$L$419</definedName>
    <definedName name="_xlnm.Print_Area" localSheetId="19">'ფორმა 9.6'!$A$1:$I$49</definedName>
    <definedName name="_xlnm.Print_Area" localSheetId="12">'ფორმა N 8.1'!$A$1:$H$51</definedName>
    <definedName name="_xlnm.Print_Area" localSheetId="20">'ფორმა N 9.7'!$A$1:$I$121</definedName>
    <definedName name="_xlnm.Print_Area" localSheetId="0">'ფორმა N1'!$A$1:$L$170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N5'!$A$1:$D$86</definedName>
    <definedName name="_xlnm.Print_Area" localSheetId="5">'ფორმა N5.1'!$A$1:$D$45</definedName>
    <definedName name="_xlnm.Print_Area" localSheetId="10">'ფორმა N7'!$A$1:$D$90</definedName>
    <definedName name="_xlnm.Print_Area" localSheetId="11">'ფორმა N8'!$A$1:$J$23</definedName>
    <definedName name="_xlnm.Print_Area" localSheetId="13">'ფორმა N9'!$A$1:$K$52</definedName>
    <definedName name="_xlnm.Print_Area" localSheetId="14">'ფორმა N9.1'!$A$1:$H$35</definedName>
    <definedName name="_xlnm.Print_Area" localSheetId="15">'ფორმა N9.2'!$A$1:$I$35</definedName>
    <definedName name="_xlnm.Print_Area" localSheetId="21">'ფორმა N9.7.1'!$A$1:$N$27</definedName>
  </definedNames>
  <calcPr calcId="145621"/>
</workbook>
</file>

<file path=xl/calcChain.xml><?xml version="1.0" encoding="utf-8"?>
<calcChain xmlns="http://schemas.openxmlformats.org/spreadsheetml/2006/main">
  <c r="D28" i="12" l="1"/>
  <c r="D47" i="12"/>
  <c r="A4" i="49" l="1"/>
  <c r="A5" i="49"/>
  <c r="F85" i="33"/>
  <c r="C49" i="47" l="1"/>
  <c r="D67" i="12"/>
  <c r="D27" i="12" l="1"/>
  <c r="C52" i="47" l="1"/>
  <c r="C25" i="27"/>
  <c r="C35" i="47"/>
  <c r="D41" i="47"/>
  <c r="D52" i="47"/>
  <c r="D39" i="47"/>
  <c r="J184" i="48"/>
  <c r="J178" i="48" l="1"/>
  <c r="J183" i="48"/>
  <c r="D18" i="27"/>
  <c r="D21" i="27"/>
  <c r="D23" i="27" l="1"/>
  <c r="D54" i="47"/>
  <c r="D32" i="27"/>
  <c r="D43" i="47"/>
  <c r="D29" i="47"/>
  <c r="D69" i="47"/>
  <c r="D23" i="12" l="1"/>
  <c r="C18" i="27"/>
  <c r="C23" i="27"/>
  <c r="C21" i="27"/>
  <c r="C21" i="47"/>
  <c r="C26" i="27" l="1"/>
  <c r="C29" i="27"/>
  <c r="C32" i="27"/>
  <c r="I10" i="43" l="1"/>
  <c r="I11" i="43"/>
  <c r="I12" i="43"/>
  <c r="I13" i="43"/>
  <c r="I14" i="43"/>
  <c r="I15" i="43"/>
  <c r="I16" i="43"/>
  <c r="I17" i="43"/>
  <c r="I18" i="43"/>
  <c r="I19" i="43"/>
  <c r="I20" i="43"/>
  <c r="I21" i="43"/>
  <c r="I22" i="43"/>
  <c r="I9" i="43"/>
  <c r="C33" i="47"/>
  <c r="C41" i="47"/>
  <c r="C39" i="47"/>
  <c r="G31" i="10"/>
  <c r="F31" i="10"/>
  <c r="D13" i="7"/>
  <c r="D14" i="7"/>
  <c r="C14" i="7" s="1"/>
  <c r="J433" i="48" l="1"/>
  <c r="J432" i="48"/>
  <c r="J415" i="48" l="1"/>
  <c r="J416" i="48"/>
  <c r="J417" i="48"/>
  <c r="J418" i="48"/>
  <c r="J419" i="48"/>
  <c r="J420" i="48"/>
  <c r="J421" i="48"/>
  <c r="J422" i="48"/>
  <c r="J423" i="48"/>
  <c r="J424" i="48"/>
  <c r="J425" i="48"/>
  <c r="J426" i="48"/>
  <c r="J427" i="48"/>
  <c r="J428" i="48"/>
  <c r="J429" i="48"/>
  <c r="J430" i="48"/>
  <c r="J431" i="48"/>
  <c r="J414" i="48"/>
  <c r="J413" i="48" l="1"/>
  <c r="J412" i="48"/>
  <c r="J411" i="48"/>
  <c r="J410" i="48"/>
  <c r="J409" i="48"/>
  <c r="J408" i="48"/>
  <c r="J407" i="48"/>
  <c r="J406" i="48"/>
  <c r="J405" i="48"/>
  <c r="J404" i="48"/>
  <c r="J403" i="48"/>
  <c r="J402" i="48"/>
  <c r="J401" i="48"/>
  <c r="J400" i="48"/>
  <c r="J399" i="48"/>
  <c r="J398" i="48"/>
  <c r="J396" i="48" l="1"/>
  <c r="J397" i="48"/>
  <c r="J388" i="48"/>
  <c r="J389" i="48"/>
  <c r="J390" i="48"/>
  <c r="J391" i="48"/>
  <c r="J392" i="48"/>
  <c r="J393" i="48"/>
  <c r="J394" i="48"/>
  <c r="J395" i="48"/>
  <c r="J387" i="48"/>
  <c r="J386" i="48"/>
  <c r="J346" i="48" l="1"/>
  <c r="J347" i="48"/>
  <c r="J348" i="48"/>
  <c r="J349" i="48"/>
  <c r="J350" i="48"/>
  <c r="J351" i="48"/>
  <c r="J352" i="48"/>
  <c r="J353" i="48"/>
  <c r="J354" i="48"/>
  <c r="J355" i="48"/>
  <c r="J356" i="48"/>
  <c r="J357" i="48"/>
  <c r="J358" i="48"/>
  <c r="J359" i="48"/>
  <c r="J360" i="48"/>
  <c r="J361" i="48"/>
  <c r="J362" i="48"/>
  <c r="J363" i="48"/>
  <c r="J364" i="48"/>
  <c r="J365" i="48"/>
  <c r="J366" i="48"/>
  <c r="J367" i="48"/>
  <c r="J368" i="48"/>
  <c r="J369" i="48"/>
  <c r="J370" i="48"/>
  <c r="J371" i="48"/>
  <c r="J372" i="48"/>
  <c r="J373" i="48"/>
  <c r="J374" i="48"/>
  <c r="J375" i="48"/>
  <c r="J376" i="48"/>
  <c r="J377" i="48"/>
  <c r="J378" i="48"/>
  <c r="J379" i="48"/>
  <c r="J380" i="48"/>
  <c r="J381" i="48"/>
  <c r="J382" i="48"/>
  <c r="J383" i="48"/>
  <c r="J384" i="48"/>
  <c r="J385" i="48"/>
  <c r="J345" i="48"/>
  <c r="J305" i="48"/>
  <c r="J306" i="48"/>
  <c r="J307" i="48"/>
  <c r="J308" i="48"/>
  <c r="J309" i="48"/>
  <c r="J310" i="48"/>
  <c r="J311" i="48"/>
  <c r="J312" i="48"/>
  <c r="J313" i="48"/>
  <c r="J314" i="48"/>
  <c r="J315" i="48"/>
  <c r="J316" i="48"/>
  <c r="J317" i="48"/>
  <c r="J318" i="48"/>
  <c r="J319" i="48"/>
  <c r="J320" i="48"/>
  <c r="J321" i="48"/>
  <c r="J322" i="48"/>
  <c r="J323" i="48"/>
  <c r="J324" i="48"/>
  <c r="J325" i="48"/>
  <c r="J326" i="48"/>
  <c r="J327" i="48"/>
  <c r="J328" i="48"/>
  <c r="J329" i="48"/>
  <c r="J330" i="48"/>
  <c r="J331" i="48"/>
  <c r="J332" i="48"/>
  <c r="J333" i="48"/>
  <c r="J334" i="48"/>
  <c r="J335" i="48"/>
  <c r="J336" i="48"/>
  <c r="J337" i="48"/>
  <c r="J338" i="48"/>
  <c r="J339" i="48"/>
  <c r="J340" i="48"/>
  <c r="J341" i="48"/>
  <c r="J342" i="48"/>
  <c r="J343" i="48"/>
  <c r="J344" i="48"/>
  <c r="J304" i="48"/>
  <c r="J278" i="48"/>
  <c r="J279" i="48"/>
  <c r="J280" i="48"/>
  <c r="J281" i="48"/>
  <c r="J282" i="48"/>
  <c r="J283" i="48"/>
  <c r="J284" i="48"/>
  <c r="J285" i="48"/>
  <c r="J286" i="48"/>
  <c r="J287" i="48"/>
  <c r="J288" i="48"/>
  <c r="J289" i="48"/>
  <c r="J290" i="48"/>
  <c r="J291" i="48"/>
  <c r="J292" i="48"/>
  <c r="J293" i="48"/>
  <c r="J294" i="48"/>
  <c r="J295" i="48"/>
  <c r="J296" i="48"/>
  <c r="J297" i="48"/>
  <c r="J298" i="48"/>
  <c r="J299" i="48"/>
  <c r="J300" i="48"/>
  <c r="J301" i="48"/>
  <c r="J302" i="48"/>
  <c r="J303" i="48"/>
  <c r="J277" i="48"/>
  <c r="J269" i="48" l="1"/>
  <c r="J270" i="48"/>
  <c r="J271" i="48"/>
  <c r="J272" i="48"/>
  <c r="J273" i="48"/>
  <c r="J274" i="48"/>
  <c r="J275" i="48"/>
  <c r="J276" i="48"/>
  <c r="J268" i="48"/>
  <c r="J235" i="48"/>
  <c r="J236" i="48"/>
  <c r="J237" i="48"/>
  <c r="J238" i="48"/>
  <c r="J239" i="48"/>
  <c r="J240" i="48"/>
  <c r="J241" i="48"/>
  <c r="J242" i="48"/>
  <c r="J243" i="48"/>
  <c r="J244" i="48"/>
  <c r="J245" i="48"/>
  <c r="J246" i="48"/>
  <c r="J247" i="48"/>
  <c r="J248" i="48"/>
  <c r="J249" i="48"/>
  <c r="J250" i="48"/>
  <c r="J251" i="48"/>
  <c r="J252" i="48"/>
  <c r="J253" i="48"/>
  <c r="J254" i="48"/>
  <c r="J255" i="48"/>
  <c r="J256" i="48"/>
  <c r="J257" i="48"/>
  <c r="J258" i="48"/>
  <c r="J259" i="48"/>
  <c r="J260" i="48"/>
  <c r="J261" i="48"/>
  <c r="J262" i="48"/>
  <c r="J263" i="48"/>
  <c r="J264" i="48"/>
  <c r="J265" i="48"/>
  <c r="J266" i="48"/>
  <c r="J267" i="48"/>
  <c r="J234" i="48"/>
  <c r="J203" i="48" l="1"/>
  <c r="J204" i="48"/>
  <c r="J205" i="48"/>
  <c r="J206" i="48"/>
  <c r="J207" i="48"/>
  <c r="J208" i="48"/>
  <c r="J209" i="48"/>
  <c r="J210" i="48"/>
  <c r="J211" i="48"/>
  <c r="J212" i="48"/>
  <c r="J213" i="48"/>
  <c r="J214" i="48"/>
  <c r="J215" i="48"/>
  <c r="J216" i="48"/>
  <c r="J217" i="48"/>
  <c r="J218" i="48"/>
  <c r="J219" i="48"/>
  <c r="J220" i="48"/>
  <c r="J221" i="48"/>
  <c r="J222" i="48"/>
  <c r="J223" i="48"/>
  <c r="J224" i="48"/>
  <c r="J225" i="48"/>
  <c r="J226" i="48"/>
  <c r="J227" i="48"/>
  <c r="J228" i="48"/>
  <c r="J229" i="48"/>
  <c r="J230" i="48"/>
  <c r="J231" i="48"/>
  <c r="J232" i="48"/>
  <c r="J233" i="48"/>
  <c r="J202" i="48"/>
  <c r="J179" i="48"/>
  <c r="J180" i="48"/>
  <c r="J181" i="48"/>
  <c r="J182" i="48"/>
  <c r="J185" i="48"/>
  <c r="J186" i="48"/>
  <c r="J187" i="48"/>
  <c r="J188" i="48"/>
  <c r="J189" i="48"/>
  <c r="J190" i="48"/>
  <c r="J191" i="48"/>
  <c r="J192" i="48"/>
  <c r="J193" i="48"/>
  <c r="J194" i="48"/>
  <c r="J195" i="48"/>
  <c r="J196" i="48"/>
  <c r="J197" i="48"/>
  <c r="J198" i="48"/>
  <c r="J199" i="48"/>
  <c r="J200" i="48"/>
  <c r="J201" i="48"/>
  <c r="J170" i="48"/>
  <c r="J171" i="48"/>
  <c r="J172" i="48"/>
  <c r="J173" i="48"/>
  <c r="J174" i="48"/>
  <c r="J175" i="48"/>
  <c r="J176" i="48"/>
  <c r="J177" i="48"/>
  <c r="J169" i="48"/>
  <c r="J123" i="48"/>
  <c r="J124" i="48"/>
  <c r="J125" i="48"/>
  <c r="J126" i="48"/>
  <c r="J127" i="48"/>
  <c r="J128" i="48"/>
  <c r="J129" i="48"/>
  <c r="J130" i="48"/>
  <c r="J131" i="48"/>
  <c r="J132" i="48"/>
  <c r="J133" i="48"/>
  <c r="J134" i="48"/>
  <c r="J135" i="48"/>
  <c r="J136" i="48"/>
  <c r="J137" i="48"/>
  <c r="J138" i="48"/>
  <c r="J139" i="48"/>
  <c r="J140" i="48"/>
  <c r="J141" i="48"/>
  <c r="J142" i="48"/>
  <c r="J143" i="48"/>
  <c r="J144" i="48"/>
  <c r="J145" i="48"/>
  <c r="J146" i="48"/>
  <c r="J147" i="48"/>
  <c r="J148" i="48"/>
  <c r="J149" i="48"/>
  <c r="J150" i="48"/>
  <c r="J151" i="48"/>
  <c r="J152" i="48"/>
  <c r="J153" i="48"/>
  <c r="J154" i="48"/>
  <c r="J155" i="48"/>
  <c r="J156" i="48"/>
  <c r="J157" i="48"/>
  <c r="J158" i="48"/>
  <c r="J159" i="48"/>
  <c r="J160" i="48"/>
  <c r="J161" i="48"/>
  <c r="J162" i="48"/>
  <c r="J163" i="48"/>
  <c r="J164" i="48"/>
  <c r="J165" i="48"/>
  <c r="J166" i="48"/>
  <c r="J167" i="48"/>
  <c r="J168" i="48"/>
  <c r="J122" i="48"/>
  <c r="J121" i="48"/>
  <c r="J120" i="48"/>
  <c r="J119" i="48"/>
  <c r="J118" i="48"/>
  <c r="J117" i="48"/>
  <c r="J116" i="48"/>
  <c r="J115" i="48"/>
  <c r="J114" i="48"/>
  <c r="J113" i="48"/>
  <c r="J112" i="48"/>
  <c r="J111" i="48"/>
  <c r="J110" i="48"/>
  <c r="J109" i="48"/>
  <c r="J108" i="48"/>
  <c r="J107" i="48"/>
  <c r="C27" i="12" l="1"/>
  <c r="C47" i="12"/>
  <c r="C28" i="12"/>
  <c r="C23" i="12"/>
  <c r="C17" i="7" l="1"/>
  <c r="C18" i="7"/>
  <c r="C11" i="7"/>
  <c r="C13" i="7"/>
  <c r="J106" i="48" l="1"/>
  <c r="J105" i="48"/>
  <c r="J104" i="48"/>
  <c r="J103" i="48"/>
  <c r="J102" i="48"/>
  <c r="J101" i="48"/>
  <c r="J100" i="48"/>
  <c r="J99" i="48"/>
  <c r="J98" i="48"/>
  <c r="J97" i="48"/>
  <c r="J96" i="48"/>
  <c r="J95" i="48"/>
  <c r="J94" i="48"/>
  <c r="J93" i="48"/>
  <c r="J92" i="48"/>
  <c r="J91" i="48"/>
  <c r="J90" i="48"/>
  <c r="J89" i="48"/>
  <c r="J88" i="48"/>
  <c r="J87" i="48"/>
  <c r="J86" i="48"/>
  <c r="J85" i="48"/>
  <c r="J84" i="48"/>
  <c r="J83" i="48"/>
  <c r="J82" i="48"/>
  <c r="J81" i="48"/>
  <c r="J80" i="48"/>
  <c r="J79" i="48"/>
  <c r="J78" i="48"/>
  <c r="J77" i="48" l="1"/>
  <c r="J76" i="48"/>
  <c r="J75" i="48"/>
  <c r="J74" i="48"/>
  <c r="J73" i="48"/>
  <c r="J72" i="48"/>
  <c r="J70" i="48" l="1"/>
  <c r="J71" i="48"/>
  <c r="J69" i="48"/>
  <c r="J68" i="48"/>
  <c r="J67" i="48"/>
  <c r="J66" i="48"/>
  <c r="J65" i="48"/>
  <c r="J64" i="48"/>
  <c r="J63" i="48"/>
  <c r="J62" i="48"/>
  <c r="J61" i="48"/>
  <c r="J60" i="48"/>
  <c r="J59" i="48"/>
  <c r="J58" i="48"/>
  <c r="J57" i="48"/>
  <c r="J56" i="48"/>
  <c r="J55" i="48"/>
  <c r="J54" i="48"/>
  <c r="J53" i="48"/>
  <c r="J52" i="48"/>
  <c r="J51" i="48"/>
  <c r="J50" i="48"/>
  <c r="J49" i="48"/>
  <c r="J48" i="48"/>
  <c r="J47" i="48"/>
  <c r="J46" i="48"/>
  <c r="J45" i="48"/>
  <c r="J44" i="48"/>
  <c r="J43" i="48"/>
  <c r="J42" i="48"/>
  <c r="J41" i="48"/>
  <c r="J40" i="48"/>
  <c r="J39" i="48"/>
  <c r="J38" i="48"/>
  <c r="J37" i="48"/>
  <c r="J36" i="48"/>
  <c r="J35" i="48"/>
  <c r="J34" i="48"/>
  <c r="J33" i="48"/>
  <c r="J32" i="48"/>
  <c r="J31" i="48"/>
  <c r="J30" i="48"/>
  <c r="J29" i="48"/>
  <c r="J28" i="48"/>
  <c r="J27" i="48"/>
  <c r="J26" i="48"/>
  <c r="J25" i="48"/>
  <c r="J24" i="48"/>
  <c r="J23" i="48"/>
  <c r="J22" i="48"/>
  <c r="J21" i="48"/>
  <c r="J20" i="48"/>
  <c r="J19" i="48"/>
  <c r="J18" i="48"/>
  <c r="J17" i="48"/>
  <c r="J16" i="48"/>
  <c r="J15" i="48"/>
  <c r="J14" i="48"/>
  <c r="J13" i="48"/>
  <c r="J12" i="48"/>
  <c r="J11" i="48"/>
  <c r="J10" i="48"/>
  <c r="A6" i="48"/>
  <c r="I116" i="35" l="1"/>
  <c r="G47" i="12" l="1"/>
  <c r="I12" i="9" l="1"/>
  <c r="I10" i="9"/>
  <c r="J31" i="10" l="1"/>
  <c r="I31" i="10"/>
  <c r="J21" i="10"/>
  <c r="I21" i="10"/>
  <c r="J16" i="10"/>
  <c r="I16" i="10"/>
  <c r="J15" i="10"/>
  <c r="I15" i="10"/>
  <c r="D12" i="7" l="1"/>
  <c r="C12" i="7"/>
  <c r="D12" i="3"/>
  <c r="C12" i="3"/>
  <c r="A5" i="9" l="1"/>
  <c r="A5" i="41" l="1"/>
  <c r="A5" i="35"/>
  <c r="A5" i="39"/>
  <c r="A5" i="33"/>
  <c r="A5" i="25"/>
  <c r="A5" i="17"/>
  <c r="A5" i="16"/>
  <c r="A5" i="10"/>
  <c r="A5" i="18"/>
  <c r="A5" i="12"/>
  <c r="A5" i="45"/>
  <c r="A5" i="44"/>
  <c r="A5" i="43"/>
  <c r="A6" i="27"/>
  <c r="A5" i="47"/>
  <c r="A7" i="40"/>
  <c r="A5" i="7"/>
  <c r="A5" i="3"/>
  <c r="I34" i="44" l="1"/>
  <c r="H34" i="44"/>
  <c r="D31" i="7" l="1"/>
  <c r="C31" i="7"/>
  <c r="D27" i="7"/>
  <c r="C27" i="7"/>
  <c r="C26" i="7" s="1"/>
  <c r="D26" i="7"/>
  <c r="D19" i="7"/>
  <c r="C19" i="7"/>
  <c r="D16" i="7"/>
  <c r="C16" i="7"/>
  <c r="C10" i="7" s="1"/>
  <c r="D10" i="7"/>
  <c r="D9" i="7" s="1"/>
  <c r="D31" i="3"/>
  <c r="C31" i="3"/>
  <c r="C9" i="7" l="1"/>
  <c r="D72" i="47"/>
  <c r="C72" i="47"/>
  <c r="D64" i="47"/>
  <c r="D58" i="47"/>
  <c r="C58" i="47"/>
  <c r="D53" i="47"/>
  <c r="C53" i="47"/>
  <c r="D47" i="47"/>
  <c r="C47" i="47"/>
  <c r="D36" i="47"/>
  <c r="C36" i="47"/>
  <c r="D32" i="47"/>
  <c r="C32" i="47"/>
  <c r="D23" i="47"/>
  <c r="D17" i="47" s="1"/>
  <c r="C23" i="47"/>
  <c r="C17" i="47" s="1"/>
  <c r="D14" i="47"/>
  <c r="C14" i="47"/>
  <c r="D10" i="47"/>
  <c r="C10" i="47"/>
  <c r="C13" i="47" l="1"/>
  <c r="C9" i="47" s="1"/>
  <c r="D13" i="47"/>
  <c r="D9" i="47" s="1"/>
  <c r="H34" i="45"/>
  <c r="G34" i="45"/>
  <c r="I25" i="43"/>
  <c r="H25" i="43"/>
  <c r="G25" i="43"/>
  <c r="D27" i="3" l="1"/>
  <c r="C27" i="3"/>
  <c r="M18" i="41" l="1"/>
  <c r="M17" i="41"/>
  <c r="M16" i="41"/>
  <c r="M15" i="41"/>
  <c r="M14" i="41"/>
  <c r="M13" i="41"/>
  <c r="M12" i="41"/>
  <c r="M11" i="41"/>
  <c r="M10" i="41"/>
  <c r="M9" i="41"/>
  <c r="D75" i="40" l="1"/>
  <c r="D66" i="40"/>
  <c r="D60" i="40"/>
  <c r="C60" i="40"/>
  <c r="D55" i="40"/>
  <c r="C55" i="40"/>
  <c r="D49" i="40"/>
  <c r="C49" i="40"/>
  <c r="D38" i="40"/>
  <c r="C38" i="40"/>
  <c r="D34" i="40"/>
  <c r="C34" i="40"/>
  <c r="D25" i="40"/>
  <c r="D19" i="40" s="1"/>
  <c r="C25" i="40"/>
  <c r="C19" i="40" s="1"/>
  <c r="D16" i="40"/>
  <c r="C16" i="40"/>
  <c r="D12" i="40"/>
  <c r="C12" i="40"/>
  <c r="A6" i="40"/>
  <c r="C15" i="40" l="1"/>
  <c r="C11" i="40" s="1"/>
  <c r="D15" i="40"/>
  <c r="D11" i="40" s="1"/>
  <c r="H39" i="10" l="1"/>
  <c r="H36" i="10" s="1"/>
  <c r="H32" i="10"/>
  <c r="H24" i="10"/>
  <c r="H19" i="10"/>
  <c r="H17" i="10" s="1"/>
  <c r="H14" i="10"/>
  <c r="A4" i="39" l="1"/>
  <c r="A4" i="35" l="1"/>
  <c r="A4" i="33" l="1"/>
  <c r="A5" i="27" l="1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 l="1"/>
  <c r="H9" i="10" s="1"/>
  <c r="C64" i="12" l="1"/>
  <c r="D64" i="12"/>
  <c r="A4" i="17" l="1"/>
  <c r="A4" i="16"/>
  <c r="A4" i="10"/>
  <c r="A4" i="9"/>
  <c r="A4" i="12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9" i="3"/>
  <c r="C19" i="3"/>
  <c r="D16" i="3"/>
  <c r="C16" i="3"/>
  <c r="C26" i="3" l="1"/>
  <c r="C10" i="3" s="1"/>
  <c r="D10" i="3"/>
  <c r="B9" i="10"/>
  <c r="D10" i="12"/>
  <c r="D44" i="12"/>
  <c r="J9" i="10"/>
  <c r="D26" i="3"/>
  <c r="C10" i="12"/>
  <c r="C44" i="12"/>
  <c r="D9" i="10"/>
  <c r="F9" i="10"/>
  <c r="C9" i="3" l="1"/>
  <c r="G10" i="12" s="1"/>
  <c r="H10" i="12" s="1"/>
  <c r="D9" i="3"/>
  <c r="G14" i="12" s="1"/>
  <c r="K444" i="48"/>
</calcChain>
</file>

<file path=xl/sharedStrings.xml><?xml version="1.0" encoding="utf-8"?>
<sst xmlns="http://schemas.openxmlformats.org/spreadsheetml/2006/main" count="7980" uniqueCount="2999">
  <si>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</si>
  <si>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</si>
  <si>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</si>
  <si>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</si>
  <si>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</si>
  <si>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</si>
  <si>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</si>
  <si>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</si>
  <si>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</si>
  <si>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</si>
  <si>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</si>
  <si>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</si>
  <si>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</si>
  <si>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</si>
  <si>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</si>
  <si>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</si>
  <si>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</si>
  <si>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</si>
  <si>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</si>
  <si>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</si>
  <si>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</si>
  <si>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</si>
  <si>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</si>
  <si>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</si>
  <si>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</si>
  <si>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</si>
  <si>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</si>
  <si>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</si>
  <si>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</si>
  <si>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</si>
  <si>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</si>
  <si>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</si>
  <si>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</si>
  <si>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</si>
  <si>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</si>
  <si>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</si>
  <si>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</si>
  <si>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</si>
  <si>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</si>
  <si>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</si>
  <si>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</si>
  <si>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</si>
  <si>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</si>
  <si>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</si>
  <si>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</si>
  <si>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</si>
  <si>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</si>
  <si>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</si>
  <si>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</si>
  <si>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</si>
  <si>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</si>
  <si>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</si>
  <si>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</si>
  <si>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</si>
  <si>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</si>
  <si>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</si>
  <si>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</si>
  <si>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</si>
  <si>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</si>
  <si>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</si>
  <si>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</si>
  <si>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</si>
  <si>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</si>
  <si>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</si>
  <si>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</si>
  <si>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</si>
  <si>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</si>
  <si>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</si>
  <si>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</si>
  <si>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</si>
  <si>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</si>
  <si>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</si>
  <si>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</si>
  <si>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</si>
  <si>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</si>
  <si>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</si>
  <si>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</si>
  <si>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</si>
  <si>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</si>
  <si>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</si>
  <si>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</si>
  <si>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</si>
  <si>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</si>
  <si>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</si>
  <si>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</si>
  <si>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</si>
  <si>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</si>
  <si>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</si>
  <si>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</si>
  <si>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</si>
  <si>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</si>
  <si>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</si>
  <si>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</si>
  <si>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</si>
  <si>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</si>
  <si>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</si>
  <si>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</si>
  <si>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</si>
  <si>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</si>
  <si>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</si>
  <si>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</si>
  <si>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</si>
  <si>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</si>
  <si>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</si>
  <si>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</si>
  <si>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</si>
  <si>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</si>
  <si>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</si>
  <si>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</si>
  <si>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</si>
  <si>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</si>
  <si>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</si>
  <si>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</si>
  <si>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</si>
  <si>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</si>
  <si>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</si>
  <si>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</si>
  <si>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</si>
  <si>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</si>
  <si>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</si>
  <si>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</si>
  <si>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</si>
  <si>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</si>
  <si>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</si>
  <si>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</si>
  <si>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</si>
  <si>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</si>
  <si>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</si>
  <si>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</si>
  <si>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</si>
  <si>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</si>
  <si>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</si>
  <si>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</si>
  <si>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</si>
  <si>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</si>
  <si>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</si>
  <si>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</si>
  <si>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</si>
  <si>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</si>
  <si>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</si>
  <si>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</si>
  <si>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</si>
  <si>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</si>
  <si>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</si>
  <si>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</si>
  <si>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</si>
  <si>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</si>
  <si>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</si>
  <si>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</si>
  <si>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</si>
  <si>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</si>
  <si>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</si>
  <si>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</si>
  <si>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</si>
  <si>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</si>
  <si>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</si>
  <si>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</si>
  <si>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</si>
  <si>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</si>
  <si>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</si>
  <si>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</si>
  <si>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</si>
  <si>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</si>
  <si>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</si>
  <si>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</si>
  <si>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</si>
  <si>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</si>
  <si>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</si>
  <si>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</si>
  <si>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</si>
  <si>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</si>
  <si>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</si>
  <si>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</si>
  <si>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</si>
  <si>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</si>
  <si>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</si>
  <si>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</si>
  <si>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</si>
  <si>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</si>
  <si>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</si>
  <si>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</si>
  <si>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</si>
  <si>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</si>
  <si>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</si>
  <si>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</si>
  <si>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</si>
  <si>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</si>
  <si>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</si>
  <si>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</si>
  <si>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</si>
  <si>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</si>
  <si>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</si>
  <si>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</si>
  <si>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</si>
  <si>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</si>
  <si>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</si>
  <si>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</si>
  <si>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</si>
  <si>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</si>
  <si>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</si>
  <si>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</si>
  <si>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</si>
  <si>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</si>
  <si>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</si>
  <si>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</si>
  <si>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</si>
  <si>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</si>
  <si>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</si>
  <si>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</si>
  <si>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</si>
  <si>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</si>
  <si>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</si>
  <si>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</si>
  <si>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</si>
  <si>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</si>
  <si>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</si>
  <si>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</si>
  <si>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</si>
  <si>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</si>
  <si>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</si>
  <si>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</si>
  <si>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</si>
  <si>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</si>
  <si>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</si>
  <si>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</si>
  <si>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</si>
  <si>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</si>
  <si>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</si>
  <si>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</si>
  <si>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</si>
  <si>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</si>
  <si>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</si>
  <si>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</si>
  <si>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</si>
  <si>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</si>
  <si>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</si>
  <si>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</si>
  <si>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</si>
  <si>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</si>
  <si>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</si>
  <si>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</si>
  <si>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</si>
  <si>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</si>
  <si>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</si>
  <si>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</si>
  <si>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</si>
  <si>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</si>
  <si>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</si>
  <si>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</si>
  <si>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</si>
  <si>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</si>
  <si>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</si>
  <si>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</si>
  <si>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</si>
  <si>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</si>
  <si>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</si>
  <si>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</si>
  <si>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</si>
  <si>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</si>
  <si>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</si>
  <si>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</si>
  <si>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</si>
  <si>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</si>
  <si>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</si>
  <si>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</si>
  <si>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</si>
  <si>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</si>
  <si>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</si>
  <si>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</si>
  <si>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</si>
  <si>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</si>
  <si>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</si>
  <si>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</si>
  <si>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</si>
  <si>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</si>
  <si>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</si>
  <si>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</si>
  <si>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</si>
  <si>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</si>
  <si>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</si>
  <si>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</si>
  <si>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</si>
  <si>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</si>
  <si>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</si>
  <si>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</si>
  <si>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</si>
  <si>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</si>
  <si>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</si>
  <si>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</si>
  <si>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</si>
  <si>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</si>
  <si>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</si>
  <si>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</si>
  <si>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</si>
  <si>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</si>
  <si>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</si>
  <si>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</si>
  <si>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</si>
  <si>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</si>
  <si>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</si>
  <si>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</si>
  <si>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</si>
  <si>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</si>
  <si>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</si>
  <si>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</si>
  <si>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</si>
  <si>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</si>
  <si>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</si>
  <si>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</si>
  <si>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</si>
  <si>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</si>
  <si>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</si>
  <si>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</si>
  <si>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</si>
  <si>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</si>
  <si>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</si>
  <si>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</si>
  <si>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</si>
  <si>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</si>
  <si>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</si>
  <si>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</si>
  <si>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</si>
  <si>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</si>
  <si>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</si>
  <si>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</si>
  <si>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</si>
  <si>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</si>
  <si>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</si>
  <si>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</si>
  <si>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</si>
  <si>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</si>
  <si>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</si>
  <si>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</si>
  <si>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</si>
  <si>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</si>
  <si>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</si>
  <si>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</si>
  <si>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</si>
  <si>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</si>
  <si>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</si>
  <si>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</si>
  <si>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</si>
  <si>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</si>
  <si>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</si>
  <si>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</si>
  <si>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</si>
  <si>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</si>
  <si>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</si>
  <si>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</si>
  <si>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</si>
  <si>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</si>
  <si>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</si>
  <si>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</si>
  <si>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</si>
  <si>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</si>
  <si>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</si>
  <si>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</si>
  <si>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</si>
  <si>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</si>
  <si>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</si>
  <si>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</si>
  <si>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</si>
  <si>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</si>
  <si>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</si>
  <si>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</si>
  <si>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</si>
  <si>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</si>
  <si>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</si>
  <si>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</si>
  <si>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</si>
  <si>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</si>
  <si>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</si>
  <si>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</si>
  <si>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</si>
  <si>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</si>
  <si>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</si>
  <si>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</si>
  <si>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</si>
  <si>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</si>
  <si>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</si>
  <si>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</si>
  <si>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</si>
  <si>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</si>
  <si>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</si>
  <si>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</si>
  <si>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</si>
  <si>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</si>
  <si>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</si>
  <si>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</si>
  <si>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</si>
  <si>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</si>
  <si>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</si>
  <si>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</si>
  <si>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</si>
  <si>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</si>
  <si>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</si>
  <si>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</si>
  <si>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</si>
  <si>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</si>
  <si>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</si>
  <si>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</si>
  <si>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</si>
  <si>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</si>
  <si>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</si>
  <si>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</si>
  <si>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</si>
  <si>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</si>
  <si>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</si>
  <si>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</si>
  <si>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</si>
  <si>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</si>
  <si>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</si>
  <si>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</si>
  <si>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</si>
  <si>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</si>
  <si>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</si>
  <si>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</si>
  <si>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</si>
  <si>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</si>
  <si>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</si>
  <si>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</si>
  <si>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</si>
  <si>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</si>
  <si>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</si>
  <si>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</si>
  <si>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</si>
  <si>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</si>
  <si>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</si>
  <si>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</si>
  <si>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</si>
  <si>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</si>
  <si>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</si>
  <si>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</si>
  <si>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</si>
  <si>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</si>
  <si>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</si>
  <si>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</si>
  <si>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</si>
  <si>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</si>
  <si>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</si>
  <si>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</si>
  <si>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</si>
  <si>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</si>
  <si>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</si>
  <si>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</si>
  <si>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</si>
  <si>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</si>
  <si>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</si>
  <si>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</si>
  <si>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</si>
  <si>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</si>
  <si>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</si>
  <si>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</si>
  <si>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</si>
  <si>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</si>
  <si>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</si>
  <si>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</si>
  <si>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</si>
  <si>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</si>
  <si>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</si>
  <si>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</si>
  <si>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</si>
  <si>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</si>
  <si>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</si>
  <si>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</si>
  <si>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</si>
  <si>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</si>
  <si>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</si>
  <si>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</si>
  <si>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</si>
  <si>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</si>
  <si>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</si>
  <si>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</si>
  <si>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</si>
  <si>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</si>
  <si>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</si>
  <si>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</si>
  <si>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</si>
  <si>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</si>
  <si>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მ.პ.გ. ქართული ოცნება - დემოკრატიული საქართველო</t>
  </si>
  <si>
    <t>ბანკი ქართუ</t>
  </si>
  <si>
    <t>GE51CR0000000004933608</t>
  </si>
  <si>
    <t>GEL</t>
  </si>
  <si>
    <t>5/16/2012</t>
  </si>
  <si>
    <t>GE51CR0000000004933618</t>
  </si>
  <si>
    <t>USD</t>
  </si>
  <si>
    <t>EURO</t>
  </si>
  <si>
    <t>მსუბუქი მაღალი გამავლობის</t>
  </si>
  <si>
    <t>ტოიოტა</t>
  </si>
  <si>
    <t>PRADO</t>
  </si>
  <si>
    <t>FFT-388</t>
  </si>
  <si>
    <t>05/14/2013</t>
  </si>
  <si>
    <t>სედანი</t>
  </si>
  <si>
    <t>ჰიუნდაი</t>
  </si>
  <si>
    <t>ACCENT</t>
  </si>
  <si>
    <t>CC488GG</t>
  </si>
  <si>
    <t>CC480GG</t>
  </si>
  <si>
    <t>CC484GG</t>
  </si>
  <si>
    <t>CC477GG</t>
  </si>
  <si>
    <t>CC811GG</t>
  </si>
  <si>
    <t>CC807GG</t>
  </si>
  <si>
    <t>CC805GG</t>
  </si>
  <si>
    <t>CC804GG</t>
  </si>
  <si>
    <t>CC822GG</t>
  </si>
  <si>
    <t>CC799GG</t>
  </si>
  <si>
    <t>გიორგი</t>
  </si>
  <si>
    <t>ქსოვრელი</t>
  </si>
  <si>
    <t>01030027208</t>
  </si>
  <si>
    <t>ბუღალტერი</t>
  </si>
  <si>
    <t>ირაკლი</t>
  </si>
  <si>
    <t>ამირანაშვილი</t>
  </si>
  <si>
    <t>01030013035</t>
  </si>
  <si>
    <t>იურისტი</t>
  </si>
  <si>
    <t>ანა</t>
  </si>
  <si>
    <t>გოჩაშვილი</t>
  </si>
  <si>
    <t>01025014293</t>
  </si>
  <si>
    <t>პრესსამსახურის უფროსი</t>
  </si>
  <si>
    <t>იურიდიული მომსახურეობა</t>
  </si>
  <si>
    <t>ავტობუსი</t>
  </si>
  <si>
    <t>VOLKSWAGEN</t>
  </si>
  <si>
    <t>RM777ZA</t>
  </si>
  <si>
    <t xml:space="preserve">FORD </t>
  </si>
  <si>
    <t>TRANSIT</t>
  </si>
  <si>
    <t>1992</t>
  </si>
  <si>
    <t>MERCEDES-BENZ</t>
  </si>
  <si>
    <t>2006</t>
  </si>
  <si>
    <t>2000</t>
  </si>
  <si>
    <t>FORD</t>
  </si>
  <si>
    <t>1999</t>
  </si>
  <si>
    <t>1997</t>
  </si>
  <si>
    <t>2002</t>
  </si>
  <si>
    <t>1990</t>
  </si>
  <si>
    <t>TRANSIT 350 LWB TD</t>
  </si>
  <si>
    <t>MERCEDES</t>
  </si>
  <si>
    <t>2003</t>
  </si>
  <si>
    <t>SPRINTER 313 CDI</t>
  </si>
  <si>
    <t>1998</t>
  </si>
  <si>
    <t>2004</t>
  </si>
  <si>
    <t>410 D</t>
  </si>
  <si>
    <t>SPRINTER</t>
  </si>
  <si>
    <t>SPRINTER 310 D</t>
  </si>
  <si>
    <t>316 CDI</t>
  </si>
  <si>
    <t>312 D</t>
  </si>
  <si>
    <t>1995</t>
  </si>
  <si>
    <t>2008</t>
  </si>
  <si>
    <t>MERSEDES-BENZ</t>
  </si>
  <si>
    <t>SPRINTER 312 D</t>
  </si>
  <si>
    <t>1996</t>
  </si>
  <si>
    <t>2001</t>
  </si>
  <si>
    <t>DODGE</t>
  </si>
  <si>
    <t>2005</t>
  </si>
  <si>
    <t>SETRA</t>
  </si>
  <si>
    <t>ფორდ ტრანზითი</t>
  </si>
  <si>
    <t>430 E 2,2L</t>
  </si>
  <si>
    <t>2011</t>
  </si>
  <si>
    <t>FCF741</t>
  </si>
  <si>
    <t>ააიპ საზოგადოებრივი მოძრაობა ქართული ოცნება</t>
  </si>
  <si>
    <t>FCF549</t>
  </si>
  <si>
    <t>FCF732</t>
  </si>
  <si>
    <t>ფორმა N9,5 - იჯარით/ქირით აღებული სატრანსპორტო საშუალებების რეესტრი</t>
  </si>
  <si>
    <t>,,,</t>
  </si>
  <si>
    <t>ბ,ა,</t>
  </si>
  <si>
    <t>შ.პ.ს. ,,ახალი კაპიტალი"</t>
  </si>
  <si>
    <t>ოფისის იჯარა/კომუნალური</t>
  </si>
  <si>
    <t>PORTEK IC VE DIS TICARET MURAT KAHR IMAN</t>
  </si>
  <si>
    <t>მაისურების მოწოდება</t>
  </si>
  <si>
    <t>შ.პ.ს. ,,ქართული ოცნება"</t>
  </si>
  <si>
    <t xml:space="preserve">სასცენო აპარატურითა და ტექნიკური მოწყობილობებით მომსახურეობის გაწევა </t>
  </si>
  <si>
    <t>ირინა თავაძე</t>
  </si>
  <si>
    <t>სიების დაზუსტება</t>
  </si>
  <si>
    <t>რეზო ბექაური</t>
  </si>
  <si>
    <t>ანზორ ბედოიძე</t>
  </si>
  <si>
    <t>მელანო შარაბიძე</t>
  </si>
  <si>
    <t>ნოდარ ბერიძე</t>
  </si>
  <si>
    <t>გიგა ზოიძე</t>
  </si>
  <si>
    <t>ანზორ არჯევანიძე</t>
  </si>
  <si>
    <t>დალი ხოზრევანიძე</t>
  </si>
  <si>
    <t>ზაზა გვიანიძე</t>
  </si>
  <si>
    <t>თამარ შავგულიძე</t>
  </si>
  <si>
    <t>60001001432</t>
  </si>
  <si>
    <t>ირინა ცინაძე</t>
  </si>
  <si>
    <t>60001111304</t>
  </si>
  <si>
    <t>ნუნუ გურგენიძე</t>
  </si>
  <si>
    <t>60001071512</t>
  </si>
  <si>
    <t>რამაზ ქედელიძე</t>
  </si>
  <si>
    <t>61009005218</t>
  </si>
  <si>
    <t>მარინე არძენაძე</t>
  </si>
  <si>
    <t>61003004822</t>
  </si>
  <si>
    <t>ნოდარ ცეცხლაძე</t>
  </si>
  <si>
    <t>61009023503</t>
  </si>
  <si>
    <t>გენად ცეცხლაძე</t>
  </si>
  <si>
    <t>61009005900</t>
  </si>
  <si>
    <t>ზურაბ დიასამიძე</t>
  </si>
  <si>
    <t>61004058876</t>
  </si>
  <si>
    <t>გოჩა ნაკაშიძე</t>
  </si>
  <si>
    <t>61004056689</t>
  </si>
  <si>
    <t>მურად აბაშიძე</t>
  </si>
  <si>
    <t>61005005709</t>
  </si>
  <si>
    <t>როინ ზოიძე</t>
  </si>
  <si>
    <t>61004049101</t>
  </si>
  <si>
    <t>ირაკლი ქავჯარაძე</t>
  </si>
  <si>
    <t>61005003109</t>
  </si>
  <si>
    <t>ლელა მანელიშვილი</t>
  </si>
  <si>
    <t>61004027164</t>
  </si>
  <si>
    <t>ეთერ გოგმაჩაძე</t>
  </si>
  <si>
    <t>61004038104</t>
  </si>
  <si>
    <t>ნატო ცეცხლაძე</t>
  </si>
  <si>
    <t>61004023191</t>
  </si>
  <si>
    <t>გიორგი კლდიაშვილი</t>
  </si>
  <si>
    <t>21001019627</t>
  </si>
  <si>
    <t>თეა წიკლაური</t>
  </si>
  <si>
    <t>01001033664</t>
  </si>
  <si>
    <t>ეკატერინე ზოიძე</t>
  </si>
  <si>
    <t>61009007589</t>
  </si>
  <si>
    <t>დათუნა ხუბუა</t>
  </si>
  <si>
    <t>19001012016</t>
  </si>
  <si>
    <t>ლამარა წურწუმია</t>
  </si>
  <si>
    <t>19001068241</t>
  </si>
  <si>
    <t>ხვიჩა ბერიშვილი</t>
  </si>
  <si>
    <t>19001005233</t>
  </si>
  <si>
    <t>ნანა ფარცვანია</t>
  </si>
  <si>
    <t>62001032139</t>
  </si>
  <si>
    <t>მარინა ანთია</t>
  </si>
  <si>
    <t>19001032722</t>
  </si>
  <si>
    <t>ლანა ჯიქია</t>
  </si>
  <si>
    <t>19001086863</t>
  </si>
  <si>
    <t>ზვიად კორკელია</t>
  </si>
  <si>
    <t>19001104624</t>
  </si>
  <si>
    <t>ყაველაშვილი ნოდარი</t>
  </si>
  <si>
    <t>62007003108</t>
  </si>
  <si>
    <t>ა/ტ მომსახურეობა</t>
  </si>
  <si>
    <t>ბაირამოვი მეითა</t>
  </si>
  <si>
    <t>43001005510</t>
  </si>
  <si>
    <t>ბაშარული იოსებ</t>
  </si>
  <si>
    <t>01025004372</t>
  </si>
  <si>
    <t>ჩიტორელიძე კობა</t>
  </si>
  <si>
    <t>18001002161</t>
  </si>
  <si>
    <t>ბენიძე გივი</t>
  </si>
  <si>
    <t>62001004482</t>
  </si>
  <si>
    <t>ჩიტრეკაშვილი გიორგი</t>
  </si>
  <si>
    <t>12001008929</t>
  </si>
  <si>
    <t>დეკანოზიშვილი ზურაბი</t>
  </si>
  <si>
    <t>12001031537</t>
  </si>
  <si>
    <t>შპს „ერგი პლიუსი“</t>
  </si>
  <si>
    <t>ბეჭედი და ფაქსი</t>
  </si>
  <si>
    <t>TMD Holdings, LLC</t>
  </si>
  <si>
    <t>დისკების მოწოდება</t>
  </si>
  <si>
    <t>ფოლადაშვილი სვეტლანა</t>
  </si>
  <si>
    <t>01013013356</t>
  </si>
  <si>
    <t>ფართის იჯარა</t>
  </si>
  <si>
    <t>გვრიტიშვილი ელეონორა</t>
  </si>
  <si>
    <t>01008010173</t>
  </si>
  <si>
    <t>ნაკუდაიძე ბელა</t>
  </si>
  <si>
    <t>31001014526</t>
  </si>
  <si>
    <t>კორძაძე ლიდა</t>
  </si>
  <si>
    <t>37001009073</t>
  </si>
  <si>
    <t>YALCIN TRANS ULUS NAK</t>
  </si>
  <si>
    <t>ბუშტები, მაისურები</t>
  </si>
  <si>
    <t xml:space="preserve">შპს პოლიგრაფ ექსტრა </t>
  </si>
  <si>
    <t>404957070</t>
  </si>
  <si>
    <t>ბეჭდვითი მომსახურეობა</t>
  </si>
  <si>
    <t>ფიფია მარინე</t>
  </si>
  <si>
    <t>19001094964</t>
  </si>
  <si>
    <t>კორდინატორის მომსახურება</t>
  </si>
  <si>
    <t>შენგელია ლერი</t>
  </si>
  <si>
    <t>62006007723</t>
  </si>
  <si>
    <t>შპს ძველი უბანი</t>
  </si>
  <si>
    <t>202055122</t>
  </si>
  <si>
    <t>იჯარა</t>
  </si>
  <si>
    <t>ლაღიძე ნანა</t>
  </si>
  <si>
    <t>60001006326</t>
  </si>
  <si>
    <t>ჩოკანდარიან ვარდან</t>
  </si>
  <si>
    <t>07001012469</t>
  </si>
  <si>
    <t>მღებრიშვილი ელისო</t>
  </si>
  <si>
    <t>360012012436</t>
  </si>
  <si>
    <t>ლეგაშვილი ვიქტორ</t>
  </si>
  <si>
    <t>45001002714</t>
  </si>
  <si>
    <t>Shanghai ZhinQun Trading Co. LTD</t>
  </si>
  <si>
    <t>სილიკონის სამაჯურები</t>
  </si>
  <si>
    <t>ჯანბერიძე ქეთევან</t>
  </si>
  <si>
    <t>01025007106</t>
  </si>
  <si>
    <t>შპს კანცლერი</t>
  </si>
  <si>
    <t>215135191</t>
  </si>
  <si>
    <t>შტამპის ღირებულება</t>
  </si>
  <si>
    <t>შპს „ელიტა ბურჯი“</t>
  </si>
  <si>
    <t>206120437</t>
  </si>
  <si>
    <t>სასცენო მოწყობილობით მომსახურება</t>
  </si>
  <si>
    <t>08.13.2012</t>
  </si>
  <si>
    <t>ნიკოლოზ მესაბლიშვილი</t>
  </si>
  <si>
    <t>ოფისის იჯარა</t>
  </si>
  <si>
    <t>26.06.2014</t>
  </si>
  <si>
    <t>შპს რუსთაველი ფროფერთი</t>
  </si>
  <si>
    <t>404406166</t>
  </si>
  <si>
    <t>21.06.2014</t>
  </si>
  <si>
    <t>საფარიძე გივი ი/მ</t>
  </si>
  <si>
    <t>61006059524</t>
  </si>
  <si>
    <t>შპს ბატავტომობილე</t>
  </si>
  <si>
    <t>445408032</t>
  </si>
  <si>
    <t>შპს გიგანტი</t>
  </si>
  <si>
    <t>245433892</t>
  </si>
  <si>
    <t>ბერიძე რუსლან ი/მ</t>
  </si>
  <si>
    <t>61006041123</t>
  </si>
  <si>
    <t>შპს აჭარის ავტონომიური რესპუბლიკის ონკოლოგიის ცენტრი</t>
  </si>
  <si>
    <t>245428372</t>
  </si>
  <si>
    <t>ბერიძე მალხაზ ი/მ</t>
  </si>
  <si>
    <t>61007004472</t>
  </si>
  <si>
    <t>03.07.2014</t>
  </si>
  <si>
    <t>შპს სახლი ძველ ბათუმში</t>
  </si>
  <si>
    <t>445433610</t>
  </si>
  <si>
    <t>ხარაზი ნინო</t>
  </si>
  <si>
    <t>61001041764</t>
  </si>
  <si>
    <t>დიასამიძე ვახტანგ</t>
  </si>
  <si>
    <t>წილოსანი ლალი</t>
  </si>
  <si>
    <t>61003007945</t>
  </si>
  <si>
    <t>ართმელაძე დარეჯან</t>
  </si>
  <si>
    <t>61007004173</t>
  </si>
  <si>
    <t>ზაქარაძე ვაჟა</t>
  </si>
  <si>
    <t>61006042810</t>
  </si>
  <si>
    <t>გოგიბერიძე ნარი</t>
  </si>
  <si>
    <t>61003010439</t>
  </si>
  <si>
    <t>შპს GEOVOICE</t>
  </si>
  <si>
    <t>ქ. თბილისი, ფორე მოსულიშვილის ქ. #1</t>
  </si>
  <si>
    <t>5 თვე</t>
  </si>
  <si>
    <t>54001007223</t>
  </si>
  <si>
    <t>ქემერტელიძე კახაბერ ი/მ</t>
  </si>
  <si>
    <t>ქ. თბილისი, ქეთევან წამებულის ქ. #47</t>
  </si>
  <si>
    <t>3 თვე</t>
  </si>
  <si>
    <t>01028000992</t>
  </si>
  <si>
    <t>როსტიაშვილი ზურაბ ი/მ</t>
  </si>
  <si>
    <t>ქ. სენაკი, რუსთაველის ქ. #164</t>
  </si>
  <si>
    <t>2 თვე</t>
  </si>
  <si>
    <t>239860842</t>
  </si>
  <si>
    <t>საქ. სამომხ. კოოპერაციის სენაკის რ-ნ სამომხ. კოოპერატივი</t>
  </si>
  <si>
    <t>ქ. ლანჩხუთი, მდინარაძის ქ. #3</t>
  </si>
  <si>
    <t>4 თვე</t>
  </si>
  <si>
    <t>ორმოცაძე გიორგი ი/მ</t>
  </si>
  <si>
    <t>ქ. ბაღდათი, შ. რუსთაველის ქ. #22</t>
  </si>
  <si>
    <t>შპს ავა-მარიამი</t>
  </si>
  <si>
    <t>ქ. ფოთი, დ. აღმაშენებლის ქ. #10</t>
  </si>
  <si>
    <t>42001010057</t>
  </si>
  <si>
    <t>ხორავა მარიკა ი/მ</t>
  </si>
  <si>
    <t>ქ. თეთრიწყარო, დიდგორის ქ. #15</t>
  </si>
  <si>
    <t>22001005181</t>
  </si>
  <si>
    <t>ბექაური ამური ი/მ</t>
  </si>
  <si>
    <t>მარნეული, მაზნიაშვილის ქ. #2</t>
  </si>
  <si>
    <t>28001001979</t>
  </si>
  <si>
    <t>მამედოვი ფირდოსი ი/მ</t>
  </si>
  <si>
    <t>28001001085</t>
  </si>
  <si>
    <t>მამედოვი სეიმურ ი/მ</t>
  </si>
  <si>
    <t>ქ. ახალციხე, შ. რუსთაველის ქ. #44-44ა</t>
  </si>
  <si>
    <t>პარკევ წაღიკიან ი/მ</t>
  </si>
  <si>
    <t>ქ. აბაშა, თავისუფლების ქ. #81</t>
  </si>
  <si>
    <t>შუბლაძე ბესიკ ი/მ</t>
  </si>
  <si>
    <t>02001000267</t>
  </si>
  <si>
    <t>გაბელაია დავით ი/მ</t>
  </si>
  <si>
    <t>ქ. ზესტაფონი, წერეთლის ქ. #9</t>
  </si>
  <si>
    <t>შპს ვახტანგი</t>
  </si>
  <si>
    <t>დ. ჩხოროწყუ დ. აღმაშენებლის ქ. #13</t>
  </si>
  <si>
    <t>48001004194</t>
  </si>
  <si>
    <t>ესართია ლაშა ი/მ</t>
  </si>
  <si>
    <t>ქ. წყალტუბო, შ. რუსთაველის ქ. #4</t>
  </si>
  <si>
    <t>კუხალეიშვილი ნინო ი/მ</t>
  </si>
  <si>
    <t>ქედა, აბუსერიძის ქ. #11</t>
  </si>
  <si>
    <t>61008000273-61008007643</t>
  </si>
  <si>
    <t>ამირან დიასამიძე ი/მ-დიასამიძე ნათელა</t>
  </si>
  <si>
    <t>ქ. ნინოწმინდა, თავისუფლების ქ. #25</t>
  </si>
  <si>
    <t>32001016304</t>
  </si>
  <si>
    <t>მზიკიან მამბრე ი/მ</t>
  </si>
  <si>
    <t>ქ. ბორჯომი, შ. რუსთაველის ქ. #147</t>
  </si>
  <si>
    <t>01001000813</t>
  </si>
  <si>
    <t>სამსონიძე ვალიდა ი/მ</t>
  </si>
  <si>
    <t>ქ. თბილისი, ერეკლე II-ეს მოედანი #3</t>
  </si>
  <si>
    <t>205283637</t>
  </si>
  <si>
    <t>შპს ახალი კაპიტალი</t>
  </si>
  <si>
    <t>დ. ადიგენი, თამარ მეფის ქ. #2</t>
  </si>
  <si>
    <t>01004000999</t>
  </si>
  <si>
    <t>ზედგინიძე ზურაბ ი/მ</t>
  </si>
  <si>
    <t>ქ. ყვარელი, შ. რუსთაველის ქ. #4</t>
  </si>
  <si>
    <t>241582373</t>
  </si>
  <si>
    <t>შპს კახეთის ღვინის მარანი</t>
  </si>
  <si>
    <t>ქ. ხობი, 9 აპრილის ქ. #3</t>
  </si>
  <si>
    <t>244552480</t>
  </si>
  <si>
    <t>შპს ლასარი</t>
  </si>
  <si>
    <t>ქ. ბათუმი, მარაჯნიშვილისა და ასათიანის კვეთა</t>
  </si>
  <si>
    <t>ქ. თერჯოლა, რუსთაველის ქ. #105</t>
  </si>
  <si>
    <t>21001015020</t>
  </si>
  <si>
    <t>ჩუბინიძე დარეჯანი ი/მ</t>
  </si>
  <si>
    <t>შუახევი, დაბა შუახევი, რუსთაველის ქ. #22</t>
  </si>
  <si>
    <t>61009020031</t>
  </si>
  <si>
    <t>შაინიძე ნესტან ი/მ</t>
  </si>
  <si>
    <t>ქ. ამბროლაური, კოსტავას ქ. #7</t>
  </si>
  <si>
    <t>04001002980</t>
  </si>
  <si>
    <t>გოცირიძე ომარი ი/მ</t>
  </si>
  <si>
    <t>ქ. თბილისი, ჯავახეთის ქუჩის და კალაბუნის გადაკვეთასთან</t>
  </si>
  <si>
    <t>01024070244</t>
  </si>
  <si>
    <t>ნონიაშვილი ზურიკო ი/მ</t>
  </si>
  <si>
    <t>10001005919</t>
  </si>
  <si>
    <t>ნონიაშვილი სანდრო ი/მ</t>
  </si>
  <si>
    <t>ქ. გორი, ბესარიონ ჯუღაშვილის ქ. #13</t>
  </si>
  <si>
    <t>59001122360</t>
  </si>
  <si>
    <t>ბუთხუზი მარიამი ი/მ</t>
  </si>
  <si>
    <t>ქ. ზუგდიდი, კ. გამსახურდიას ქ. #35</t>
  </si>
  <si>
    <t>19001023247</t>
  </si>
  <si>
    <t>შენგელაია ავთანდილ ი/მ</t>
  </si>
  <si>
    <t>ქ. ქობულეთი, დ. აღმაშენებლის გამზირი #130</t>
  </si>
  <si>
    <t>61004000897</t>
  </si>
  <si>
    <t>ძუბენკო თამარა ი/მ</t>
  </si>
  <si>
    <t>ქ. ბათუმი, ფრიდონ ხალვაშის გამზირი #346 ბ</t>
  </si>
  <si>
    <t>61001016680</t>
  </si>
  <si>
    <t>შერვაშიძე ზვიად ი/მ</t>
  </si>
  <si>
    <t>ქ. მცხეთა, აღმაშენებლის ქ.</t>
  </si>
  <si>
    <t>236052515</t>
  </si>
  <si>
    <t>შპს მცხეთის წყალი</t>
  </si>
  <si>
    <t>საგარეჯო, რუსთაველის ქ. #175</t>
  </si>
  <si>
    <t>ეკატერინე</t>
  </si>
  <si>
    <t>ქ. თბილისი რუსთაველის ქ. #24/ ლაღიზის ქ. #1</t>
  </si>
  <si>
    <t>01017000815</t>
  </si>
  <si>
    <t>მედეია</t>
  </si>
  <si>
    <t xml:space="preserve">ჯიქია </t>
  </si>
  <si>
    <t>01017015694</t>
  </si>
  <si>
    <t>თამაზ</t>
  </si>
  <si>
    <t>ქ. ტყიბული, შ. რუსთაველის ქ. #1 ბ. 27</t>
  </si>
  <si>
    <t>01024083360</t>
  </si>
  <si>
    <t xml:space="preserve"> ნიკოლოზ</t>
  </si>
  <si>
    <t>მახარაშვილი</t>
  </si>
  <si>
    <t>ქ. ყაზბეგი, ალ. ყაზბეგის ქ. #32</t>
  </si>
  <si>
    <t>01009003409</t>
  </si>
  <si>
    <t xml:space="preserve"> ნინო</t>
  </si>
  <si>
    <t>ჩოფიკაშვილი</t>
  </si>
  <si>
    <t>ქ. კასპი მ. კოსტავას ქ. #5</t>
  </si>
  <si>
    <t xml:space="preserve"> მანანა</t>
  </si>
  <si>
    <t>ხვთისიაშვილი</t>
  </si>
  <si>
    <t>ხარაგაული, დ. ხარაგაული, სოლომონ მეფის # 21</t>
  </si>
  <si>
    <t>01018001780</t>
  </si>
  <si>
    <t xml:space="preserve"> მზია</t>
  </si>
  <si>
    <t>არევაძე-წერეთელი</t>
  </si>
  <si>
    <t>დ. მესტია, თამარ მეფის ქ. #14</t>
  </si>
  <si>
    <t>ნინა</t>
  </si>
  <si>
    <t xml:space="preserve">ჯაფარიძე </t>
  </si>
  <si>
    <t>ქ. თბილისი, ცოტნე დადიანის ქ. #141</t>
  </si>
  <si>
    <t>01013004758</t>
  </si>
  <si>
    <t>ლევან</t>
  </si>
  <si>
    <t>ელიაური</t>
  </si>
  <si>
    <t>ქ. წნორი თავისუფლების ქ. #37</t>
  </si>
  <si>
    <t>01008040230</t>
  </si>
  <si>
    <t>ნაირა</t>
  </si>
  <si>
    <t>გელაშვილი</t>
  </si>
  <si>
    <t>ქ. ჩოხატაური, დუმბაძის ქ. #3</t>
  </si>
  <si>
    <t>46001015708</t>
  </si>
  <si>
    <t>მაია</t>
  </si>
  <si>
    <t>ჩხიკვაძე</t>
  </si>
  <si>
    <t>ქ. ლაგოდეხი, ი. ჭავჭავაძის ქ. #2</t>
  </si>
  <si>
    <t>ნინო</t>
  </si>
  <si>
    <t xml:space="preserve">მამაცაშვილი </t>
  </si>
  <si>
    <t>ხულო, დ. ხულო ტბელ აბუსერიძის ქ. #7</t>
  </si>
  <si>
    <t>ზურაბ</t>
  </si>
  <si>
    <t>ბოლქვაძე</t>
  </si>
  <si>
    <t>დ. ასპინძა, გორგასლის ქ. #2</t>
  </si>
  <si>
    <t>რევაზი</t>
  </si>
  <si>
    <t>ქუქჩიშვილი</t>
  </si>
  <si>
    <t>ქ. საჩხერე მერაბ კოსტავას ქ. #65</t>
  </si>
  <si>
    <t>დიმიტრი</t>
  </si>
  <si>
    <t xml:space="preserve">ბურძენიძე </t>
  </si>
  <si>
    <t>ქ. ჭიათურა ეგ. ნინოშვილის ქ. #12 ბ. 9</t>
  </si>
  <si>
    <t>მირმენი</t>
  </si>
  <si>
    <t xml:space="preserve">ბარათაშვილი </t>
  </si>
  <si>
    <t>ქ. გურჯაანი, შ. რუსთაველის ქ. #15</t>
  </si>
  <si>
    <t>13001053778</t>
  </si>
  <si>
    <t>თამარი</t>
  </si>
  <si>
    <t>სამხარაული</t>
  </si>
  <si>
    <t>ქ. წალენჯიხა, გ. მებონიას ქ. #2</t>
  </si>
  <si>
    <t>ბადრი</t>
  </si>
  <si>
    <t>კვარაცხელია</t>
  </si>
  <si>
    <t>ქ. ახმეტა, ვაჟა-ფშაველას ქ.</t>
  </si>
  <si>
    <t>23001000861</t>
  </si>
  <si>
    <t>ნელი</t>
  </si>
  <si>
    <t xml:space="preserve">ღეჩუაშვილი </t>
  </si>
  <si>
    <t>ქ. ცაგერი, მ. კოსტავას ქ. #13 ბ. 3</t>
  </si>
  <si>
    <t>ზაირა</t>
  </si>
  <si>
    <t xml:space="preserve">ბენდელიანი </t>
  </si>
  <si>
    <t>ქ. ოზურგეთი, ი. ჭავჭავაძის ქ. #12</t>
  </si>
  <si>
    <t>ნანი</t>
  </si>
  <si>
    <t xml:space="preserve">ძნელაძე </t>
  </si>
  <si>
    <t>ქ. მარტვილი, თავისუფლების მოედანი</t>
  </si>
  <si>
    <t>ელენე</t>
  </si>
  <si>
    <t xml:space="preserve">წულაია </t>
  </si>
  <si>
    <t>ქ. წალკა, არისტოტელეს  ქ. #4</t>
  </si>
  <si>
    <t>52001008156</t>
  </si>
  <si>
    <t>ელინა</t>
  </si>
  <si>
    <t xml:space="preserve">ჩამურლიევა </t>
  </si>
  <si>
    <t xml:space="preserve">ქ. ქარელი სტალინის ქ. #49 </t>
  </si>
  <si>
    <t>01024022690</t>
  </si>
  <si>
    <t>ნანა</t>
  </si>
  <si>
    <t xml:space="preserve">გიორგაშვილი </t>
  </si>
  <si>
    <t>ქ. ბოლნისი, აღმაშენებლის ქ. #54</t>
  </si>
  <si>
    <t>24001022727</t>
  </si>
  <si>
    <t>მზია</t>
  </si>
  <si>
    <t xml:space="preserve">ქვრივიშვილი </t>
  </si>
  <si>
    <t>ქ. თიანეთი რუსთაველის ქ. #38</t>
  </si>
  <si>
    <t xml:space="preserve">ჯანგირაშვილი </t>
  </si>
  <si>
    <t>ქ. დმანისი, 9 აპრილის ქ. #67</t>
  </si>
  <si>
    <t>15001002982</t>
  </si>
  <si>
    <t>ხიდირნაბი</t>
  </si>
  <si>
    <t xml:space="preserve">დაშდამიროვი </t>
  </si>
  <si>
    <t>ქ. ხონი, მოსე ხონელის ქ. #5</t>
  </si>
  <si>
    <t>55001001060</t>
  </si>
  <si>
    <t>თამარ</t>
  </si>
  <si>
    <t xml:space="preserve">ტრიანდაფილიდი </t>
  </si>
  <si>
    <t>ქ. ვანი, ჯორჯიაშვილის ქ. #2</t>
  </si>
  <si>
    <t>17001000134</t>
  </si>
  <si>
    <t>ომარ</t>
  </si>
  <si>
    <t xml:space="preserve">კორძაძე </t>
  </si>
  <si>
    <t>ქ. რუსთავი, კოსტავას ქ. #14  ბ. #48</t>
  </si>
  <si>
    <t>35001024663</t>
  </si>
  <si>
    <t>თათია</t>
  </si>
  <si>
    <t xml:space="preserve">კობრეშვილი </t>
  </si>
  <si>
    <t>ქ. თელავი, ჯორჯიაშვილის ქ. #7ა</t>
  </si>
  <si>
    <t>01026004996</t>
  </si>
  <si>
    <t>ალექსანდრე</t>
  </si>
  <si>
    <t xml:space="preserve">მალუძე </t>
  </si>
  <si>
    <t>ქ. თბილისი, დ. აღმაშენებლის გამზირი #39</t>
  </si>
  <si>
    <t>01030006499</t>
  </si>
  <si>
    <t>ლენტეხი, დაბა ლენტეხი, სტალინის ქ. #8</t>
  </si>
  <si>
    <t>27001007074</t>
  </si>
  <si>
    <t>ნათელა</t>
  </si>
  <si>
    <t xml:space="preserve">ქურასბედიანი </t>
  </si>
  <si>
    <t>ქ. ახალქალაქი, ჩარენცის ქ. #11/1</t>
  </si>
  <si>
    <t>07001022059</t>
  </si>
  <si>
    <t>ლუსაბერ</t>
  </si>
  <si>
    <t xml:space="preserve">მურადიანი </t>
  </si>
  <si>
    <t>ქ. დუშეთი, რუსთაველის ქ. #46</t>
  </si>
  <si>
    <t>16001000957</t>
  </si>
  <si>
    <t>შვენა</t>
  </si>
  <si>
    <t xml:space="preserve">ზანდუკელი </t>
  </si>
  <si>
    <t>ქ. გარდაბანი, დ. აღმაშენებლის ქ. კორპუსი 17 ბ. #2-3</t>
  </si>
  <si>
    <t>12001016317</t>
  </si>
  <si>
    <t>რამაზან</t>
  </si>
  <si>
    <t xml:space="preserve">ხალილოვი </t>
  </si>
  <si>
    <t>ქ. თბილისი, მოედანი გულია, გვარდიის სამმართველოს მიმდებარედ</t>
  </si>
  <si>
    <t>35001008650</t>
  </si>
  <si>
    <t>ფრიდონი</t>
  </si>
  <si>
    <t xml:space="preserve">აბესაძე </t>
  </si>
  <si>
    <t>ქ. ქუთაისი, გრიშაშვილის ქ. მე-4 შესახვევი #9/ რუსთაველის გამზირი #27</t>
  </si>
  <si>
    <t>60001014677</t>
  </si>
  <si>
    <t>ამირან</t>
  </si>
  <si>
    <t xml:space="preserve">კოპალეიშვილი </t>
  </si>
  <si>
    <t>ქ. ხაშური, სააკაძის ქ. #94</t>
  </si>
  <si>
    <t>57001016787</t>
  </si>
  <si>
    <t>კახაბერ</t>
  </si>
  <si>
    <t xml:space="preserve">მარკოზია </t>
  </si>
  <si>
    <t>ქ. თბილისი, ი. ჭვჭავაძის გამზ. #20 ბ. 3</t>
  </si>
  <si>
    <t>01024081247</t>
  </si>
  <si>
    <t xml:space="preserve">ყარსელიშვილი </t>
  </si>
  <si>
    <t>ქ. თბილისი, სოხუმის ქ. #4-6ა</t>
  </si>
  <si>
    <t>01005020223</t>
  </si>
  <si>
    <t>სანდრო</t>
  </si>
  <si>
    <t xml:space="preserve">მიქაუტაძე </t>
  </si>
  <si>
    <t>2 დღე</t>
  </si>
  <si>
    <t>ინტერნეტ-რეკლამს ხრჯი</t>
  </si>
  <si>
    <t>შ.პ.ს. პალიტრა TV</t>
  </si>
  <si>
    <t xml:space="preserve">მ.პ.გ. ქართული ოცნება </t>
  </si>
  <si>
    <t>08,07,2016-07,10,2016</t>
  </si>
  <si>
    <t>პიქსელი</t>
  </si>
  <si>
    <t xml:space="preserve">600*90 </t>
  </si>
  <si>
    <t xml:space="preserve">1280*700 </t>
  </si>
  <si>
    <t>www.ambebi.ge, სტატიაში ვიდეო, 1900000 ჩვენება თვეში.</t>
  </si>
  <si>
    <t>www.ambebi.ge, TOP ბანერი, 1900000 ჩვენება თვეში.</t>
  </si>
  <si>
    <t>110*660</t>
  </si>
  <si>
    <t>www.ipn.ge, H1 ბანერი 50% ჩვენება თვეში.</t>
  </si>
  <si>
    <t>341*652</t>
  </si>
  <si>
    <t>295*130</t>
  </si>
  <si>
    <t>www.ipn.ge/mobile, სტატიის წინმსწრები 200000  ჩვენება თვეში.</t>
  </si>
  <si>
    <t>www.ipn.ge/mobile, H1 100000  ჩვენება თვეში.</t>
  </si>
  <si>
    <t>740*90</t>
  </si>
  <si>
    <t>wwwpalitratv.ge B2 ბანერი 200000 ჩვენება თვეში.</t>
  </si>
  <si>
    <t>300*240</t>
  </si>
  <si>
    <t>www.bpn.ge C1 ბანერი 300000 ჩვენება თვეში.</t>
  </si>
  <si>
    <t>275*130</t>
  </si>
  <si>
    <t>www.bpn.ge/mobile B1 ბანერი 100000 ჩვენება თვეში.</t>
  </si>
  <si>
    <t>765*130</t>
  </si>
  <si>
    <t>www.allnews.ge B1 ბანერი 200000 ჩვენება თვეში.</t>
  </si>
  <si>
    <t>www.kvirispalitra.ge C1 ბანერი 500000 ჩვენება თვეში.</t>
  </si>
  <si>
    <t>600*90</t>
  </si>
  <si>
    <t>www.sportall.ge TOP ბანერი 500000 ჩვენება თვეში.</t>
  </si>
  <si>
    <t>ბეჭდური რეკლამი ხარჯი</t>
  </si>
  <si>
    <t>შ.პ.ს. კვირის პალიტრა</t>
  </si>
  <si>
    <t>გაზეთი კვირის პალიტრა</t>
  </si>
  <si>
    <t>კვ.სმ</t>
  </si>
  <si>
    <t>ჟურნალი ტოპ რეიტინგი</t>
  </si>
  <si>
    <t>ჟურნალი გზა</t>
  </si>
  <si>
    <t>შ.პ.ს. გურია ნიუსი</t>
  </si>
  <si>
    <t>725*95</t>
  </si>
  <si>
    <t>www.gurianews.com A ბანერი სტატიკური</t>
  </si>
  <si>
    <t>www.gurianews.com ნიუსის გათავსება</t>
  </si>
  <si>
    <t>გაზეთი გურია ნიუსი 17 ნომერში</t>
  </si>
  <si>
    <t>შ.პ.ს. ახალი ამბების სააგენტო</t>
  </si>
  <si>
    <t>125*600</t>
  </si>
  <si>
    <t xml:space="preserve">www.epn.ge TOP ბანერი 100% ჩვენება </t>
  </si>
  <si>
    <t>135*300</t>
  </si>
  <si>
    <t xml:space="preserve">www.epn.ge H1 ბანერი 100% ჩვენება </t>
  </si>
  <si>
    <t>შ.პ.ს რადიო კომპანია პირველი რადიო</t>
  </si>
  <si>
    <t>585*75</t>
  </si>
  <si>
    <t xml:space="preserve">www.pirveliradio.ge TOP სტატიკური ბანერი 100% ჩვენება </t>
  </si>
  <si>
    <t xml:space="preserve">www.pirveliradio.ge ნიუსების განთავსება </t>
  </si>
  <si>
    <t>შ.პ.ს. არტ პოსტს კორპორეიშენ</t>
  </si>
  <si>
    <t>990*90</t>
  </si>
  <si>
    <t>www. Newposts.ge TOP ბანერის ჩვენება 2000000 თვეში</t>
  </si>
  <si>
    <t xml:space="preserve">www. Newposts.ge ნიუსების განთავსება </t>
  </si>
  <si>
    <t>ა.ა.ი.პ. მედია ფონდი</t>
  </si>
  <si>
    <t>1000*100</t>
  </si>
  <si>
    <t>www.livepress.ge TOP ბანერი ჰედერსა და სლაიდერს შორის  C1</t>
  </si>
  <si>
    <t xml:space="preserve">www.livepress.ge  ნიუსების განთავსება </t>
  </si>
  <si>
    <t>შ.პ.ს. ლიბერალი</t>
  </si>
  <si>
    <t>780*100</t>
  </si>
  <si>
    <t>www.liberali.ge მთავარი ბანერი ყველა გვერდზე 500000 ჩვენება თვეში</t>
  </si>
  <si>
    <t>ჟურნალი ლიბერალი</t>
  </si>
  <si>
    <t>შ.პ.ს. ვერსია პრინტი</t>
  </si>
  <si>
    <t>გაზეთი ვერსია</t>
  </si>
  <si>
    <t xml:space="preserve">www.versia.ge </t>
  </si>
  <si>
    <t>სტატია</t>
  </si>
  <si>
    <t>გაზეთი ვერსია 5 ერთეული ფერადი ანონსი</t>
  </si>
  <si>
    <t xml:space="preserve">შ.პ.ს. თავისუფალი გაზეთი + </t>
  </si>
  <si>
    <t>841*74</t>
  </si>
  <si>
    <t xml:space="preserve">www.ipress.ge TOP  ბანერი 100% ჩვენება </t>
  </si>
  <si>
    <t xml:space="preserve">www.ipress.ge  ნიუსების განთავსება </t>
  </si>
  <si>
    <t>ა.ა.ი.პ. კავშირი პრესა - საქართველო</t>
  </si>
  <si>
    <t>200*224</t>
  </si>
  <si>
    <t xml:space="preserve">www.for.ge TOP  ბანერი 100% ჩვენება </t>
  </si>
  <si>
    <t xml:space="preserve">www.for.ge ნიუსების განთავსება </t>
  </si>
  <si>
    <t>შ.პ.ს. კვირა</t>
  </si>
  <si>
    <t>1000*90</t>
  </si>
  <si>
    <t xml:space="preserve">www.kvira.ge TOP  ბანერი 100% ჩვენება </t>
  </si>
  <si>
    <t xml:space="preserve">www.kvira.ge ნიუსების განთავსება </t>
  </si>
  <si>
    <t xml:space="preserve">www.ghn.ge ნიუსების განთავსება </t>
  </si>
  <si>
    <t>შ.პ.ს. მედია სახლი ჯი-ეიჩ-ენი</t>
  </si>
  <si>
    <t>468*60</t>
  </si>
  <si>
    <t xml:space="preserve">www.primenewsgeorgia.ge TOP  ბანერი 100% ჩვენება </t>
  </si>
  <si>
    <t xml:space="preserve">www.primenewsgeorgia.ge ნიუსების განთავსება </t>
  </si>
  <si>
    <t>შ.პ.ს. პრაიმნიუსჯორჯია</t>
  </si>
  <si>
    <t>ა.ა.ი.პ. სამეგრელო-ზემო სვანეთის საინფორმაციო პორტალი</t>
  </si>
  <si>
    <t>728*90</t>
  </si>
  <si>
    <t xml:space="preserve">www.newsportal.ge TOP  ბანერი 100% ჩვენება </t>
  </si>
  <si>
    <t xml:space="preserve">www.newsportal.ge ნიუსების განთავსება </t>
  </si>
  <si>
    <t>შ.პ.ს. კლიპ-არტი</t>
  </si>
  <si>
    <t>816*105</t>
  </si>
  <si>
    <t xml:space="preserve">www.pia.ge TOP  ბანერი 100% ჩვენება </t>
  </si>
  <si>
    <t xml:space="preserve">www.daijesti.ge TOP  ბანერი 100% ჩვენება </t>
  </si>
  <si>
    <t xml:space="preserve">www.pia.ge   ნიუსების განთავსება </t>
  </si>
  <si>
    <t xml:space="preserve">www.daijesti.ge  ნიუსების განთავსება </t>
  </si>
  <si>
    <t>590*74</t>
  </si>
  <si>
    <t xml:space="preserve">www.medianews.ge TOP  ბანერი 100% ჩვენება </t>
  </si>
  <si>
    <t xml:space="preserve">www.medianews.ge ნიუსების განთავსება </t>
  </si>
  <si>
    <t>630*90</t>
  </si>
  <si>
    <t xml:space="preserve">www.postalioni.ge TOP  ბანერი 100% ჩვენება </t>
  </si>
  <si>
    <t xml:space="preserve">www.postalioni.ge ნიუსების განთავსება </t>
  </si>
  <si>
    <t>300*290</t>
  </si>
  <si>
    <t xml:space="preserve">www.mediamall.ge B2  ბანერი 100% ჩვენება </t>
  </si>
  <si>
    <t xml:space="preserve">www.mediamall.ge  ნიუსების განთავსება </t>
  </si>
  <si>
    <t>გაზეთი ახალი თაობა</t>
  </si>
  <si>
    <t>შ.პ.ს. ინფო 9</t>
  </si>
  <si>
    <t>150*670</t>
  </si>
  <si>
    <t xml:space="preserve">www.info9.ge H1  ბანერი 100% ჩვენება </t>
  </si>
  <si>
    <t xml:space="preserve">www.info9.ge H2  ბანერი 100% ჩვენება </t>
  </si>
  <si>
    <t xml:space="preserve">www.info9.ge ნიუსების განთავსება </t>
  </si>
  <si>
    <t>შ.პ.ს. პირველი ნიუსი-საქართველო</t>
  </si>
  <si>
    <t xml:space="preserve">www.1news.ge TOP  ბანერი 100% ჩვენება </t>
  </si>
  <si>
    <t xml:space="preserve">www.1news.ge ნიუსების განთავსება  </t>
  </si>
  <si>
    <t>შ.პ.ს. გაზეთი აჭარა PS</t>
  </si>
  <si>
    <t>09,07,2016-07,10,2016</t>
  </si>
  <si>
    <t>www.adjaraps.com ფლეშ ბანერი 100% ჩვენება</t>
  </si>
  <si>
    <t>გაზეთი აჭარა PS</t>
  </si>
  <si>
    <t>გაზეთი ჩემი ქობულეთი</t>
  </si>
  <si>
    <t>ქ. სამტრედია რუსთაველის ქ. #23, სართ.1</t>
  </si>
  <si>
    <t>123 დღე</t>
  </si>
  <si>
    <t>კახა</t>
  </si>
  <si>
    <t>კალაძე</t>
  </si>
  <si>
    <t>SPRINTER 315 CDI</t>
  </si>
  <si>
    <t>SPRINTER 515 CDI</t>
  </si>
  <si>
    <t>ა.ა.ი.პ. კავშირი სამხრეთის კარიბჭე</t>
  </si>
  <si>
    <t>19,07,2016-07,10,2016</t>
  </si>
  <si>
    <t xml:space="preserve">www.sknews.ge TOP  ბანერი 100% ჩვენება </t>
  </si>
  <si>
    <t xml:space="preserve">www.sknews.ge ნიუსების განთავსება  </t>
  </si>
  <si>
    <t>გაზეთი სამხრეთ კარიბჭე</t>
  </si>
  <si>
    <t>შ.პ.ს. ახალი გაზეთი</t>
  </si>
  <si>
    <t>800*100</t>
  </si>
  <si>
    <t xml:space="preserve">www.newpress.ge TOP  ბანერი 4500000 ჩვენება </t>
  </si>
  <si>
    <t>www.newpress.geნიუსების განთავსება</t>
  </si>
  <si>
    <t>გაზეთი ახალი გაზეთი</t>
  </si>
  <si>
    <t>შ.პ.ს. ახალი ამბების სააგენტო კავკას - პრესი</t>
  </si>
  <si>
    <t xml:space="preserve">ნიუსების განთავსება  </t>
  </si>
  <si>
    <t>შ.პ.ს. რეპორტიორი</t>
  </si>
  <si>
    <t>712*115</t>
  </si>
  <si>
    <t>www.reportiori.ge #1  ბანერი 1000000 ჩვენება თვეში</t>
  </si>
  <si>
    <t>1076*1026</t>
  </si>
  <si>
    <t>www.reportiori.ge #9  ბანერი 500000 ჩვენება</t>
  </si>
  <si>
    <t>www.reportiori.ge ნიუსების განთავსება</t>
  </si>
  <si>
    <t>პრესკლუბით სარგებლობა</t>
  </si>
  <si>
    <t>შ.პ.ს. P.S. პოსტკრიპტუმი</t>
  </si>
  <si>
    <t>700*100</t>
  </si>
  <si>
    <t xml:space="preserve">www.psnews.ge TOP  ბანერი B 100%ჩვენება </t>
  </si>
  <si>
    <t>www.psnews.ge ნიუსების განთავსება</t>
  </si>
  <si>
    <t>www.psnews.ge მთავარი ნიუსების განთავსება სლაიდერის ბლოკში</t>
  </si>
  <si>
    <t>გაზეთი P.S. პოსტსკრიპტუმი 12 ერთეული</t>
  </si>
  <si>
    <t>შ.პ.ს.საინფორმაციო სააგენტო ნიუს დეი საქართველო</t>
  </si>
  <si>
    <t>550*100</t>
  </si>
  <si>
    <t xml:space="preserve">www.newsday.ge TOP  ბანერი 100%ჩვენება </t>
  </si>
  <si>
    <t>www.newsday.ge ნიუსების განთავსება</t>
  </si>
  <si>
    <t>სპს ყალამბეგაშვილი ორიონი</t>
  </si>
  <si>
    <t>1000*70</t>
  </si>
  <si>
    <t>www.speqtri.ge TOP  ბანერი A  50%ჩვენება ყველა გვერდსა და სტატიაში</t>
  </si>
  <si>
    <t>www.speqtri.ge ნიუსების განთავსება</t>
  </si>
  <si>
    <t>გაზეთი სპექტრი მესამე გვერდი</t>
  </si>
  <si>
    <t>შ.პ.ს. ჯეომედია</t>
  </si>
  <si>
    <t xml:space="preserve">www.georgianpress.ge TOP  ბანერი 1900000 ჩვენება </t>
  </si>
  <si>
    <t>www.georgianpress.ge ნიუსების განთავსება</t>
  </si>
  <si>
    <t>www.georgianpress.ge ელექტრონული გამოკითხვით მომსახურეობა</t>
  </si>
  <si>
    <t>შ.პ.ს. საინფორმაციო სააგენტო კომერსანტი</t>
  </si>
  <si>
    <t>714*100</t>
  </si>
  <si>
    <t xml:space="preserve">www.commersant.ge TOP  ბანერი 100%ჩვენება </t>
  </si>
  <si>
    <t>www.commersant.ge ნიუსების განთავსება</t>
  </si>
  <si>
    <t>შ.პ.ს. გაზეთი ბათუმელები</t>
  </si>
  <si>
    <t xml:space="preserve">www.netgazeti.ge TOP  ბანერი H2  50%ჩვენება </t>
  </si>
  <si>
    <t xml:space="preserve">www.batumelebi.ge TOP  ბანერი H2  50%ჩვენება </t>
  </si>
  <si>
    <t>www.batumelebi.ge ნიუსების განთავსება</t>
  </si>
  <si>
    <t>www.netgazeti.ge  ნიუსების განთავსება</t>
  </si>
  <si>
    <t xml:space="preserve">გაზეთი ბათუმელები </t>
  </si>
  <si>
    <t>შ.პ.ს. ტოპნიუსი</t>
  </si>
  <si>
    <t xml:space="preserve">www.topnews.com.ge TOP  ბანერი 1900000ჩვენება </t>
  </si>
  <si>
    <t>www.topnews.com.geნიუსების განთავსება</t>
  </si>
  <si>
    <t>ა.ა.ი.პ. თავისუფალ ჟურნალისტთა ცენტრი</t>
  </si>
  <si>
    <t>600*140</t>
  </si>
  <si>
    <t xml:space="preserve">www.kutaisipost.ge B1 ბანერი100% ცენტრში ჩვენება </t>
  </si>
  <si>
    <t>www.kutaisipost.ge ნიუსების განთავსება</t>
  </si>
  <si>
    <t>01030025947</t>
  </si>
  <si>
    <t>01010001112</t>
  </si>
  <si>
    <t>ნუგზარ</t>
  </si>
  <si>
    <t>ხუციშვილი</t>
  </si>
  <si>
    <t>საარჩევნო ფონდის მმართველი</t>
  </si>
  <si>
    <t>ვიდეო გადაღება</t>
  </si>
  <si>
    <t>სცენით მომსახურეობა</t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</si>
  <si>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 (ტრეინინგი)</t>
  </si>
  <si>
    <t>დავით</t>
  </si>
  <si>
    <t>ბაქრაძე</t>
  </si>
  <si>
    <t>სამუშაო შეხვედრები</t>
  </si>
  <si>
    <t>ა.შ.შ.</t>
  </si>
  <si>
    <t>ჩუგოშვილი</t>
  </si>
  <si>
    <t>01007004144</t>
  </si>
  <si>
    <t>01030028937</t>
  </si>
  <si>
    <t>1.2.15.3</t>
  </si>
  <si>
    <t>1.2.15.4</t>
  </si>
  <si>
    <t>1.2.15.5</t>
  </si>
  <si>
    <t>1.2.15.6</t>
  </si>
  <si>
    <t>1.2.15.7</t>
  </si>
  <si>
    <t>1.2.15.8</t>
  </si>
  <si>
    <t>1.2.15.9</t>
  </si>
  <si>
    <t>1.2.15.10</t>
  </si>
  <si>
    <t>1.2.15.11</t>
  </si>
  <si>
    <t>1.2.15.12</t>
  </si>
  <si>
    <t>1.2.15.13</t>
  </si>
  <si>
    <t>1.2.15.14</t>
  </si>
  <si>
    <t>მუსიკალური გაფორმება</t>
  </si>
  <si>
    <t>ლედმონიტორი,სატელევიზიო კრანი,სიგნალის გადაცემა</t>
  </si>
  <si>
    <t>სხვადასხვა ხარჯები (აღსრულება)</t>
  </si>
  <si>
    <t>ვიდეო რგოლის დამზადება</t>
  </si>
  <si>
    <t>სცენის ტექ. მომსახურეობა; ჯებირების მონტაჟი დემონტაჟი</t>
  </si>
  <si>
    <t>ტელევიზორი SANYO- 24K50 საკიდით SUREFIX142</t>
  </si>
  <si>
    <t>LCD ტელევიზორი Toshiba 24HV10 საკიდით BR 21-42 FA</t>
  </si>
  <si>
    <t>ალუმინის ტიხარი</t>
  </si>
  <si>
    <t>ბანერი</t>
  </si>
  <si>
    <t>დამაგრძელებელი</t>
  </si>
  <si>
    <t>დივანი</t>
  </si>
  <si>
    <t>დინამიკები SP-S110</t>
  </si>
  <si>
    <t>ელ. გამათბობელი</t>
  </si>
  <si>
    <t>ელექტრო სანათი</t>
  </si>
  <si>
    <t>იუ-პი-ესი UPS 600VA</t>
  </si>
  <si>
    <t>იუ-პი-ესი UPS 650VA</t>
  </si>
  <si>
    <t>კარადა</t>
  </si>
  <si>
    <t>კომპიუტერის  კლავიატურა KB06Xe PS2 და მაუსი  120usb</t>
  </si>
  <si>
    <t>კომპიუტერის მონიტორი Philips 20 led 206v 3isb</t>
  </si>
  <si>
    <t>კომპიუტერის მონიტორი Samsung B2030N20</t>
  </si>
  <si>
    <t>კომპიუტერის პროცესორი</t>
  </si>
  <si>
    <t>კომპიუტერის პროცესორი Ca/PH LAZERJET pro M1214nfh</t>
  </si>
  <si>
    <t>ლაითბოქსები</t>
  </si>
  <si>
    <t>მაგიდა</t>
  </si>
  <si>
    <t>მაგიდა 750*1420*720მმ.</t>
  </si>
  <si>
    <t>მაგიდა ერთფრთიანი საოფისე</t>
  </si>
  <si>
    <t>მაგიდა ნახევრად მრგვალი</t>
  </si>
  <si>
    <t>მაგიდა ოვალური</t>
  </si>
  <si>
    <t>მაგიდა სათათბირო</t>
  </si>
  <si>
    <t>პრინტერი HP Lazerjet Pro M 1214NFHკაბელით USB</t>
  </si>
  <si>
    <t>პრინტერი HP Lazerjet Pro M 1536dnf კაბელით USB</t>
  </si>
  <si>
    <t>საოფისე სკამი</t>
  </si>
  <si>
    <t>ტანსაცმლის საკიდი</t>
  </si>
  <si>
    <t>ტრიბუნა</t>
  </si>
  <si>
    <t>ტუმბო</t>
  </si>
  <si>
    <t>ტუმბო 600*450*450მმ</t>
  </si>
  <si>
    <t>ფასადიანი კარადა მინით 1860*1000*380მმ.</t>
  </si>
  <si>
    <t>ფლანგშტოკი</t>
  </si>
  <si>
    <t>ცეცხლმაქრი ფხვნილოვანი ABC</t>
  </si>
  <si>
    <t>შ.პ.ს. მენეჯმენტ სერვისი</t>
  </si>
  <si>
    <t xml:space="preserve">MERCEDES-BENZ </t>
  </si>
  <si>
    <t>416 CDI</t>
  </si>
  <si>
    <t>208 D</t>
  </si>
  <si>
    <t>1994</t>
  </si>
  <si>
    <t>310 D</t>
  </si>
  <si>
    <t>207 D</t>
  </si>
  <si>
    <t>2007</t>
  </si>
  <si>
    <t>TRANSIT 100 GL 2,5 D</t>
  </si>
  <si>
    <t>TRANSIT 190 L</t>
  </si>
  <si>
    <t xml:space="preserve">TRANSIT </t>
  </si>
  <si>
    <t>TRANSIT 2,5D</t>
  </si>
  <si>
    <t>409 D</t>
  </si>
  <si>
    <t>208 2,3 D</t>
  </si>
  <si>
    <t>TRANSIT BUS</t>
  </si>
  <si>
    <t>TRANSIT 100L</t>
  </si>
  <si>
    <t>210 D</t>
  </si>
  <si>
    <t>SPRINTER 208 D</t>
  </si>
  <si>
    <t>TRANSIT 150 L</t>
  </si>
  <si>
    <t>308 D</t>
  </si>
  <si>
    <t>SPRINTER 412 D</t>
  </si>
  <si>
    <t>1991</t>
  </si>
  <si>
    <t>1988</t>
  </si>
  <si>
    <t>1989</t>
  </si>
  <si>
    <t>1993</t>
  </si>
  <si>
    <t>TRANSIT 100 LD</t>
  </si>
  <si>
    <t>1987</t>
  </si>
  <si>
    <t>მერსედესი</t>
  </si>
  <si>
    <t>მერსედეს-ბენც</t>
  </si>
  <si>
    <t>BOGDAN</t>
  </si>
  <si>
    <t>OTOYOL</t>
  </si>
  <si>
    <t>409</t>
  </si>
  <si>
    <t>PEGASO</t>
  </si>
  <si>
    <t>EOS</t>
  </si>
  <si>
    <t>FREIGHTLINER</t>
  </si>
  <si>
    <t>ფორდი</t>
  </si>
  <si>
    <t>TRANSIT 2,5 D</t>
  </si>
  <si>
    <t>MERSEDES</t>
  </si>
  <si>
    <t>SPRINTER312D</t>
  </si>
  <si>
    <t>მერაბ</t>
  </si>
  <si>
    <t>SPRINTER 311 CDI</t>
  </si>
  <si>
    <t xml:space="preserve"> ქვლივიძე</t>
  </si>
  <si>
    <t>ქ. თბილისი, ალ. ყაზბეგის გამზირი #14 ბ.2</t>
  </si>
  <si>
    <t>7 თვე</t>
  </si>
  <si>
    <t>01024044857</t>
  </si>
  <si>
    <t>ანდღულაძე მადონა ი/მ</t>
  </si>
  <si>
    <t>ქ. ონი დავით აღმაშენებლის ქ. #51</t>
  </si>
  <si>
    <t>01008005646</t>
  </si>
  <si>
    <t>1 დღე</t>
  </si>
  <si>
    <t>მამუკა</t>
  </si>
  <si>
    <t>ა/ტრანსპორტით მომსახურება</t>
  </si>
  <si>
    <t>გახმოვანება</t>
  </si>
  <si>
    <t>შპს ალფა სტუდიო</t>
  </si>
  <si>
    <t>მონიტორით და სიგნალით უზრუნველყოფა</t>
  </si>
  <si>
    <t>სს დიდველი</t>
  </si>
  <si>
    <t>მოძრავი სცენით მომსახურება</t>
  </si>
  <si>
    <t>ვასაძე მაგდა</t>
  </si>
  <si>
    <t>61001056339</t>
  </si>
  <si>
    <t>გაგუა დავით</t>
  </si>
  <si>
    <t>61001021018</t>
  </si>
  <si>
    <t>მჭედლიშვილი ელგუჯა</t>
  </si>
  <si>
    <t>01008046040</t>
  </si>
  <si>
    <t>ზუკატოვი ზაზა</t>
  </si>
  <si>
    <t>13001012497</t>
  </si>
  <si>
    <t>მაკალათია გურამ</t>
  </si>
  <si>
    <t>01005011921</t>
  </si>
  <si>
    <t>კაპანაძე იოსები</t>
  </si>
  <si>
    <t>18001018756</t>
  </si>
  <si>
    <t>ზალიოტოვი ალექსანდრე</t>
  </si>
  <si>
    <t>01027016656</t>
  </si>
  <si>
    <t>წიკლაური ნიკოლოზი</t>
  </si>
  <si>
    <t>01020010466</t>
  </si>
  <si>
    <t>20,07-09,08,2016</t>
  </si>
  <si>
    <t>შ.პ.ს. საინფორმაციო ცენტრების ქსელი</t>
  </si>
  <si>
    <t>21,07,2016-07,10,2016</t>
  </si>
  <si>
    <t>90*690</t>
  </si>
  <si>
    <t xml:space="preserve">www.Reginfo.ge TOP  ბანერი 100% ჩვენება </t>
  </si>
  <si>
    <t>90*916</t>
  </si>
  <si>
    <t xml:space="preserve">www.Regmarket.ge TOP  ბანერი 100% ჩვენება </t>
  </si>
  <si>
    <t>www.Reginfo.ge ნიუსების განთავსება</t>
  </si>
  <si>
    <t>www.icmm.ge ნიუსების განთავსება</t>
  </si>
  <si>
    <t>ა.ა.ი.პ. ასოციაცია ქართლის ხმა</t>
  </si>
  <si>
    <t xml:space="preserve">www.qartli.ge TOP  ბანერი 100% ჩვენება </t>
  </si>
  <si>
    <t>www.qartli.ge ნიუსების განთავსება</t>
  </si>
  <si>
    <t>შ.პ.ს. არის.ჯი</t>
  </si>
  <si>
    <t>250*250</t>
  </si>
  <si>
    <t xml:space="preserve">www.edu.aris.ge TOP  ბანერი 100% ჩვენება </t>
  </si>
  <si>
    <t>www.edu.aris.ge ნიუსების განთავსება</t>
  </si>
  <si>
    <t>შ.პ.ს.  FRONT NEWS</t>
  </si>
  <si>
    <t>650*105</t>
  </si>
  <si>
    <t xml:space="preserve">www.frontnews.ge TOP  ბანერი 100% ჩვენება </t>
  </si>
  <si>
    <t>www.frontnews.ge ნიუსების განთავსება</t>
  </si>
  <si>
    <t>შ.პ.ს.  მარშალპრეს.ჯი</t>
  </si>
  <si>
    <t>970*90</t>
  </si>
  <si>
    <t xml:space="preserve">www.marshalpress.ge TOP  ბანერი 100% ჩვენება </t>
  </si>
  <si>
    <t xml:space="preserve">www.marshalpress.ge TOP  ბანერის სლაიდერის ქვეშ 100% ჩვენება </t>
  </si>
  <si>
    <t>შ.პ.ს.  აქცენტი ჰოლდინგი</t>
  </si>
  <si>
    <t>770*90</t>
  </si>
  <si>
    <t>www.accent.com.ge TOP  ბანერის 1000000  ჩვენება თვეში</t>
  </si>
  <si>
    <t>www.accent.com.ge ნიუსების განთავსება</t>
  </si>
  <si>
    <t>შ.პ.ს. სამაუწყებლო კომპანია ჰერეთი</t>
  </si>
  <si>
    <t>770*100</t>
  </si>
  <si>
    <t xml:space="preserve">www.heretifm.com TOP  ბანერის 100% ჩვენება </t>
  </si>
  <si>
    <t>ბილბორდი</t>
  </si>
  <si>
    <t>შ.პ.ს. ალმა</t>
  </si>
  <si>
    <t>22,07,2016-05,11,2016</t>
  </si>
  <si>
    <t>კვ.მ</t>
  </si>
  <si>
    <t>რუსთავი მეგობრობის გამზ. (ბანკ რესპუბლიკასთან)</t>
  </si>
  <si>
    <t>რუსთავი მეგობრობის მოედანთან</t>
  </si>
  <si>
    <t>შარტავას შუა (რუსთავი) რეგიონი-რუსთავი</t>
  </si>
  <si>
    <t>მარნეული ცენტრალური ბაზრის შესახვევამდე</t>
  </si>
  <si>
    <t>მარნეული რუსთაველის ქ. საჭიდაო  საჭიდაო დარბაზის მოპირდაპირედ</t>
  </si>
  <si>
    <t>თელავი თელავის შესასვლელში</t>
  </si>
  <si>
    <t>ლაგოდეხი ზაქათალის ქ. (ელიტ ელექტრონიქსის მაღაზიის მოპირდაპირე მხარე)</t>
  </si>
  <si>
    <t>გორი აღმაშენებლის ქუჩის დასასრული ქალაქის აღმოსავლეთ საზღვართან</t>
  </si>
  <si>
    <t>ხაშური ხაშურის შესასვლელი #1</t>
  </si>
  <si>
    <t>ზესტაფონი ზაქარიაძის ქ. დასაწყისი ხიდთან</t>
  </si>
  <si>
    <t>ზესტაფონი სტაროსელსკის ქ. მარცხენა მხარე</t>
  </si>
  <si>
    <t xml:space="preserve">ზესტაფონი სტაროსელსკის ქ.  </t>
  </si>
  <si>
    <t>ქუთაისი წითელ ხიდთან</t>
  </si>
  <si>
    <t>ქუთაისი ასათიანის ქუჩა</t>
  </si>
  <si>
    <t>ქუთაისი ქუთაისის გასასვლელი სამტრედიის მხარეს</t>
  </si>
  <si>
    <t>ქუთაისი ავტომშენებლის ქ. კაფე პაემნის ჩრდ.მდებარე სკვერი</t>
  </si>
  <si>
    <t>ქუთაისი ჭავჭავაძის გამზ სავაჭრო ცენტრთან</t>
  </si>
  <si>
    <t>ქუთაისი ი. აბაშისძის გამზ. მარჯვენა მხარეს</t>
  </si>
  <si>
    <t>ქუთაისი ნიკეას ქ.#2</t>
  </si>
  <si>
    <t>ქუთაისი ზ.გამსახურდია გამზ. 17</t>
  </si>
  <si>
    <t>ქუთაისი ზ.გამსახურდიას 6</t>
  </si>
  <si>
    <t>ქუთაისი რუსთაველის გამზ.73</t>
  </si>
  <si>
    <t>ქუთაისი რუსთაველის გამზ. #137-139</t>
  </si>
  <si>
    <t>სამტრედია ჭავჭავაძის ქ. #4-ის წინ</t>
  </si>
  <si>
    <t>ზუგდიდი ცოტმე დადიანის ქ. ლიბერთი ბანკის მიმდებარედ</t>
  </si>
  <si>
    <t>ზუგდიდი ცოტნე დადიანის ქ. პროფელაკტიკასთან</t>
  </si>
  <si>
    <t>ზუგდიდი რუსთაველის ქ. ავეჯის სალონთან</t>
  </si>
  <si>
    <t>ზუგდიდი რუსთაველის ქ 171 წინ</t>
  </si>
  <si>
    <t>ზუგდიდი მერიის წინ მოედანზე მარჯვენა მხარეს</t>
  </si>
  <si>
    <t>ვაკე-ვერა ვარაზისხევის და მელიქიშვილის ქ. კუთხე</t>
  </si>
  <si>
    <t>საბურთალო კოსტავას ქ. (ტელევიზიასთან)</t>
  </si>
  <si>
    <t>საბურთალო პეკინის და მიცკევიჩის კვეთა (კედელი)</t>
  </si>
  <si>
    <t>საბურთალო-სანაპირო მარჯვენა სანაპირო (ვახუშტის ხიდზე ასახვევი ცენტრის მიმართულებით კუნძულზე</t>
  </si>
  <si>
    <t>დიღომი აღმაშენებლის ხეივანი მე-9 კილომეტრი (კომპანია არტთან)</t>
  </si>
  <si>
    <t>დიღომი აღმაშენებლის ხეივანი მე-9 კილომეტრი (კომპანია არტთან) თბილისის მიმართულება</t>
  </si>
  <si>
    <t>კრწანისი რუსთავის გზა</t>
  </si>
  <si>
    <t>ისანი სომხური თეატრის სახურავი</t>
  </si>
  <si>
    <t>ისანი ჩოლოყაშვილის ქ. (რესტორან ასტორიასთან)</t>
  </si>
  <si>
    <t>ისანი კახეთის გზატკეცილი (ისნის ხიდთან კუნძულზე) მელაანის ქ. (აეროპორტის მიმართულება)</t>
  </si>
  <si>
    <t>ისანი კახეთის გზატკეცილი (ისნის ხიდთან კუნძულზე) მელაანის ქ. (თბილისის მიმართულება)</t>
  </si>
  <si>
    <t>ისანი კახეთის გზატკეცილი მე-8 პოლკთან არსებული ატრაკციონების პარკთან</t>
  </si>
  <si>
    <t>სამგორი კახეთის გზატკეცილი ნაციონალების ოფისთან</t>
  </si>
  <si>
    <t>აეროპორტი აეროპორტის პარკინგიდან გასასვლელი</t>
  </si>
  <si>
    <t xml:space="preserve">ჩუღურეთი კლდიაშვილის ქ. </t>
  </si>
  <si>
    <t>დიდუბე წერეთლის გამზირი დინამოს სტადიონთან წრეზე</t>
  </si>
  <si>
    <t>დიდუბე მარცხენა სანაპირო (ვახუშტის ხიდამდე)</t>
  </si>
  <si>
    <t>გლდანი გლდანი (მუხიანის გადასახვევთან)</t>
  </si>
  <si>
    <t>22,08,2016-05,11,2016</t>
  </si>
  <si>
    <t>ვაკე-საბურთალო ვაჟა ფშაველა და თოფურიას ქუჩების კვეთა</t>
  </si>
  <si>
    <t>საბურთალო საბურთალოს ქ. და კუტუზოვის ქ. კვეთა</t>
  </si>
  <si>
    <t>საბურთალო-სანაპირო მარჯვენა სანაპირო (გოთუას ქ. შემდეგ)</t>
  </si>
  <si>
    <t>დიღომი აღმაშენებლის ხეივანი დასავლეთის მიმართულებით (ავჭალის გადასახვევთან)</t>
  </si>
  <si>
    <t>ჩუღურეთი სადგურის მოედანი (სადგურიდან ჩამოსახვევში)</t>
  </si>
  <si>
    <t>დიდუბე წერეთლის გამზ. (მაგნიტოგორსკის ქ. კუთხე)</t>
  </si>
  <si>
    <t>ნაძალადევი ქსნის ქ. ზარმაცების ხაშთან</t>
  </si>
  <si>
    <t>გლდანი ქერჩის ქუჩა (გლდანი)</t>
  </si>
  <si>
    <t>გლდანი შეშელიძის ქ. ხიდთან</t>
  </si>
  <si>
    <t>დედოფლისწყარო რუსთაველის ქ. (ელიტ ელექტრონიქსის მაღაზიის მოპირდაპირე მხარე)</t>
  </si>
  <si>
    <t>ყვარელი ჭავჭავაძის ქუჩა (გამგეობასთან)</t>
  </si>
  <si>
    <t>დუშეთი გუდაურის სმარტთან</t>
  </si>
  <si>
    <t>გორი ცხინვალის გზატკეცილი</t>
  </si>
  <si>
    <t>კასპი აღმაშენებლის ქ. (ვისოლის აგს-ის მხარე)</t>
  </si>
  <si>
    <t>ბორჯომი ბორჯომის შესასვლელი (ვისოლის აგს-თან)</t>
  </si>
  <si>
    <t>ახალციხე რუსთაველის ქ.</t>
  </si>
  <si>
    <t>ქუთაისი ნიკიას ქ. გეგუთის მიმართულება</t>
  </si>
  <si>
    <t>ქუთაისი ფალიაშვილის ქ. #29</t>
  </si>
  <si>
    <t>ქუთაისი ზ. გამსახურიას გამზ. #36</t>
  </si>
  <si>
    <t>წყალტუბო რუსთაველის ქ. (გამგეობასთან)</t>
  </si>
  <si>
    <t>ზუგდიდი სავაჭრო ცენტრის თავზე 1</t>
  </si>
  <si>
    <t>ფოთი რეკვავას ქ. სატვირთო რკინიგზის მიმდებარედ</t>
  </si>
  <si>
    <t>ფოთი რეკვავას ქ. გადასასვლელი ხიდის მიმდებარედ</t>
  </si>
  <si>
    <t>მარტვილი რუსთაველის ქ. (გამგეობასთან)</t>
  </si>
  <si>
    <t>წალენჯიხა ბაზრის მიმდებარე ტერიტორია</t>
  </si>
  <si>
    <t>ნაქალაქევი ნაქალაქევი სენაკის მიმართულებით</t>
  </si>
  <si>
    <t>ოზურგეთი ცენტრალურ მოედანზე (გამგეობასთან)</t>
  </si>
  <si>
    <t>ჩოხატაური ცენტრალურ მოედანზე (საავადმყოფოსთან)</t>
  </si>
  <si>
    <t>ბათუმი გოგებაშვილის  ქ #4</t>
  </si>
  <si>
    <t>ახალქალაქი თავისუფლების ქუჩა</t>
  </si>
  <si>
    <t>ვაკე ჭავჭავაძის გამზირი . ვაკის ბასეინთან</t>
  </si>
  <si>
    <t>ვაკე-საბურთალო ქავთარაძის ქ. ლეჩკომბინატთან</t>
  </si>
  <si>
    <t>საბურთალო თამარ მეფის გამზ. (გმირთა მოედნიდან) #1</t>
  </si>
  <si>
    <t>საბურთალო თამარ მეფის გამზ. (გმირთა მოედნიდან) #2</t>
  </si>
  <si>
    <t>საბურთალო გაგარინის დაღმართი (საქართველოს ბანკთან)</t>
  </si>
  <si>
    <t>საბურთალო საბურთალის ქ. (ბახტრიონის ქ. ასახვევთან)</t>
  </si>
  <si>
    <t>საბურთალო ვაჟა-ფშაველას გამზ. (სასტუმრო აფხაზეთთან)</t>
  </si>
  <si>
    <t>საბურთალო ნუცუბიძის ქ. (ლისის ტბის საბაგიროსთან)</t>
  </si>
  <si>
    <t>საბურთალო ალექსანდრე ყაზბეგის გამზ. (60 სკოლის მოპ. მხარეს)</t>
  </si>
  <si>
    <t>საბურთალო შარტავას ქ, ავტოტექმომსახურების სერვის ცენტრის შემდეგ</t>
  </si>
  <si>
    <t>საბურთალო კოსტავას ქ. (ხილიანის ქ. კვეთა)</t>
  </si>
  <si>
    <t>საბურთალო პეკინის გამზირი (ჰოლიდეინის წინ)</t>
  </si>
  <si>
    <t>მარჯვენა სანაპირო (ვახუშტის ხიდის შემდეგ) თბილისი-სანაპირო</t>
  </si>
  <si>
    <t>საბურთალო-სანაპირო მარჯვენა სანაპირო ვახუშტის ხიდის დასაწყისი</t>
  </si>
  <si>
    <t xml:space="preserve">დიღომი რობაქიძის გამზირი (მაიაკოვსკის ძეგლთან) </t>
  </si>
  <si>
    <t>დიღომი რობაქიძის გამზირი (დიდუბის ხიდის მიმდებარედ აგს-ის მხარეს)</t>
  </si>
  <si>
    <t>დიღომი დიდი დიღომი წრეზე</t>
  </si>
  <si>
    <t>დიღომი ბელიაშვილი</t>
  </si>
  <si>
    <t>მთაწმინდა ბარათაშვილის ქ. (კოლმეურნეობის მოედნის შესახვევში)</t>
  </si>
  <si>
    <t>მთაწმინდა-სანაპირო მარჯვენა სანაპირო (სასწრაფოების წინ)</t>
  </si>
  <si>
    <t>კრწანისი ქვემო ფონიჭალა (რუსთავის გზა)</t>
  </si>
  <si>
    <t>ისანი ქეთევან წამებულის გამზირი (300 არაგველების მეტროსთან)</t>
  </si>
  <si>
    <t>ჩუღურეთი თამარ მეფის გამზ. (წინამძღვრიშვილის ქ. გადაკვეთა)</t>
  </si>
  <si>
    <t>ჩუღურეთი მარცხენა სანაპირო (ქორწინების სახლის შემდეგ)</t>
  </si>
  <si>
    <t>დიდუბე თამარ მეფის გამზირი (ხიდთან) #1</t>
  </si>
  <si>
    <t>დიდუბე აგლაძის ქ. (ელიავას ბაზრობის ზედა მხარე)#2</t>
  </si>
  <si>
    <t>დიდუბე წერეთლის გამზირი (კოკა-კოლასთან)</t>
  </si>
  <si>
    <t>დიდუბე მეტრო წერეთელთან</t>
  </si>
  <si>
    <t>ნაძალადევი დიღომი სანზონის გზა (დიდუბე დიღმის ხიდთან)</t>
  </si>
  <si>
    <t>ნაძალადევი დადიანის ქ. თი-ბი-სი ბანკთან</t>
  </si>
  <si>
    <t>ნაძალადევი გურამიშვილის გამზირი</t>
  </si>
  <si>
    <t>გლდანი გლდანი ვეკუას ქუჩა</t>
  </si>
  <si>
    <t>21,09,2016-05,11,2016</t>
  </si>
  <si>
    <t>ვაკე ფალიაშვილის ქ. 36ა, გეგეშიძის ბაღთან</t>
  </si>
  <si>
    <t>ვაკე აბაშიძის 83, ვაკის პარკთან</t>
  </si>
  <si>
    <t>ვაკე ჭავჭავაძის გამზ. 54</t>
  </si>
  <si>
    <t>ვაკე-საბურთალო ქავთარაძე დასაწყისი</t>
  </si>
  <si>
    <t>საბურთალო გაგარინის ქ. #1</t>
  </si>
  <si>
    <t>საბურთალო ალ. ყაზბეგის გამზ. #31, ასათიანის ქ. კუთხე</t>
  </si>
  <si>
    <t>საბურთალო გამსახურდიას გამზ. #9, ბუკიას ბაღის მოპ მხარე</t>
  </si>
  <si>
    <t>საბურთალო გამსახურდიას გამზ. #5, კოსტავას #70</t>
  </si>
  <si>
    <t>ისანი ქ. წამებულის გამზ. 67, მეტრო ისანთან</t>
  </si>
  <si>
    <t>სამგორი ვარკეთილი, მეტროსთან, A</t>
  </si>
  <si>
    <t>ჩუღურეთი ფიროსმანის ქ. #3, მალაკნების მოედანი</t>
  </si>
  <si>
    <t>დიდუბე წინამძღვრიშვილის ქ. #182, ბაზართან მოედანზე</t>
  </si>
  <si>
    <t>დიდუბე წერეთლის გამზ. 142, სამთო ქიმია</t>
  </si>
  <si>
    <t>დიდუბე აგლაძის ქ., ელიავას ბაზრობის შესასვლელი</t>
  </si>
  <si>
    <t>დიდუბე სადგურის მოედანი, სასტუმრო "კოლხეთი"</t>
  </si>
  <si>
    <t>გლდანი გლდანი მეტრო ახმეტელი</t>
  </si>
  <si>
    <t>ვაკე ჭავჭავაძის გამზირი, ვაკის პარკთან</t>
  </si>
  <si>
    <t>საბურთალო სააკაძის მოედანი, შართავას 6</t>
  </si>
  <si>
    <t>ვაკე ახალი გზა</t>
  </si>
  <si>
    <t>ვერა ელბაქიძის აღმართი</t>
  </si>
  <si>
    <t>ვერა ბარნოვი</t>
  </si>
  <si>
    <t>შ.პ.ს. 12</t>
  </si>
  <si>
    <t>მარნეული 26 მაისის ქ. #21, ცენტრალური მოედანი</t>
  </si>
  <si>
    <t xml:space="preserve">საგარეჯო აღმაშენებლის ქ. </t>
  </si>
  <si>
    <t>ახალციხე ცენტრალური ბაზარი</t>
  </si>
  <si>
    <t>საჩხერე გომართელის ქ.</t>
  </si>
  <si>
    <t>ზესტაფონი ცენტრალური მოედანი, ჭანტურიას ქ. №2, მოედანზე B</t>
  </si>
  <si>
    <t>თერჯოლა ბაზართან, გზაჯვარედინზე</t>
  </si>
  <si>
    <t xml:space="preserve">ზუგდიდი ზ. გამსახურდიას გამზ. №24 </t>
  </si>
  <si>
    <t xml:space="preserve">ფოთი აღმაშენებლის ქ. №23 </t>
  </si>
  <si>
    <t>აბაშა ცენტრალური მაგისტრალი, თავისუფლების ქ.</t>
  </si>
  <si>
    <t>05,08,2016-05,11,2016</t>
  </si>
  <si>
    <t>ვაკე ვარაზისხევი, გმირთა მოედნის მიმდებარედ</t>
  </si>
  <si>
    <t>ვაკე თამარაშვილის ქ. ვისოლის ა/გ-თან</t>
  </si>
  <si>
    <t>ვაკე საბურთალო-ვაკე I (თამარაშვილის ქ.)</t>
  </si>
  <si>
    <t>ვაკე ჭავჭავაძის გამზ. ბერძენიშვილის ქ-ის ჩასახვევთან</t>
  </si>
  <si>
    <t>საბურთალო პეკინის ქ. ვაჟა-ფშაველას გადაკვეთა</t>
  </si>
  <si>
    <t>საბურთალო გმირთა მოედანი,ხიდის პარაპეტი ტელევიზიის მხარე</t>
  </si>
  <si>
    <t>საბურთალო ვაჟა-ფშაველას გამზ. სამედიცინოს მიმდებარედ</t>
  </si>
  <si>
    <t>საბურთალო ალ.ყაზბეგის გამზ. წითელ ბაღთან (ასათიანის კვეთა)</t>
  </si>
  <si>
    <t>დიღომი აღმაშენებლის ხეივანი პირველი მოსახვევი თბილისის მხრიდან</t>
  </si>
  <si>
    <t>ვერა ახვლედიანის ქ. #10</t>
  </si>
  <si>
    <t>მთაწმინდა მარჯვენა სანაპირო 9 მარტის სკვერთან ძველ სახლთან</t>
  </si>
  <si>
    <t>კრწანისი გორგასლის მოედანი ორთაჭალა კრწანისისკენ</t>
  </si>
  <si>
    <t>კრწანისი გორგასლის მოედანი ორთაჭალა კრწანისიდან</t>
  </si>
  <si>
    <t>კრწანისი გორგასლის მოედანი ორთაჭალა გულუას ქ-დან (კრწანისისკენ)</t>
  </si>
  <si>
    <t>ჩუღურეთი მარცხენა სანაპ წმინდა ნიკოლოზის ეკლესიასთან შუქნიშანთან</t>
  </si>
  <si>
    <t>დიდუბე ვახუშტის ხიდის მიმდებარედ დიდუბის მხარე მარჯვენა</t>
  </si>
  <si>
    <t>ნაძალადევი ერისთავის ქ. ეკლესიასთან</t>
  </si>
  <si>
    <t>ლილო ლილო ბაზრობასთან</t>
  </si>
  <si>
    <t xml:space="preserve"> გელოვანის გამზ. მათე მოტორსის მიმდებარედ</t>
  </si>
  <si>
    <t>სამგორი ჯავახეთის ქ. ვარკეთილის მეტრომდე</t>
  </si>
  <si>
    <t>თელავი ბაზრის მიმდებარედ</t>
  </si>
  <si>
    <t>ქუთაისი ჭავჭავაძის გამზ. მუნჯების სახლთან</t>
  </si>
  <si>
    <t>ქუთაისი რუსთაველი შარტავას კვეთა (ჭავჭავაძის გამზ. გორის ქუჩის დასაწყისთან)</t>
  </si>
  <si>
    <t>ქუთაისი რუსთაველის გამზ. კინო გამარჯვებასთან (გამარჯვების მოედანზე)</t>
  </si>
  <si>
    <t xml:space="preserve">ზუგდიდი გამსახურდიას 13 </t>
  </si>
  <si>
    <t>ფოთი ნავსადგურის ქ. (რეკვავას ქ. პურკომბინატის მიმდ)</t>
  </si>
  <si>
    <t>შ.პ.ს. აუთდორ.ჯი</t>
  </si>
  <si>
    <t>მარნეული რუსთაველის და აღმაშ-ის ქუჩების კვეთა (ქალაქის ცენტრი (წრიული)) 2</t>
  </si>
  <si>
    <t>მარნეული რუსთაველის და აღმაშ-ის ქუჩების კვეთა (ქალაქის ცენტრი (წრიული)) 3</t>
  </si>
  <si>
    <t>მარნეული რუსთაველის და აღმაშ-ის ქუჩების კვეთა (ქალაქის ცენტრი (წრიული)) 1</t>
  </si>
  <si>
    <t>გარდაბანი ცენტრალური გზა კორპუსებთან</t>
  </si>
  <si>
    <t>სადახლო საზღვართან II</t>
  </si>
  <si>
    <t>წითელი ხიდი საზღვართან 1</t>
  </si>
  <si>
    <t>გურჯაანი ავტო სადგურის მიმდებარედ</t>
  </si>
  <si>
    <t>ჩალაუბანი ცენტრალური გზა (ჩალაუბნის ტეკი)</t>
  </si>
  <si>
    <t>გორი სტადიონთან   მარჯვენა (ბაზართან)</t>
  </si>
  <si>
    <t>გორი სტადიონთან   მარცხენა  (ავტოსადგურთან)</t>
  </si>
  <si>
    <t>ხაშური შესასვლელი თბილისიდან (ცენტრ.გზა აგს-თან)</t>
  </si>
  <si>
    <t>ხაშური გამგეობის წინ</t>
  </si>
  <si>
    <t>ახალციხე შესასვლელი</t>
  </si>
  <si>
    <t>საჩხერე ბაზრის მიმდებარედ</t>
  </si>
  <si>
    <t>ზესტაფონი სვირის გადასახვევი (ქალაქის შემოსასვლელი)</t>
  </si>
  <si>
    <t>ქუთაისი ჭავჭავაძე-ნიკეა თბილისისკენ მარჯვენა (მინისტარის ქარხნის წინ)</t>
  </si>
  <si>
    <t>ქუთაისი პიონერთა პარკის წინ</t>
  </si>
  <si>
    <t>ქუთაისი ჭავჭავაძის გამზ. საფეხბურთო სტადიონთან შუა</t>
  </si>
  <si>
    <t>სამტრედია შესასვლელი ბათუმიდან (ქალაქის შესასვლელი დაფნარის მხრიდან)</t>
  </si>
  <si>
    <t>სამტრედია შესასვლელი თბილისიდან</t>
  </si>
  <si>
    <t>სამტრედია რესტორან ”სამტრედიის” გვერდით</t>
  </si>
  <si>
    <t>ამბროლაური ცენტრალური მოედანი (მარცხენა)</t>
  </si>
  <si>
    <t>ონი ცენტრი ბაზართან</t>
  </si>
  <si>
    <t>ცაგერი ცენტრი გამგეობასთან</t>
  </si>
  <si>
    <t>ზუგდიდი ზუგდიდი ავტოსადგურთან</t>
  </si>
  <si>
    <t>ფოთი შესასვლელი თბილისიდან (ქალაქის გასასვლელი აბაშისკენ)</t>
  </si>
  <si>
    <t>ფოთი ჭანტურიას ქ. დასაწყისი (კოსტავასა და სამეგრელოს მოედნის კვეთა)</t>
  </si>
  <si>
    <t>გრიგოლეთი ფოთი-თბილისის გზაჯვარედინი</t>
  </si>
  <si>
    <t>სენაკი ბაზრის სახურავი 3</t>
  </si>
  <si>
    <t>სენაკი ბაზრის სახურავი 4</t>
  </si>
  <si>
    <t>მესტია მესტია (ცენტრალური მოედანი)</t>
  </si>
  <si>
    <t>მესტია მესტია (შესასვლელი)</t>
  </si>
  <si>
    <t>ლენტეხი შესასვლელი ცენტრი (გამგეობასთან)</t>
  </si>
  <si>
    <t>ოზურგეთი გამარჯვების მოედანზე</t>
  </si>
  <si>
    <t>ლანჩხუთი შესასვლელი თბილისის მხრიდან</t>
  </si>
  <si>
    <t>ბაკურიანი ბაკურიანი (25-იანები)</t>
  </si>
  <si>
    <t>ბაკურიანი ბაკურიანი (დიდველი-ტატრის გზა) II</t>
  </si>
  <si>
    <t>აბაშა შესასვლელი ფოთის მხრიდან</t>
  </si>
  <si>
    <t>სტეფანწმინდა სტეფანწმინდისკენ მიმავალი გზა ვარდისუბანი</t>
  </si>
  <si>
    <t xml:space="preserve">სტეფანწმინდა ცენტრი (გერგეთის ასახვევთან) II </t>
  </si>
  <si>
    <t>მცხეთა  მოედანი ხიდთან</t>
  </si>
  <si>
    <t>06,08,2016-05,11,2016</t>
  </si>
  <si>
    <t>ვაკე ჭავჭავაძის გამზ. ლოკომოტივის სტადიონთან</t>
  </si>
  <si>
    <t>ვაკე ბაგები ტეკთან წყნეთიდან</t>
  </si>
  <si>
    <t>ვაკე-საბ ალ.ყაზბეგის გამზირის და თამარაშვილის ქ-ის კვეთა</t>
  </si>
  <si>
    <t>ვაკე-საბ ვაჟა-ფშაველას გამზ. დელისის მიმდებარედ ნუცუბიძის ასახვევის მოპირდ</t>
  </si>
  <si>
    <t>ვაკე-საბ ქავთარაძის ქ (ჯიქიას და მაღლივის გადასახვევთან)</t>
  </si>
  <si>
    <t>საბურთალო კოსტავას ქ. ჰოლიდეი ინ-ის მიმდებარედ</t>
  </si>
  <si>
    <t>საბურთალო კოსტავას ქ. 68 ბ, შემოსავლების სამსახურთან გაჩერების ზემოთ</t>
  </si>
  <si>
    <t>საბურთალო პეკინი  ბუკიას ბაღის მოპირდაპირედ</t>
  </si>
  <si>
    <t>საბურთალო პეკინის გამზ. მიცკევიჩის კვეთა</t>
  </si>
  <si>
    <t>საბურთალო ვაჟა-ფშაველას და ასათიანის კვეთა ვულევუსთან</t>
  </si>
  <si>
    <t>საბურთალო ვაჟა-ფშაველას გამზ. ტაშკენტის კუთხესთან</t>
  </si>
  <si>
    <t xml:space="preserve">საბურთალო ალ.ყაზბეგის გამზ. კუტუზოვის შემდეგ </t>
  </si>
  <si>
    <t>საბურთალო ნუცუბიძის და ასათიანის ქუჩების გადაკვეთასთან</t>
  </si>
  <si>
    <t>საბურთალო სააკაძის მოედნის მიმდებარედ. გოთუას ქ-ის ჩასახვევთან</t>
  </si>
  <si>
    <t>დიღომი აღმაშენებლის ხეივანი თბილისიდან პირველ მოსახვევთან  (გასასვლელი)</t>
  </si>
  <si>
    <t>დიღომი აღმაშენებლის ხეივანი თბილისიდან მუხათგვერდის ხიდთან (მე-16 კმ.)</t>
  </si>
  <si>
    <t>დიღომი აღმაშენებლის ხეივანი (დროშის და აღმაშენებლის ძეგლს შორის) (თბილისისკენ)</t>
  </si>
  <si>
    <t>მთაწმინდა ამაღლების ქ. წყარომდე (წყაროსთან)</t>
  </si>
  <si>
    <t>ვერა რესპუბლიკის მოედნის პარაპეტი მარცხენა(ვერის დაღმართი ხიდის პარაპეტი)</t>
  </si>
  <si>
    <t>ვერა-სანაპირო მარჯვენა სანაპირო გმირთა მოედნისკენ მიმავალი (რესტ. არაგვის მიმდ. შუქნ-თან)</t>
  </si>
  <si>
    <t>კრწანისი რუსთავის გზატკეცილი ზოოვეტის ასახვევთან (ფონიჭალა)</t>
  </si>
  <si>
    <t>კრწანისი მარცხენა სანაპირო ორთაჭალჰესთან სოკარის ოფისთან მარჯვენა</t>
  </si>
  <si>
    <t>ისანი ნავთლუღის ბაზრის მიმდებარედ</t>
  </si>
  <si>
    <t>ისანი მარცხენა სანაპირო  ბარათაშვილის ხიდის ასახვევში ისანი</t>
  </si>
  <si>
    <t>სამგორი კახეთის გზატკეცილი აეროპორტთან (ვარკეთილის ჩასახვევის შემდეგ)</t>
  </si>
  <si>
    <t xml:space="preserve"> კახეთის გზატკეცილი  ორხევის ხიდთან</t>
  </si>
  <si>
    <t>სამგორი კახეთის გზატკეცილი  აეროპორტის გადასახვევი</t>
  </si>
  <si>
    <t>ჩუღურეთი თამარ მეფის გამზ. ხიდის მიმდებარედ ცენტრალკისკენ (ცირკთან)</t>
  </si>
  <si>
    <t>ჩუღურეთი დადიანის ქ. ქარვასლასთან (გადასასვლელ ხიდამდე)</t>
  </si>
  <si>
    <t>ჩუღურეთი მარცხენა სანაპირო   თავდაცვის სამინისტროს ასახვევთან</t>
  </si>
  <si>
    <t xml:space="preserve">ჩუღურეთი მარცხენა სან მარჯანიშვილის ხიდთან </t>
  </si>
  <si>
    <t>დიდუბე თ.მღვდლის ქ. ბავშვთა სამყაროს მიმდ.</t>
  </si>
  <si>
    <t>დიდუბე დეზერტირების ბაზარის მიმდებარედ</t>
  </si>
  <si>
    <t>დიდუბე წერეთლის გამზ. #23 საჯინიბოს გვერდზე (პანთეონთან)</t>
  </si>
  <si>
    <t>დიდუბე წერეთლის გამზ. სამთო ქიმიასთან</t>
  </si>
  <si>
    <t>დიდუბე მარცხენა სანაპირო. გუდაუთის ქუჩის ასახვევთან</t>
  </si>
  <si>
    <t>დიდუბე მარცხენა სანაპირო ელიავას ბაზრობამდე კანარგოსთან</t>
  </si>
  <si>
    <t>ნაძალადევი მეტრო ღრმაღელეს მიმდებარედ</t>
  </si>
  <si>
    <t>გლდანი გლდანი-ავჭალის გადასახვევი მეტრო სარაჯიშვილთან</t>
  </si>
  <si>
    <t>გლდანი გლდანის ხიდთან დიღომი-გლდანის მაგისტრალი გლდანიდან</t>
  </si>
  <si>
    <t xml:space="preserve">გლდანი გლდანი ხიზანიშვილის ქ. I-III მკრ-ს შორის </t>
  </si>
  <si>
    <t>15,9,2016-05,11,2016</t>
  </si>
  <si>
    <t>შ.პ.ს. კომში</t>
  </si>
  <si>
    <t>27,07,2016-07,10,2016</t>
  </si>
  <si>
    <t>855*115</t>
  </si>
  <si>
    <t xml:space="preserve">www.imovies.ge M1  ბანერი კვირაში 600000 ჩვენება </t>
  </si>
  <si>
    <t>1280*700</t>
  </si>
  <si>
    <t xml:space="preserve">www.imovies.ge სტატიაში 10 წმ. ვიდეო რგოლი კვირაში 600000 ჩვენება </t>
  </si>
  <si>
    <t>1050*110</t>
  </si>
  <si>
    <t xml:space="preserve">www.myauto.ge TOP  ბანერი კვირაში 600000 ჩვენება </t>
  </si>
  <si>
    <t>260*905</t>
  </si>
  <si>
    <t xml:space="preserve">www.amindi.ge  ბანერი კვირაში 600000 ჩვენება </t>
  </si>
  <si>
    <t>1280*720</t>
  </si>
  <si>
    <t xml:space="preserve">www.amindi.ge სტატიაში 10 წმ. ვიდეო რგოლი კვირაში 600000 ჩვენება </t>
  </si>
  <si>
    <t>300*600</t>
  </si>
  <si>
    <t xml:space="preserve">www.auto.ge   ბანერი მთავარ გვერდზე 100% ჩვენება </t>
  </si>
  <si>
    <t xml:space="preserve">www.top.ge მთავარი  ბანერი კვირაში 600000 ჩვენება </t>
  </si>
  <si>
    <t>270*200</t>
  </si>
  <si>
    <t>www.marketer.ge მთავარი ბანერი A4 100% ჩვენება</t>
  </si>
  <si>
    <t>729*91</t>
  </si>
  <si>
    <t>www.worldsport.ge სარეკლამო ბანერი #2  50% ჩვენება</t>
  </si>
  <si>
    <t>www. Forum.ge ბანერი მთავარ გვერდზე კვირაში 600000 ჩვენება</t>
  </si>
  <si>
    <t>შ.პ.ს. საინფორმაციო პორტალი რუბრიკა</t>
  </si>
  <si>
    <t>www.funtime.ge TOP ბანერის განთავსება სხვადასხვა რუბრიკებში</t>
  </si>
  <si>
    <t>www.funtime.ge ნიუსების განთავსება</t>
  </si>
  <si>
    <t>შ.პ.ს. კახეთის ხმა</t>
  </si>
  <si>
    <t>03,08,2016-07,10,2016</t>
  </si>
  <si>
    <t>640*100</t>
  </si>
  <si>
    <t xml:space="preserve">www.Knews.ge TOP ბანერის განთავსება </t>
  </si>
  <si>
    <t>www.Knews.ge ნიუსების განთავსება თვეში არაუმეტეს 20 ჯერ</t>
  </si>
  <si>
    <t>გაზეთი კახეთის ხმა 8 ერთეული</t>
  </si>
  <si>
    <t>ა.ა.ი.პ. ასოციაცია ათინათი</t>
  </si>
  <si>
    <t>170*670</t>
  </si>
  <si>
    <t>www.radioatinati.ge 100%  ჩვენებაფონური ბანერი #1</t>
  </si>
  <si>
    <t>www.radioatinati.ge 100%  ჩვენებაფონური ბანერი #2</t>
  </si>
  <si>
    <t>შ.პ.ს. საგამომცემლო ცენტრი საერთო სიტყვა</t>
  </si>
  <si>
    <t>გაზეთი საერთო გაზეთი 57 ერთეული შიდა გვერდი</t>
  </si>
  <si>
    <t>შ.პ.ს. დრონი.ჯი</t>
  </si>
  <si>
    <t>05,08,2016-07,10,2016</t>
  </si>
  <si>
    <t>400*500</t>
  </si>
  <si>
    <t>www.presa.ge #108. ბანერი 100%  ჩვენება</t>
  </si>
  <si>
    <t>160*850</t>
  </si>
  <si>
    <t>www.droni.ge #41. ბანერი 100%  ჩვენება</t>
  </si>
  <si>
    <t>www.droni.ge #42. ბანერი 100%  ჩვენება</t>
  </si>
  <si>
    <t>160*500</t>
  </si>
  <si>
    <t>www.itv.ge #32. ბანერი 100%  ჩვენება</t>
  </si>
  <si>
    <t>www.itv.ge #33. ბანერი 100%  ჩვენება</t>
  </si>
  <si>
    <t>300*300</t>
  </si>
  <si>
    <t>www.people.ge #28. ბანერი 100%  ჩვენება</t>
  </si>
  <si>
    <t>შ.პ.ს. ვექტორი</t>
  </si>
  <si>
    <t>07,08,2016-07,10,2016</t>
  </si>
  <si>
    <t>555*90</t>
  </si>
  <si>
    <t>www.veqtori.ge ნიუსთან მოძრავი ბანერი 100%  ჩვენება</t>
  </si>
  <si>
    <t>www.veqtori.ge ნიუსების განთავსება</t>
  </si>
  <si>
    <t>04,08,2016-07,10,2016</t>
  </si>
  <si>
    <t>120*600</t>
  </si>
  <si>
    <t>www.bpi.ge მთავარი ბანერი 100% ჩვენება</t>
  </si>
  <si>
    <t>660*100</t>
  </si>
  <si>
    <t>www.cbw.ge მთავარი ბანერი #2  100% ჩვენება</t>
  </si>
  <si>
    <t>შ.პ.ს. აჯადი</t>
  </si>
  <si>
    <t>05,08,2016-10,11,2016</t>
  </si>
  <si>
    <t>შ.პ.ს. ყოველდღიური გაზეთი რეზონანსი</t>
  </si>
  <si>
    <t>10,08,2016-07,10,2016</t>
  </si>
  <si>
    <t>გაზეთი რეზონანსი 20 ერთეული შიდა გვერდის ნახევარი</t>
  </si>
  <si>
    <t>გაზეთი რეზონანსი 10 ერთეული პირველ გვერდზე</t>
  </si>
  <si>
    <t>www.resonancedaily.com საინფორმაციო მომსახურეობა</t>
  </si>
  <si>
    <t>ქობულეთი ქობულეთის სადგურთან</t>
  </si>
  <si>
    <t xml:space="preserve">ქობულეთი ქობულეთის შემოსასვლელთან  (lukoilis აგს-თან) </t>
  </si>
  <si>
    <t>ქობულეთი ბობოყვათი</t>
  </si>
  <si>
    <t>ქობულეთი ციხისძირი</t>
  </si>
  <si>
    <t>ქობულეთი ბუკნარი</t>
  </si>
  <si>
    <t>ქობულეთი ჩაქვი (რკინიგზის სადგურთან)</t>
  </si>
  <si>
    <t>ბათუმი თამარის დასახლება, კულტურის ცენტრთან</t>
  </si>
  <si>
    <t>ბათუმი მაიაკოვსკის ქუჩა (საკოლმეურნეო ბაზართან)</t>
  </si>
  <si>
    <t>ბათუმი წერეთლის ქუჩის დასაწყისი</t>
  </si>
  <si>
    <t>ბათუმი გორგილაძისა და ჯავახიშვილის ქუჩების კვეთა</t>
  </si>
  <si>
    <t>ბათუმი ლორიას ქუჩა</t>
  </si>
  <si>
    <t>ბათუმი აბუსერიძის ქუჩა (ხოფის წრიული)</t>
  </si>
  <si>
    <t>ბათუმი ახალი ბულვარი (ყოფილი ყინულის სასახლის მიმდებარე)წრიული</t>
  </si>
  <si>
    <t>ბათუმი აეროპორტის გზატკეცილი (თეგეტა მოტორსის წინ)</t>
  </si>
  <si>
    <t>ბათუმი ახალსოფელი ხიდის მიმდებარედ</t>
  </si>
  <si>
    <t>ხულოს რაიონი დაბა ხულო</t>
  </si>
  <si>
    <t>შუახევის რაიონი დაბა შუახევი</t>
  </si>
  <si>
    <t>ქედის რაიონი დაბა ქედა</t>
  </si>
  <si>
    <t>07/20/2016</t>
  </si>
  <si>
    <t>07/21/2016</t>
  </si>
  <si>
    <t>ფულადი შემოწირულობა</t>
  </si>
  <si>
    <t>ნიკოლოზ ბოკუჩავა</t>
  </si>
  <si>
    <t>ედიშერ კოპალეიშვილი</t>
  </si>
  <si>
    <t>დავით ფილაური</t>
  </si>
  <si>
    <t>შოთა გვაზავა</t>
  </si>
  <si>
    <t>გელა მარხვაშვილი</t>
  </si>
  <si>
    <t>სერაფიონ ნოზაძე</t>
  </si>
  <si>
    <t>გიორგი ლომიძე</t>
  </si>
  <si>
    <t>პაატა სულაბერიძე</t>
  </si>
  <si>
    <t>რომან ზანგალაძე</t>
  </si>
  <si>
    <t>01024002319</t>
  </si>
  <si>
    <t>37001012705</t>
  </si>
  <si>
    <t>01026001116</t>
  </si>
  <si>
    <t>62001037091</t>
  </si>
  <si>
    <t>35001047899</t>
  </si>
  <si>
    <t>01003007266</t>
  </si>
  <si>
    <t>38001009255</t>
  </si>
  <si>
    <t>17001005377</t>
  </si>
  <si>
    <t>59001014414</t>
  </si>
  <si>
    <t>GE50CR0000009416763601</t>
  </si>
  <si>
    <t>GE98CR0000009416773601</t>
  </si>
  <si>
    <t>GE48CR0000009416803601</t>
  </si>
  <si>
    <t>GE03CR0000000914683601</t>
  </si>
  <si>
    <t>GE06CR0000000914623601</t>
  </si>
  <si>
    <t>GE49CR0000000914733601</t>
  </si>
  <si>
    <t>GE43CR0000009416903601</t>
  </si>
  <si>
    <t>GE91CR0000009416913601</t>
  </si>
  <si>
    <t>GE42CR0000009416923601</t>
  </si>
  <si>
    <t>07/22/2016</t>
  </si>
  <si>
    <t>07/25/2016</t>
  </si>
  <si>
    <t>07/26/2016</t>
  </si>
  <si>
    <t>60002013060</t>
  </si>
  <si>
    <t>38001003881</t>
  </si>
  <si>
    <t>01029011648</t>
  </si>
  <si>
    <t>01019010596</t>
  </si>
  <si>
    <t>08001022882</t>
  </si>
  <si>
    <t>40001023324</t>
  </si>
  <si>
    <t>01001050134</t>
  </si>
  <si>
    <t>01008038444</t>
  </si>
  <si>
    <t>01001022262</t>
  </si>
  <si>
    <t>01005018615</t>
  </si>
  <si>
    <t>38001000093</t>
  </si>
  <si>
    <t>40001026028</t>
  </si>
  <si>
    <t>30001005464</t>
  </si>
  <si>
    <t>01030006482</t>
  </si>
  <si>
    <t>01010001939</t>
  </si>
  <si>
    <t>01008013708</t>
  </si>
  <si>
    <t>01026010721</t>
  </si>
  <si>
    <t>01001017835</t>
  </si>
  <si>
    <t>01008051095</t>
  </si>
  <si>
    <t>35001044525</t>
  </si>
  <si>
    <t>01024040401</t>
  </si>
  <si>
    <t>GE41CR0000009416943601</t>
  </si>
  <si>
    <t>GE89CR0000009416953601</t>
  </si>
  <si>
    <t>GE33CR0030086122713601</t>
  </si>
  <si>
    <t>GE40CR0000009416963601</t>
  </si>
  <si>
    <t>GE88CR0000009416973601</t>
  </si>
  <si>
    <t>GE81CR0000009417113601</t>
  </si>
  <si>
    <t>GE32CR0000009417123601</t>
  </si>
  <si>
    <t>GE80CR0000009417133601</t>
  </si>
  <si>
    <t>GE31CR0000009417143601</t>
  </si>
  <si>
    <t>GE79CR0000009417153601</t>
  </si>
  <si>
    <t>GE30CR0000009417163601</t>
  </si>
  <si>
    <t>GE78CR0000009417173601</t>
  </si>
  <si>
    <t>GE50CR0130009417193601</t>
  </si>
  <si>
    <t>GE23CR0000009417303601</t>
  </si>
  <si>
    <t>GE72CR0000009417293601</t>
  </si>
  <si>
    <t>GE71CR0000009417313601</t>
  </si>
  <si>
    <t>GE22CR0000009417323601</t>
  </si>
  <si>
    <t>GE21CR0000009417343601</t>
  </si>
  <si>
    <t>GE69CR0000009417353601</t>
  </si>
  <si>
    <t>GE71CR0000000891983601</t>
  </si>
  <si>
    <t>GE74CR0000000019893601</t>
  </si>
  <si>
    <t>ლევან ნიშნიანიძე</t>
  </si>
  <si>
    <t>ლაშა წიგნაძე</t>
  </si>
  <si>
    <t>კახაბერ კილასონია</t>
  </si>
  <si>
    <t>კონსტანტინე ბრეგვაძე</t>
  </si>
  <si>
    <t>გოგია ჯაბანიშვილი</t>
  </si>
  <si>
    <t>ნინო ღვინიაშვილი</t>
  </si>
  <si>
    <t>ნაზი მამაჯანოვი</t>
  </si>
  <si>
    <t>მაია მერაბიშვილი</t>
  </si>
  <si>
    <t>ნაზილა იბრაგიმოვი</t>
  </si>
  <si>
    <t>ნატალია კარაბლინა</t>
  </si>
  <si>
    <t>ვლადიმერ ჭყოიძე</t>
  </si>
  <si>
    <t>გიორგი სულხანიშვილი</t>
  </si>
  <si>
    <t>მარეხი გვარლიანი</t>
  </si>
  <si>
    <t>არჩილ მაზიაშვილი</t>
  </si>
  <si>
    <t>ელდარ მილდიანი</t>
  </si>
  <si>
    <t>ლევან დვალი</t>
  </si>
  <si>
    <t>გელა გოლოძე</t>
  </si>
  <si>
    <t>დავით დავითაშვილი</t>
  </si>
  <si>
    <t>დავით ასიტაშვილი</t>
  </si>
  <si>
    <t>სერგო კელენჯერიძე</t>
  </si>
  <si>
    <t>ემზარ ნოზაძე</t>
  </si>
  <si>
    <t>07/28/2016</t>
  </si>
  <si>
    <t>შ.პ.ს. ჯი-ემ-პი</t>
  </si>
  <si>
    <t>211385268</t>
  </si>
  <si>
    <t>GE61CR0001004670923602</t>
  </si>
  <si>
    <t>07/27/2016</t>
  </si>
  <si>
    <t>07/29/2016</t>
  </si>
  <si>
    <t>GE13CR0000009417503601</t>
  </si>
  <si>
    <t>GE61CR0000009417513601</t>
  </si>
  <si>
    <t>GE60CR0120007029193601</t>
  </si>
  <si>
    <t>GE94CR0000000017553601</t>
  </si>
  <si>
    <t>GE32CR0000000923803601</t>
  </si>
  <si>
    <t>GE08CR0000000931073601</t>
  </si>
  <si>
    <t>GE06CR0000000906863601</t>
  </si>
  <si>
    <t>GE16CR0000000025903601</t>
  </si>
  <si>
    <t>GE56CR0000000931083601</t>
  </si>
  <si>
    <t>GE15CR0000000059873601</t>
  </si>
  <si>
    <t>GE96CR0000000914763601</t>
  </si>
  <si>
    <t>GE69CR0000000929853601</t>
  </si>
  <si>
    <t>GE08CR0000009417603601</t>
  </si>
  <si>
    <t>GE57CR0000009417593601</t>
  </si>
  <si>
    <t>GE56CR0000009417613601</t>
  </si>
  <si>
    <t>GE06CR0000009417643601</t>
  </si>
  <si>
    <t>GE55CR0000009417633601</t>
  </si>
  <si>
    <t>GE54CR0000009417653601</t>
  </si>
  <si>
    <t>GE53CR0000009417673601</t>
  </si>
  <si>
    <t>GE05CR0000000914643601</t>
  </si>
  <si>
    <t>GE45CR0000000007863601</t>
  </si>
  <si>
    <t>GE02CR0000009417723601</t>
  </si>
  <si>
    <t>GE02CR0000000057223601</t>
  </si>
  <si>
    <t>GE98CR0000009417743601</t>
  </si>
  <si>
    <t>GE49CR0000009417753601</t>
  </si>
  <si>
    <t>GE39CR0000000931423601</t>
  </si>
  <si>
    <t>GE97CR0000009417763601</t>
  </si>
  <si>
    <t>GE76CR0000000022763601</t>
  </si>
  <si>
    <t>GE48CR0000009417773601</t>
  </si>
  <si>
    <t>GE45CR0000009417833601</t>
  </si>
  <si>
    <t>GE93CR0000009417843601</t>
  </si>
  <si>
    <t>GE44CR0000009417853601</t>
  </si>
  <si>
    <t>GE43CR0000009417873601</t>
  </si>
  <si>
    <t>GE06CR0000000891343601</t>
  </si>
  <si>
    <t>GE91CR0000009417883601</t>
  </si>
  <si>
    <t>GE42CR0000009417893601</t>
  </si>
  <si>
    <t>GE90CR0000009417903601</t>
  </si>
  <si>
    <t>GE51CR0000000057213601</t>
  </si>
  <si>
    <t>GE34CR0000000931523601</t>
  </si>
  <si>
    <t>GE40CR0000009417933601</t>
  </si>
  <si>
    <t>GE88CR0000009417943601</t>
  </si>
  <si>
    <t>GE87CR0000009417963601</t>
  </si>
  <si>
    <t>GE38CR0000009417973601</t>
  </si>
  <si>
    <t>GE86CR0000009417983601</t>
  </si>
  <si>
    <t>GE37CR0000009417993601</t>
  </si>
  <si>
    <t>GE36CR0000009418013601</t>
  </si>
  <si>
    <t>GE85CR0000009418003601</t>
  </si>
  <si>
    <t>GE35CR0000009418033601</t>
  </si>
  <si>
    <t>GE14CR0000000907673601</t>
  </si>
  <si>
    <t>01011067056</t>
  </si>
  <si>
    <t>01003002958</t>
  </si>
  <si>
    <t>01025017470</t>
  </si>
  <si>
    <t>01019005165</t>
  </si>
  <si>
    <t>01001006444</t>
  </si>
  <si>
    <t>01004005361</t>
  </si>
  <si>
    <t>01003004171</t>
  </si>
  <si>
    <t>01003010997</t>
  </si>
  <si>
    <t>01008020923</t>
  </si>
  <si>
    <t>01008009042</t>
  </si>
  <si>
    <t>62001031044</t>
  </si>
  <si>
    <t>01017009406</t>
  </si>
  <si>
    <t>01002018849</t>
  </si>
  <si>
    <t>31001005382</t>
  </si>
  <si>
    <t>35001001314</t>
  </si>
  <si>
    <t>01022008586</t>
  </si>
  <si>
    <t>35001021541</t>
  </si>
  <si>
    <t>01002030615</t>
  </si>
  <si>
    <t>01001071730</t>
  </si>
  <si>
    <t>01019019229</t>
  </si>
  <si>
    <t>38001001235</t>
  </si>
  <si>
    <t>01011008151</t>
  </si>
  <si>
    <t>01030009769</t>
  </si>
  <si>
    <t>01009002017</t>
  </si>
  <si>
    <t>01001024888</t>
  </si>
  <si>
    <t>01026006040</t>
  </si>
  <si>
    <t>01001027165</t>
  </si>
  <si>
    <t>33001010970</t>
  </si>
  <si>
    <t>01001075263</t>
  </si>
  <si>
    <t>01019000860</t>
  </si>
  <si>
    <t>01022004394</t>
  </si>
  <si>
    <t>60001040401</t>
  </si>
  <si>
    <t>01024017545</t>
  </si>
  <si>
    <t>60003007236</t>
  </si>
  <si>
    <t>01024000906</t>
  </si>
  <si>
    <t>01014002767</t>
  </si>
  <si>
    <t>01005006226</t>
  </si>
  <si>
    <t>01024001505</t>
  </si>
  <si>
    <t>40001002731</t>
  </si>
  <si>
    <t>01024044237</t>
  </si>
  <si>
    <t>58001003351</t>
  </si>
  <si>
    <t>01029006522</t>
  </si>
  <si>
    <t>01007002214</t>
  </si>
  <si>
    <t>01011013561</t>
  </si>
  <si>
    <t>01007005610</t>
  </si>
  <si>
    <t>60001029029</t>
  </si>
  <si>
    <t>01006021842</t>
  </si>
  <si>
    <t>01025006534</t>
  </si>
  <si>
    <t>01030041039</t>
  </si>
  <si>
    <t>კობა გამცემლიძე</t>
  </si>
  <si>
    <t>ვაჟა ჭიღიტაშვილი</t>
  </si>
  <si>
    <t>გიორგი ელისაშვილი</t>
  </si>
  <si>
    <t>ლევან უჯმაჯურიძე</t>
  </si>
  <si>
    <t>ზვიად ბრეგვაძე</t>
  </si>
  <si>
    <t>თამაზ ბუტიკაშვილი</t>
  </si>
  <si>
    <t>კონსტანტინე მურადაშვილი</t>
  </si>
  <si>
    <t>არჩილ მამაცაშვილი</t>
  </si>
  <si>
    <t>ზურაბ სადუნაშვილი</t>
  </si>
  <si>
    <t>ზაზა ბერულავა</t>
  </si>
  <si>
    <t>თენგიზ გვაზავა</t>
  </si>
  <si>
    <t>ლევან ხიზანიშვილი</t>
  </si>
  <si>
    <t>ლევან ებიტაშვილი</t>
  </si>
  <si>
    <t>ბესიკი გორგაძე</t>
  </si>
  <si>
    <t>მარინე ტომარაძე</t>
  </si>
  <si>
    <t>შალვა მარგალიტაძე</t>
  </si>
  <si>
    <t>ანა კიკნაძე</t>
  </si>
  <si>
    <t>ნიკოლოზ ჯმუხაძე</t>
  </si>
  <si>
    <t>დომენტი კობახიძე</t>
  </si>
  <si>
    <t>იური ნოზაძე</t>
  </si>
  <si>
    <t>გოჩა ცოფურაშვილი</t>
  </si>
  <si>
    <t>გიორგი კილაძე</t>
  </si>
  <si>
    <t>თეიმურაზ ღონღაძე</t>
  </si>
  <si>
    <t>სალომე მაჩიტიძე</t>
  </si>
  <si>
    <t>არტურ აკოპიან</t>
  </si>
  <si>
    <t>გიგა ჯანეზაშვილი</t>
  </si>
  <si>
    <t>თეა ბოლქვაძე</t>
  </si>
  <si>
    <t>შალვა ცხვარაძე</t>
  </si>
  <si>
    <t>გოჩა ენუქიძე</t>
  </si>
  <si>
    <t>კობა ნარჩემაშვილი</t>
  </si>
  <si>
    <t>გენადი მარგველაშვილი</t>
  </si>
  <si>
    <t>ელგუჯა გოცირიძე</t>
  </si>
  <si>
    <t>გრიგოლ ლილუაშვილი</t>
  </si>
  <si>
    <t>დავითი ფარქოსაძე</t>
  </si>
  <si>
    <t>თამაზ დემინაშვილი</t>
  </si>
  <si>
    <t>გულიკო ბრეგვაძე</t>
  </si>
  <si>
    <t>მიხეილ ჯაფარიძე</t>
  </si>
  <si>
    <t>ალექსანდრე ქოქიაშვილი</t>
  </si>
  <si>
    <t>ალექსანდრე ტოგონიძე</t>
  </si>
  <si>
    <t>რამაზი სოხაძე</t>
  </si>
  <si>
    <t>ავთანდილ დიასამიძე</t>
  </si>
  <si>
    <t>გიორგი გაბუნია</t>
  </si>
  <si>
    <t>ანდრო გოგავა</t>
  </si>
  <si>
    <t>ზაზა ქაფიანიძე</t>
  </si>
  <si>
    <t>არჩილი სილაქაძე</t>
  </si>
  <si>
    <t>მირიანი მარგიანი</t>
  </si>
  <si>
    <t>გიორგი ქვათაძე</t>
  </si>
  <si>
    <t>ზურაბ ჩაჩხიანი</t>
  </si>
  <si>
    <t>08/01/2016</t>
  </si>
  <si>
    <t>შ.პ.ს. GEORGIAN TRAVEL GROUP</t>
  </si>
  <si>
    <t>404920939</t>
  </si>
  <si>
    <t>GE18TB7647236080100002</t>
  </si>
  <si>
    <t>თიბისი</t>
  </si>
  <si>
    <t>08/02/2016</t>
  </si>
  <si>
    <t>08/03/2016</t>
  </si>
  <si>
    <t>01008000952</t>
  </si>
  <si>
    <t>01027012259</t>
  </si>
  <si>
    <t>59004001380</t>
  </si>
  <si>
    <t>01002004590</t>
  </si>
  <si>
    <t>01016003023</t>
  </si>
  <si>
    <t>01024023424</t>
  </si>
  <si>
    <t>01030002223</t>
  </si>
  <si>
    <t>01009018224</t>
  </si>
  <si>
    <t>35001127324</t>
  </si>
  <si>
    <t>37001011100</t>
  </si>
  <si>
    <t>62001007752</t>
  </si>
  <si>
    <t>01009020355</t>
  </si>
  <si>
    <t>61001021035</t>
  </si>
  <si>
    <t>01010018610</t>
  </si>
  <si>
    <t>01009014841</t>
  </si>
  <si>
    <t>01003009749</t>
  </si>
  <si>
    <t>01009006554</t>
  </si>
  <si>
    <t>01024040405</t>
  </si>
  <si>
    <t>01030020538</t>
  </si>
  <si>
    <t>26001004993</t>
  </si>
  <si>
    <t>01025004302</t>
  </si>
  <si>
    <t>01008012272</t>
  </si>
  <si>
    <t>01024009539</t>
  </si>
  <si>
    <t>01017012609</t>
  </si>
  <si>
    <t>57001019843</t>
  </si>
  <si>
    <t>01011074568</t>
  </si>
  <si>
    <t>21001003059</t>
  </si>
  <si>
    <t>01017025120</t>
  </si>
  <si>
    <t>01001047949</t>
  </si>
  <si>
    <t>01025000648</t>
  </si>
  <si>
    <t>01011002326</t>
  </si>
  <si>
    <t>01002000903</t>
  </si>
  <si>
    <t>01008020503</t>
  </si>
  <si>
    <t>13001006231</t>
  </si>
  <si>
    <t>33001016519</t>
  </si>
  <si>
    <t>01025000831</t>
  </si>
  <si>
    <t>01005020364</t>
  </si>
  <si>
    <t>01024044489</t>
  </si>
  <si>
    <t>01025017459</t>
  </si>
  <si>
    <t>13001005191</t>
  </si>
  <si>
    <t>18031006506</t>
  </si>
  <si>
    <t>01013006941</t>
  </si>
  <si>
    <t>35001028785</t>
  </si>
  <si>
    <t>59001023356</t>
  </si>
  <si>
    <t>GE81CR0000000440733601</t>
  </si>
  <si>
    <t>GE79CR0000009418123601</t>
  </si>
  <si>
    <t>GE97CR0030086133073601</t>
  </si>
  <si>
    <t>GE28CR0000009418173601</t>
  </si>
  <si>
    <t>GE76CR0000009418183601</t>
  </si>
  <si>
    <t>GE27CR0000009418193601</t>
  </si>
  <si>
    <t>GE75CR0000009418203601</t>
  </si>
  <si>
    <t>GE74CR0000009418223601</t>
  </si>
  <si>
    <t>GE73CR0000009418243601</t>
  </si>
  <si>
    <t>GE25CR0000009418233601</t>
  </si>
  <si>
    <t>GE24CR0000009418253601</t>
  </si>
  <si>
    <t>GE72CR0000009418263601</t>
  </si>
  <si>
    <t>GE23CR0000009418273601</t>
  </si>
  <si>
    <t>GE70CR0000009418303601</t>
  </si>
  <si>
    <t>GE69CR0000009418323601</t>
  </si>
  <si>
    <t>GE22CR0000000908483601</t>
  </si>
  <si>
    <t>GE59CR0000000935873601</t>
  </si>
  <si>
    <t>GE66CR0000009418383601</t>
  </si>
  <si>
    <t>GE17CR0000009418393601</t>
  </si>
  <si>
    <t>GE65CR0000009418403601</t>
  </si>
  <si>
    <t>GE56CR0000000062933601</t>
  </si>
  <si>
    <t>GE64CR0000009418423601</t>
  </si>
  <si>
    <t>GE15CR0000009418433601</t>
  </si>
  <si>
    <t>GE35CR0000000051713601</t>
  </si>
  <si>
    <t>GE62CR0000009418463601</t>
  </si>
  <si>
    <t>GE14CR0000009418453601</t>
  </si>
  <si>
    <t>GE13CR0000009418473601</t>
  </si>
  <si>
    <t>GE12CR0000009418493601</t>
  </si>
  <si>
    <t>GE11CR0000009418513601</t>
  </si>
  <si>
    <t>GE10CR0000009418533601</t>
  </si>
  <si>
    <t>GE58CR0000009418543601</t>
  </si>
  <si>
    <t>GE59CR0000009418523601</t>
  </si>
  <si>
    <t>GE09CR0000009418553601</t>
  </si>
  <si>
    <t>GE55CR0000009418603601</t>
  </si>
  <si>
    <t>GE06CR0000009418613601</t>
  </si>
  <si>
    <t>GE54CR0000009418623601</t>
  </si>
  <si>
    <t>GE53CR0000009418643601</t>
  </si>
  <si>
    <t>GE04CR0000009418653601</t>
  </si>
  <si>
    <t>GE52CR0000009418663601</t>
  </si>
  <si>
    <t>GE03CR0000009418673601</t>
  </si>
  <si>
    <t>GE02CR0000009418693601</t>
  </si>
  <si>
    <t>GE50CR0000009418703601</t>
  </si>
  <si>
    <t>GE98CR0000009418713601</t>
  </si>
  <si>
    <t>GE49CR0000009418723601</t>
  </si>
  <si>
    <t>გრიგოლ მიქელაძე</t>
  </si>
  <si>
    <t>ივანე ნიკოლაიშვილი</t>
  </si>
  <si>
    <t>ვასილ კაჟაშვილი</t>
  </si>
  <si>
    <t>ნანა გორგოძე</t>
  </si>
  <si>
    <t>მამუკა კვირიკაშვილი</t>
  </si>
  <si>
    <t>მარიანა მორგოშია</t>
  </si>
  <si>
    <t>ალექსანდრე ნასარიძე</t>
  </si>
  <si>
    <t>ლევან აროშიძე</t>
  </si>
  <si>
    <t>გიორგი ტალახაძე</t>
  </si>
  <si>
    <t>სოფიო ბოჭორიშვილი</t>
  </si>
  <si>
    <t>ქეთევან ზაქარეიშვილი</t>
  </si>
  <si>
    <t>თენგიზ კალანდაძე</t>
  </si>
  <si>
    <t>ირაკლი ნინუა</t>
  </si>
  <si>
    <t>გიორგი გამგონეიშვილი</t>
  </si>
  <si>
    <t>ბექა კიკალეიშვილი</t>
  </si>
  <si>
    <t>დიმიტრი ზაალიშვილი</t>
  </si>
  <si>
    <t>ივანე პრავდა</t>
  </si>
  <si>
    <t>დავით ჭედია</t>
  </si>
  <si>
    <t>ზურაბ შიშმანაშვილი</t>
  </si>
  <si>
    <t>მიხეილ ჭყონია</t>
  </si>
  <si>
    <t>ოთარი კიკალიშვილი</t>
  </si>
  <si>
    <t>ალექსანდრე გოგაძე</t>
  </si>
  <si>
    <t>რატი რატიანი</t>
  </si>
  <si>
    <t>დავით თენეიშვილი</t>
  </si>
  <si>
    <t>ნინო შარმაზანაშვილი</t>
  </si>
  <si>
    <t>ავთანდილი კოჩაძე</t>
  </si>
  <si>
    <t>ნიკოლოზი გრძელიძე</t>
  </si>
  <si>
    <t>რაინდი უნგიაძე</t>
  </si>
  <si>
    <t>ავთანდილ გაზდელიანი</t>
  </si>
  <si>
    <t>დავით ტაბატაძე</t>
  </si>
  <si>
    <t>ივანე მაღლაკელიძე</t>
  </si>
  <si>
    <t>თორნიკე ჩხეიძე</t>
  </si>
  <si>
    <t>ალექსანდრე ბითაძე</t>
  </si>
  <si>
    <t>დავით გაბეჩავა</t>
  </si>
  <si>
    <t>ჰამლეტ ონიანი</t>
  </si>
  <si>
    <t>ლიანა გოშუა</t>
  </si>
  <si>
    <t>შოთა ხახვიაშვილი</t>
  </si>
  <si>
    <t>მიხეილ ლაბაური</t>
  </si>
  <si>
    <t>მიხეილ ქართლელიშვილი</t>
  </si>
  <si>
    <t>ბიძინა წაქაძე</t>
  </si>
  <si>
    <t>ნოდარ ტოტოღაშვილი</t>
  </si>
  <si>
    <t>ონისე საბიაშვილი</t>
  </si>
  <si>
    <t>ნუგზარ აბალაკი</t>
  </si>
  <si>
    <t>08/05/2016</t>
  </si>
  <si>
    <t>08/08/2016</t>
  </si>
  <si>
    <t>08/09/2016</t>
  </si>
  <si>
    <t>33001007852</t>
  </si>
  <si>
    <t>01002009429</t>
  </si>
  <si>
    <t>20001006448</t>
  </si>
  <si>
    <t>21001009597</t>
  </si>
  <si>
    <t>24001001418</t>
  </si>
  <si>
    <t>01026012964</t>
  </si>
  <si>
    <t>60001036419</t>
  </si>
  <si>
    <t>01006003966</t>
  </si>
  <si>
    <t>51001006305</t>
  </si>
  <si>
    <t>01010004444</t>
  </si>
  <si>
    <t>01030027453</t>
  </si>
  <si>
    <t>01008009199</t>
  </si>
  <si>
    <t>62001018905</t>
  </si>
  <si>
    <t>62001001789</t>
  </si>
  <si>
    <t>01008008827</t>
  </si>
  <si>
    <t>01011040424</t>
  </si>
  <si>
    <t>01012018658</t>
  </si>
  <si>
    <t>01015003084</t>
  </si>
  <si>
    <t>01015002286</t>
  </si>
  <si>
    <t>01024003438</t>
  </si>
  <si>
    <t>01008024985</t>
  </si>
  <si>
    <t>01020004854</t>
  </si>
  <si>
    <t>01005003574</t>
  </si>
  <si>
    <t>01024061740</t>
  </si>
  <si>
    <t>01017019046</t>
  </si>
  <si>
    <t>GE25CR0000000059673601</t>
  </si>
  <si>
    <t>GE92CR0000009418833601</t>
  </si>
  <si>
    <t>GE43CR0000009418843601</t>
  </si>
  <si>
    <t>GE91CR0000009418853601</t>
  </si>
  <si>
    <t>GE86CR0000009418953601</t>
  </si>
  <si>
    <t>GE37CR0000009418963601</t>
  </si>
  <si>
    <t>GE36CR0000009418983601</t>
  </si>
  <si>
    <t>GE84CR0000009418993601</t>
  </si>
  <si>
    <t>GE34CR0000009419023601</t>
  </si>
  <si>
    <t>GE79CR0000009419093601</t>
  </si>
  <si>
    <t>GE30CR0000009419103601</t>
  </si>
  <si>
    <t>GE78CR0000009419113601</t>
  </si>
  <si>
    <t>GE29CR0000009419123601</t>
  </si>
  <si>
    <t>GE77CR0000009419133601</t>
  </si>
  <si>
    <t>GE26CR0000009419183601</t>
  </si>
  <si>
    <t>GE74CR0000009419193601</t>
  </si>
  <si>
    <t>GE24CR0000009419223601</t>
  </si>
  <si>
    <t>GE72CR0000009419233601</t>
  </si>
  <si>
    <t>GE68CR0000009419313601</t>
  </si>
  <si>
    <t>GE19CR0000009419323601</t>
  </si>
  <si>
    <t>GE67CR0000009419333601</t>
  </si>
  <si>
    <t>GE18CR0000009419343601</t>
  </si>
  <si>
    <t>GE17CR0000009419363601</t>
  </si>
  <si>
    <t>GE66CR0000009419353601</t>
  </si>
  <si>
    <t>GE65CR0000009419373601</t>
  </si>
  <si>
    <t>თენგიზ ღლონტი</t>
  </si>
  <si>
    <t>კახაბერ თაქთაქიშვილი</t>
  </si>
  <si>
    <t>გივი იორდანიშვილი</t>
  </si>
  <si>
    <t>გიგა ცხელიშვილი</t>
  </si>
  <si>
    <t>ირმა კაჭიური</t>
  </si>
  <si>
    <t>გიორგი თავბერიძე</t>
  </si>
  <si>
    <t>თამარი კეპულაძე</t>
  </si>
  <si>
    <t>მარიამ ხოსროშვილი</t>
  </si>
  <si>
    <t>ვახტანგ შელია</t>
  </si>
  <si>
    <t>თამარ გვალია</t>
  </si>
  <si>
    <t>მარინა ბარათაშვილი</t>
  </si>
  <si>
    <t>იოსებ ბრეგვაძე</t>
  </si>
  <si>
    <t>ლარისა მელია</t>
  </si>
  <si>
    <t>რევაზ სულუხია</t>
  </si>
  <si>
    <t>ლევან თავბერიძე</t>
  </si>
  <si>
    <t>ხათუნა ბერიძე</t>
  </si>
  <si>
    <t>ნატალია ფირცხალავა</t>
  </si>
  <si>
    <t>შორენა ჭანკვეტაძე</t>
  </si>
  <si>
    <t>ვასილ აბულაძე</t>
  </si>
  <si>
    <t>კახა ხელაძე</t>
  </si>
  <si>
    <t>მარიკა ზარდიაშვილი</t>
  </si>
  <si>
    <t>ალინა ჩხაიძე</t>
  </si>
  <si>
    <t>თამარ ქაჩიბაია</t>
  </si>
  <si>
    <t>მანანა ელისაშვილი</t>
  </si>
  <si>
    <t>ნიკოლოზ ქარცივაძე</t>
  </si>
  <si>
    <t>შ.პ.ს. გაგრა +</t>
  </si>
  <si>
    <t>250724284</t>
  </si>
  <si>
    <t>GE08BG0000000152515900</t>
  </si>
  <si>
    <t>საქართველოს ბანკი</t>
  </si>
  <si>
    <t>ხაბეიშვილი</t>
  </si>
  <si>
    <t>სოფიო</t>
  </si>
  <si>
    <t>წიგნაძე</t>
  </si>
  <si>
    <t>ხაჩიძე</t>
  </si>
  <si>
    <t>ცერცვაძე</t>
  </si>
  <si>
    <t>ჯოხაძე</t>
  </si>
  <si>
    <t>ქეთევანი</t>
  </si>
  <si>
    <t>ჩარკვიანი</t>
  </si>
  <si>
    <t xml:space="preserve">დავით </t>
  </si>
  <si>
    <t>გელოვანი</t>
  </si>
  <si>
    <t>არეშიძე</t>
  </si>
  <si>
    <t>ლაშხი</t>
  </si>
  <si>
    <t>სამხარაძე</t>
  </si>
  <si>
    <t>01005024218</t>
  </si>
  <si>
    <t>01011074581</t>
  </si>
  <si>
    <t>01026012975</t>
  </si>
  <si>
    <t>54001033965</t>
  </si>
  <si>
    <t>01011002284</t>
  </si>
  <si>
    <t>01011064794</t>
  </si>
  <si>
    <t>01006018789</t>
  </si>
  <si>
    <t>01009014177</t>
  </si>
  <si>
    <t>01017005091</t>
  </si>
  <si>
    <t>01008038633</t>
  </si>
  <si>
    <t>სცენარების მომზადების ხარჯი</t>
  </si>
  <si>
    <t>საინფორმაციო მომსახურეობა</t>
  </si>
  <si>
    <t>ვერტმფრენით მომსახურეობა</t>
  </si>
  <si>
    <t>კონტენტის მომზადება</t>
  </si>
  <si>
    <t>სატელევიზიო რეიტინგების ანალიზი</t>
  </si>
  <si>
    <t>ბეჭდვა;</t>
  </si>
  <si>
    <t>ბანერის ბეჭდვა , ოფისზე მონტაჟი</t>
  </si>
  <si>
    <t xml:space="preserve">გახმოვანების აპარატურით მომსახურეობა </t>
  </si>
  <si>
    <t>1.2.15.15</t>
  </si>
  <si>
    <t>კვლევა</t>
  </si>
  <si>
    <t>თელავი თელავის ბაზართან</t>
  </si>
  <si>
    <t>ზუგდიდი შესასვლელი</t>
  </si>
  <si>
    <t>ქუთაისი ბუხაიძის 4</t>
  </si>
  <si>
    <t>ახალგაზრდული ორგანიზაციის თავმჯდომარის მოადგილე</t>
  </si>
  <si>
    <t>პროგრამის შემმუშავებელი ჯგუფის ასისტენტი</t>
  </si>
  <si>
    <t>ლოჯისტიკის მენეჯერი</t>
  </si>
  <si>
    <t>კოორდინატორი</t>
  </si>
  <si>
    <t>ახალგაზრდული სამსახურის უფროსი</t>
  </si>
  <si>
    <t>8 თვე</t>
  </si>
  <si>
    <t>6 თვე</t>
  </si>
  <si>
    <t>7,5 თვე</t>
  </si>
  <si>
    <t>4,5 თვე</t>
  </si>
  <si>
    <t>ქ. ვანი, თაქვისუფლების ქ. 1</t>
  </si>
  <si>
    <t>2,5 თვე</t>
  </si>
  <si>
    <t>17001005526</t>
  </si>
  <si>
    <t>ნუგზარი</t>
  </si>
  <si>
    <t>ბაღდავაძე</t>
  </si>
  <si>
    <t>ქ. თბილისი, რუსთავის გზატკეცილი #19 კორ. 2</t>
  </si>
  <si>
    <t>211386695</t>
  </si>
  <si>
    <t>შპს ავერსი-ფარმა</t>
  </si>
  <si>
    <t>ქ. წალკა, მ. კოსტავას ქუჩა, სახლი #75</t>
  </si>
  <si>
    <t>61009011791</t>
  </si>
  <si>
    <t>გურანდა</t>
  </si>
  <si>
    <t>ქ. თბილისი, ს. ტაბახმელა, თამარ მეფის ქ. #4</t>
  </si>
  <si>
    <t>01009007089</t>
  </si>
  <si>
    <t>მაკა</t>
  </si>
  <si>
    <t>წერეთელი</t>
  </si>
  <si>
    <t>ქ. ჩოხატაური, ლომთათიძის ქ. #2</t>
  </si>
  <si>
    <t>ფართის დათმობა</t>
  </si>
  <si>
    <t>242008876</t>
  </si>
  <si>
    <t>შპს მარულა +</t>
  </si>
  <si>
    <t>ქ. ფოთი, ჭანტურიას ქ. #2</t>
  </si>
  <si>
    <t>42001010976</t>
  </si>
  <si>
    <t>თეიმურაზ</t>
  </si>
  <si>
    <t>გუდავაძე</t>
  </si>
  <si>
    <t>ქ. ფოთი, დ. აღმაშენებლის ქ. #21</t>
  </si>
  <si>
    <t>42001000354</t>
  </si>
  <si>
    <t>გურალია</t>
  </si>
  <si>
    <t>ქ. ფოთი, დ. აღმაშენებლის ქ. #14</t>
  </si>
  <si>
    <t>215134753</t>
  </si>
  <si>
    <t>შპს იმექსი</t>
  </si>
  <si>
    <t>ქ. ტყიბული, კ. გამსახურდიას ქ.</t>
  </si>
  <si>
    <t>14 დღე</t>
  </si>
  <si>
    <t>41001008432</t>
  </si>
  <si>
    <t>მაჭავარიანი რუსუდანი ი/მ</t>
  </si>
  <si>
    <t>ქ. თბილისი, ვარკეთილის ზ/პლატო IIმ/რ</t>
  </si>
  <si>
    <t>208218819</t>
  </si>
  <si>
    <t>შპს სკოლა ოპიზა</t>
  </si>
  <si>
    <t>ქ. თბილისი, ც. დადიანის ქ. #26</t>
  </si>
  <si>
    <t>11 დღე</t>
  </si>
  <si>
    <t>200011904</t>
  </si>
  <si>
    <t>შპს ორიენტირი</t>
  </si>
  <si>
    <t>ქ. თბილისი, რამაზ შენგელიას ქ. #7</t>
  </si>
  <si>
    <t>13 დღე</t>
  </si>
  <si>
    <t>27001000045</t>
  </si>
  <si>
    <t xml:space="preserve">ზაალი </t>
  </si>
  <si>
    <t xml:space="preserve">ჩანქსელიანი </t>
  </si>
  <si>
    <t>55001004388</t>
  </si>
  <si>
    <t>245587342</t>
  </si>
  <si>
    <t>შპს ნეპტუნ-ნ</t>
  </si>
  <si>
    <t>ქ. თბილისი, მარჯანიშვილის ქ. #16 კორ. 4</t>
  </si>
  <si>
    <t>406088139</t>
  </si>
  <si>
    <t>ა(ა)იპ სამოქალაქო ჩართულობის ცენტრი</t>
  </si>
  <si>
    <t>ქ. თბილისი, კუს ტბის გზის დასაწყისში</t>
  </si>
  <si>
    <t>205099221</t>
  </si>
  <si>
    <t>ა(ა)იპ მერაბ ბერძენიშვილის კულტურის საერთაშორისო ცენტრი „მუზა“</t>
  </si>
  <si>
    <t>MERCEDES-BENC</t>
  </si>
  <si>
    <t>SPRINTER 314</t>
  </si>
  <si>
    <t>QTQ314</t>
  </si>
  <si>
    <t>62007008110</t>
  </si>
  <si>
    <t>ლაგვილავა მამუკა ი/მ</t>
  </si>
  <si>
    <t>WVV321</t>
  </si>
  <si>
    <t>02001005830</t>
  </si>
  <si>
    <t xml:space="preserve"> მამუკა</t>
  </si>
  <si>
    <t>ვაჩეიშვილი</t>
  </si>
  <si>
    <t>SPRINTER 2500</t>
  </si>
  <si>
    <t>SSB605</t>
  </si>
  <si>
    <t>62006019310</t>
  </si>
  <si>
    <t>ბერაია მანუჩარ ი/მ</t>
  </si>
  <si>
    <t>AI798AA</t>
  </si>
  <si>
    <t>02001005114</t>
  </si>
  <si>
    <t>ზაზა</t>
  </si>
  <si>
    <t>გაბელაია</t>
  </si>
  <si>
    <t>312 D-KA</t>
  </si>
  <si>
    <t>SS256BB</t>
  </si>
  <si>
    <t>29001025166</t>
  </si>
  <si>
    <t>ციცხვაია გოგი ი/მ</t>
  </si>
  <si>
    <t>BA334AB</t>
  </si>
  <si>
    <t>29001017806</t>
  </si>
  <si>
    <t>მონიავა მალხაზ ი/მ</t>
  </si>
  <si>
    <t>CGG 246</t>
  </si>
  <si>
    <t>29001032932</t>
  </si>
  <si>
    <t>ნაჭყებია მიხეილ ი/მ</t>
  </si>
  <si>
    <t>SPRINTER 416</t>
  </si>
  <si>
    <t>BB093GG</t>
  </si>
  <si>
    <t>29001014410</t>
  </si>
  <si>
    <t>კარტოზია ოლეგ ი/მ</t>
  </si>
  <si>
    <t>SPRINTER 313CDI</t>
  </si>
  <si>
    <t>JOL101</t>
  </si>
  <si>
    <t>39001007576</t>
  </si>
  <si>
    <t>ჯოლია გენადი ი/მ</t>
  </si>
  <si>
    <t>TTS659</t>
  </si>
  <si>
    <t>01024053161</t>
  </si>
  <si>
    <t>გვარამია სერიოჟა ი/მ</t>
  </si>
  <si>
    <t>NNM574</t>
  </si>
  <si>
    <t>39001014417</t>
  </si>
  <si>
    <t>ჯიქია ედემი ი/მ</t>
  </si>
  <si>
    <t>SPRINTER 412CDI</t>
  </si>
  <si>
    <t>TTS980</t>
  </si>
  <si>
    <t>39001008813</t>
  </si>
  <si>
    <t>ჯიჯელავა აკაკი ი/მ</t>
  </si>
  <si>
    <t>MAN</t>
  </si>
  <si>
    <t>KBA 888</t>
  </si>
  <si>
    <t>42001001971</t>
  </si>
  <si>
    <t>ალექსანდრია ბესიკი ი/მ</t>
  </si>
  <si>
    <t>XV777GJ</t>
  </si>
  <si>
    <t>42001009056</t>
  </si>
  <si>
    <t>ჟღენტი ვასილ ი/მ</t>
  </si>
  <si>
    <t>BB389HH</t>
  </si>
  <si>
    <t>42001023715</t>
  </si>
  <si>
    <t>მოლაშხია</t>
  </si>
  <si>
    <t xml:space="preserve"> SPRINTER 2500</t>
  </si>
  <si>
    <t>DOJ</t>
  </si>
  <si>
    <t>OKO179</t>
  </si>
  <si>
    <t>62004020693</t>
  </si>
  <si>
    <t>ქობალია კარლო ი/მ</t>
  </si>
  <si>
    <t>SPRINTER 412 D-KA</t>
  </si>
  <si>
    <t>MERCEDES BENC</t>
  </si>
  <si>
    <t>VVI182</t>
  </si>
  <si>
    <t>48001004163</t>
  </si>
  <si>
    <t>დარსალია რამინ ი/მ</t>
  </si>
  <si>
    <t>TRANZIT 2,5D</t>
  </si>
  <si>
    <t>MAO580</t>
  </si>
  <si>
    <t>62007004059</t>
  </si>
  <si>
    <t>პერტაია ლაზარე  ი/მ</t>
  </si>
  <si>
    <t>ZAZ474</t>
  </si>
  <si>
    <t>48001000528</t>
  </si>
  <si>
    <t>გულუა ზაზა ი/მ</t>
  </si>
  <si>
    <t>412D</t>
  </si>
  <si>
    <t>ST809ST</t>
  </si>
  <si>
    <t>51001000311</t>
  </si>
  <si>
    <t>შანავა მიხეილ ი/მ</t>
  </si>
  <si>
    <t>VNV433</t>
  </si>
  <si>
    <t>51001001879</t>
  </si>
  <si>
    <t>კვარაცხელია ჯამბულ ი/მ</t>
  </si>
  <si>
    <t>FKF773</t>
  </si>
  <si>
    <t>58001002405</t>
  </si>
  <si>
    <t>გვასალია ირაკლი ი/მ</t>
  </si>
  <si>
    <t>VX899XV</t>
  </si>
  <si>
    <t>წურწუმია რეზო ი/მ</t>
  </si>
  <si>
    <t>KIK410</t>
  </si>
  <si>
    <t>58001024240</t>
  </si>
  <si>
    <t xml:space="preserve"> პაატა</t>
  </si>
  <si>
    <t>კინწურაშვილი</t>
  </si>
  <si>
    <t xml:space="preserve">PAZ </t>
  </si>
  <si>
    <t>32054</t>
  </si>
  <si>
    <t>AED153</t>
  </si>
  <si>
    <t>ოზურგეთის მუნიციპალიტეტის გამგეობის საწარმო - შპს მუნიციპალური ტრანსპორტი</t>
  </si>
  <si>
    <t>ACZ382</t>
  </si>
  <si>
    <t>3205</t>
  </si>
  <si>
    <t>OAK527</t>
  </si>
  <si>
    <t>A 09201</t>
  </si>
  <si>
    <t>2010</t>
  </si>
  <si>
    <t>KVK856</t>
  </si>
  <si>
    <t>AEJ965</t>
  </si>
  <si>
    <t>ABK773</t>
  </si>
  <si>
    <t>412 D</t>
  </si>
  <si>
    <t>MIV111</t>
  </si>
  <si>
    <t>26001012856</t>
  </si>
  <si>
    <t>მორჩილაძე მორის ი/მ</t>
  </si>
  <si>
    <t>LT084TL</t>
  </si>
  <si>
    <t>26001001819</t>
  </si>
  <si>
    <t>ჩხაიძე ვანო ი/მ</t>
  </si>
  <si>
    <t xml:space="preserve"> 312 D-KA</t>
  </si>
  <si>
    <t>BBT064</t>
  </si>
  <si>
    <t>61001012405</t>
  </si>
  <si>
    <t>ხოფერია ბეჟან ი/მ</t>
  </si>
  <si>
    <t>MKM884</t>
  </si>
  <si>
    <t>გალოგრე დავით ი/მ</t>
  </si>
  <si>
    <t xml:space="preserve"> DODGE</t>
  </si>
  <si>
    <t>AI302IA</t>
  </si>
  <si>
    <t>46001002796</t>
  </si>
  <si>
    <t>სიხარულიძე დავით ი/მ</t>
  </si>
  <si>
    <t>GIA313</t>
  </si>
  <si>
    <t>46001000784</t>
  </si>
  <si>
    <t>გიორგაძე გია ი/მ</t>
  </si>
  <si>
    <t>SPRINTER 411 CDI</t>
  </si>
  <si>
    <t>FZF 133</t>
  </si>
  <si>
    <t>შპს მცხეთა ავტო</t>
  </si>
  <si>
    <t>ვენი</t>
  </si>
  <si>
    <t>311CDI</t>
  </si>
  <si>
    <t>VAV 399</t>
  </si>
  <si>
    <t>SPRINTER  312 D</t>
  </si>
  <si>
    <t>BG646GB</t>
  </si>
  <si>
    <t>VQV 634</t>
  </si>
  <si>
    <t>SPRINTER 903 KA</t>
  </si>
  <si>
    <t>VI339IV</t>
  </si>
  <si>
    <t>EKE273</t>
  </si>
  <si>
    <t>AD622AD</t>
  </si>
  <si>
    <t>WVN546</t>
  </si>
  <si>
    <t>VOO488</t>
  </si>
  <si>
    <t>GQQ908</t>
  </si>
  <si>
    <t>RR015GG</t>
  </si>
  <si>
    <t>TOO688</t>
  </si>
  <si>
    <t>SSC241</t>
  </si>
  <si>
    <t>LL267LI</t>
  </si>
  <si>
    <t>CQ341QC</t>
  </si>
  <si>
    <t>903,6 KA</t>
  </si>
  <si>
    <t>NNC913</t>
  </si>
  <si>
    <t>YCY316</t>
  </si>
  <si>
    <t>ZYZ182</t>
  </si>
  <si>
    <t>TRANSIT 350 LD</t>
  </si>
  <si>
    <t>GNG017</t>
  </si>
  <si>
    <t>44001001542</t>
  </si>
  <si>
    <t>წამალაიძე ვაჟა ი/მ</t>
  </si>
  <si>
    <t>ZII123</t>
  </si>
  <si>
    <t>44001000864</t>
  </si>
  <si>
    <t>ხეთაგური ზეზვა ი/მ</t>
  </si>
  <si>
    <t>RXR894</t>
  </si>
  <si>
    <t>44001000994</t>
  </si>
  <si>
    <t>მაისურაძე ტარიელ ი/მ</t>
  </si>
  <si>
    <t>UU255WW</t>
  </si>
  <si>
    <t>44001004685</t>
  </si>
  <si>
    <t>როსტომ</t>
  </si>
  <si>
    <t>ღუდუშაური</t>
  </si>
  <si>
    <t>XOZ 200</t>
  </si>
  <si>
    <t>16001001965</t>
  </si>
  <si>
    <t>ხოზორაშვილი გიორგი ი/მ</t>
  </si>
  <si>
    <t>TRANSIT 190 LD</t>
  </si>
  <si>
    <t>ZMZ 254</t>
  </si>
  <si>
    <t>16001017329</t>
  </si>
  <si>
    <t>ღარიბაშვილი დემური ი/მ</t>
  </si>
  <si>
    <t>PLP 795</t>
  </si>
  <si>
    <t>16001003878</t>
  </si>
  <si>
    <t>გელიაშვილი გია ი/მ</t>
  </si>
  <si>
    <t>280 2,3D</t>
  </si>
  <si>
    <t xml:space="preserve">1999 </t>
  </si>
  <si>
    <t>KIZ-504</t>
  </si>
  <si>
    <t>23001001118</t>
  </si>
  <si>
    <t>ხადილაშვილი გიორგი ი/მ</t>
  </si>
  <si>
    <t>ZVI - 087</t>
  </si>
  <si>
    <t>23001010499</t>
  </si>
  <si>
    <t>სეთური ზვიად ი/მ</t>
  </si>
  <si>
    <t>SPRINTER 312 D-KA</t>
  </si>
  <si>
    <t>ZPZ - 180</t>
  </si>
  <si>
    <t>23001000935</t>
  </si>
  <si>
    <t>აბრამიშვილი ვაჟა ი/მ</t>
  </si>
  <si>
    <t>608 D</t>
  </si>
  <si>
    <t>1979</t>
  </si>
  <si>
    <t>KOB-357</t>
  </si>
  <si>
    <t>417881046  </t>
  </si>
  <si>
    <t>შპს ბუქო-777</t>
  </si>
  <si>
    <t>TRANSIT TD</t>
  </si>
  <si>
    <t>AA-467-UU</t>
  </si>
  <si>
    <t>SPRINTER 308 D</t>
  </si>
  <si>
    <t>VBV-312</t>
  </si>
  <si>
    <t>SPRINTER 212 2,9D</t>
  </si>
  <si>
    <t>AA-072-MN</t>
  </si>
  <si>
    <t>AA0-043-YY</t>
  </si>
  <si>
    <t>PLP-901</t>
  </si>
  <si>
    <t>AIA-662</t>
  </si>
  <si>
    <t>TRANSIT BUS DIESEL</t>
  </si>
  <si>
    <t>DD-779-II</t>
  </si>
  <si>
    <t>TRANSIT 100LB</t>
  </si>
  <si>
    <t>BS-375-BS</t>
  </si>
  <si>
    <t>EFE-096</t>
  </si>
  <si>
    <t>BRI-783</t>
  </si>
  <si>
    <t>TRANSIT GL 2,5 D</t>
  </si>
  <si>
    <t>USU-078</t>
  </si>
  <si>
    <t>ALL-848</t>
  </si>
  <si>
    <t>LLG-779</t>
  </si>
  <si>
    <t>OBO-920</t>
  </si>
  <si>
    <t>BS-806-BC</t>
  </si>
  <si>
    <t>CQ-532-CQ</t>
  </si>
  <si>
    <t>UOU-248</t>
  </si>
  <si>
    <t>407 D</t>
  </si>
  <si>
    <t>TOO-919</t>
  </si>
  <si>
    <t>JOO-705</t>
  </si>
  <si>
    <t>SPRINTER 310 2,9 D</t>
  </si>
  <si>
    <t>EFE-099</t>
  </si>
  <si>
    <t>AA-902-RR</t>
  </si>
  <si>
    <t>EFE-938</t>
  </si>
  <si>
    <t>TRANSIT 190 LWB</t>
  </si>
  <si>
    <t>JIM-272</t>
  </si>
  <si>
    <t>TOO-446</t>
  </si>
  <si>
    <t>HHH-659</t>
  </si>
  <si>
    <t>GRG-337</t>
  </si>
  <si>
    <t>KSK-914</t>
  </si>
  <si>
    <t>VUV215</t>
  </si>
  <si>
    <t>ME-500-LA</t>
  </si>
  <si>
    <t>308 2,3D</t>
  </si>
  <si>
    <t>WVV-373</t>
  </si>
  <si>
    <t>SPRINTER 210 D</t>
  </si>
  <si>
    <t>ZEZ-977</t>
  </si>
  <si>
    <t>SPRINTER 210 2,9 D</t>
  </si>
  <si>
    <t>ZZL-158</t>
  </si>
  <si>
    <t>IFI-180</t>
  </si>
  <si>
    <t>BS-947-BS</t>
  </si>
  <si>
    <t>PA0-050</t>
  </si>
  <si>
    <t>GG-962-II</t>
  </si>
  <si>
    <t>ZEZ-431</t>
  </si>
  <si>
    <t>OGO-557</t>
  </si>
  <si>
    <t>WW-804-HH</t>
  </si>
  <si>
    <t>YYV-460</t>
  </si>
  <si>
    <t>LOL-355</t>
  </si>
  <si>
    <t>ESE-925</t>
  </si>
  <si>
    <t>AC-753-CA</t>
  </si>
  <si>
    <t>XFX-968</t>
  </si>
  <si>
    <t>CGC-569</t>
  </si>
  <si>
    <t>410 D VAN</t>
  </si>
  <si>
    <t>WSW-285</t>
  </si>
  <si>
    <t>TRANSIT 190 LTD</t>
  </si>
  <si>
    <t>AA-616-TT</t>
  </si>
  <si>
    <t>VGV-307</t>
  </si>
  <si>
    <t>IMQ-500</t>
  </si>
  <si>
    <t>MQN-084</t>
  </si>
  <si>
    <t>ICI-534</t>
  </si>
  <si>
    <t>IOO-402</t>
  </si>
  <si>
    <t>TRANSIT 150 LTD</t>
  </si>
  <si>
    <t>EKE-618</t>
  </si>
  <si>
    <t>IVECO</t>
  </si>
  <si>
    <t>TURBODAILY 59-12</t>
  </si>
  <si>
    <t>TTO-417</t>
  </si>
  <si>
    <t>ACT-417</t>
  </si>
  <si>
    <t>TAM-843</t>
  </si>
  <si>
    <t>210KB</t>
  </si>
  <si>
    <t>EFE-378</t>
  </si>
  <si>
    <t>VNU-385</t>
  </si>
  <si>
    <t>FRF-419</t>
  </si>
  <si>
    <t>GOO-261</t>
  </si>
  <si>
    <t>QCD-063</t>
  </si>
  <si>
    <t>TRANSIT 100LD</t>
  </si>
  <si>
    <t>YSY-504</t>
  </si>
  <si>
    <t>AVV-276</t>
  </si>
  <si>
    <t>410 2,9D</t>
  </si>
  <si>
    <t>IYI-745</t>
  </si>
  <si>
    <t>DTO-353</t>
  </si>
  <si>
    <t>709 D 4,0</t>
  </si>
  <si>
    <t>OB-966-VO</t>
  </si>
  <si>
    <t>VBV-519</t>
  </si>
  <si>
    <t>AB-773-DC</t>
  </si>
  <si>
    <t>ESE-110</t>
  </si>
  <si>
    <t>TRANSIT 100 DL</t>
  </si>
  <si>
    <t>TEM-439</t>
  </si>
  <si>
    <t>TH-711-HT</t>
  </si>
  <si>
    <t>LL-246-LT</t>
  </si>
  <si>
    <t>VIB-406</t>
  </si>
  <si>
    <t>WUV-198</t>
  </si>
  <si>
    <t>MAGIRUS</t>
  </si>
  <si>
    <t>DEUTZ BUS</t>
  </si>
  <si>
    <t>KAK-469</t>
  </si>
  <si>
    <t>VSA-692</t>
  </si>
  <si>
    <t>SER-333</t>
  </si>
  <si>
    <t>211 CDI</t>
  </si>
  <si>
    <t>LNL-425</t>
  </si>
  <si>
    <t>GIO-023</t>
  </si>
  <si>
    <t>SPRINTER 208 CDI</t>
  </si>
  <si>
    <t>AVV-419</t>
  </si>
  <si>
    <t>OOC-625</t>
  </si>
  <si>
    <t>QBO-229</t>
  </si>
  <si>
    <t>AEM-756</t>
  </si>
  <si>
    <t>SPRINTER 3500</t>
  </si>
  <si>
    <t>SRS-286</t>
  </si>
  <si>
    <t>WUV-126</t>
  </si>
  <si>
    <t>FIF-527</t>
  </si>
  <si>
    <t>CIC-559</t>
  </si>
  <si>
    <t xml:space="preserve">MAN </t>
  </si>
  <si>
    <t>NUTZFAHRZEUGE</t>
  </si>
  <si>
    <t>QII643</t>
  </si>
  <si>
    <t>ააიპ ბორჯომის საზოგადოებრივი ტრანსპორტირება</t>
  </si>
  <si>
    <t>QII674</t>
  </si>
  <si>
    <t>SAZ</t>
  </si>
  <si>
    <t>NP-HC40</t>
  </si>
  <si>
    <t>2014</t>
  </si>
  <si>
    <t>AA932AB</t>
  </si>
  <si>
    <t>MAX135</t>
  </si>
  <si>
    <t>AA522LL</t>
  </si>
  <si>
    <t>24001031831</t>
  </si>
  <si>
    <t>ნადირაძე გიორგი ი/მ</t>
  </si>
  <si>
    <t>FORD TRANSIT</t>
  </si>
  <si>
    <t>100 LD</t>
  </si>
  <si>
    <t>CSS 421</t>
  </si>
  <si>
    <t>24001019763</t>
  </si>
  <si>
    <t>ბულბულაშვილი გოჩა ი/მ</t>
  </si>
  <si>
    <t>2,5 D</t>
  </si>
  <si>
    <t>KIZ 894</t>
  </si>
  <si>
    <t>24001009357</t>
  </si>
  <si>
    <t>კიტრიაშვილი ვაჟა ი/მ</t>
  </si>
  <si>
    <t>SPRINTER 212 2,8 D</t>
  </si>
  <si>
    <t>FQF 820</t>
  </si>
  <si>
    <t>24001022381</t>
  </si>
  <si>
    <t>თეზელაშვილი მურაზ ი/მ</t>
  </si>
  <si>
    <t>ტრანზით</t>
  </si>
  <si>
    <t>GZG167</t>
  </si>
  <si>
    <t>შპს ტრანს-ექსპრესი 2002</t>
  </si>
  <si>
    <t>GPC280</t>
  </si>
  <si>
    <t>სპრინტერი</t>
  </si>
  <si>
    <t>AA207RR</t>
  </si>
  <si>
    <t>EUE052</t>
  </si>
  <si>
    <t>JPJ057</t>
  </si>
  <si>
    <t>ტრანზით 2,5 D</t>
  </si>
  <si>
    <t>NW865WN</t>
  </si>
  <si>
    <t>ტრაზით 100</t>
  </si>
  <si>
    <t>FAP959</t>
  </si>
  <si>
    <t>TOURNEO</t>
  </si>
  <si>
    <t>AL717IK</t>
  </si>
  <si>
    <t>SAA167</t>
  </si>
  <si>
    <t>LLK137</t>
  </si>
  <si>
    <t>ტრანზით 100</t>
  </si>
  <si>
    <t>ROR503</t>
  </si>
  <si>
    <t>შპს მედიატორი</t>
  </si>
  <si>
    <t>NFN826</t>
  </si>
  <si>
    <t>ტრანზით 100 D</t>
  </si>
  <si>
    <t>LHL451</t>
  </si>
  <si>
    <t>BNB095</t>
  </si>
  <si>
    <t>BV803VB</t>
  </si>
  <si>
    <t>GRG450</t>
  </si>
  <si>
    <t>VZV403</t>
  </si>
  <si>
    <t>ALX186</t>
  </si>
  <si>
    <t>GB716BG</t>
  </si>
  <si>
    <t>IPI380</t>
  </si>
  <si>
    <t>GEO13LA</t>
  </si>
  <si>
    <t>შპს მაგისტრალი XXI</t>
  </si>
  <si>
    <t>IID 115</t>
  </si>
  <si>
    <t>QGQ029</t>
  </si>
  <si>
    <t>HFH937</t>
  </si>
  <si>
    <t>PMP986</t>
  </si>
  <si>
    <t>TJT132</t>
  </si>
  <si>
    <t>MHM595</t>
  </si>
  <si>
    <t>AN621AN</t>
  </si>
  <si>
    <t>CAG712</t>
  </si>
  <si>
    <t>SC645CS</t>
  </si>
  <si>
    <t>PET 800</t>
  </si>
  <si>
    <t>შპს ინტერ ტრანსი</t>
  </si>
  <si>
    <t>QFQ 438</t>
  </si>
  <si>
    <t>LL 215 NN</t>
  </si>
  <si>
    <t>OVV 898</t>
  </si>
  <si>
    <t>ფოლქსვაგენ ლტ</t>
  </si>
  <si>
    <t>GSN 888</t>
  </si>
  <si>
    <t>დოჯი</t>
  </si>
  <si>
    <t>UO 953 OU</t>
  </si>
  <si>
    <t>BQ 575 QB</t>
  </si>
  <si>
    <t>KQK 219</t>
  </si>
  <si>
    <t>VII 638</t>
  </si>
  <si>
    <t>HUH 458</t>
  </si>
  <si>
    <t>SPRINTER 308 CDI</t>
  </si>
  <si>
    <t>DYD441</t>
  </si>
  <si>
    <t>შპს ბოლნისის მუნიციპალური ტრანსპორტის სამსახური</t>
  </si>
  <si>
    <t>HIGER BUS</t>
  </si>
  <si>
    <t>KLQ 6770 G</t>
  </si>
  <si>
    <t>2015</t>
  </si>
  <si>
    <t>GB940BG</t>
  </si>
  <si>
    <t>GB941BG</t>
  </si>
  <si>
    <t>GB942BG</t>
  </si>
  <si>
    <t>SPRINTER 903,6 KA</t>
  </si>
  <si>
    <t>KLK638</t>
  </si>
  <si>
    <t>LLC061</t>
  </si>
  <si>
    <t>ZHZ199</t>
  </si>
  <si>
    <t>შპს ექსპრეს-ტურისტი</t>
  </si>
  <si>
    <t>DBL264</t>
  </si>
  <si>
    <t>309 DKA</t>
  </si>
  <si>
    <t>ZEZ901</t>
  </si>
  <si>
    <t>WBW493</t>
  </si>
  <si>
    <t>IEI661</t>
  </si>
  <si>
    <t>BWB698</t>
  </si>
  <si>
    <t>GEO096</t>
  </si>
  <si>
    <t>HII296</t>
  </si>
  <si>
    <t>AE206AE</t>
  </si>
  <si>
    <t>SSQ539</t>
  </si>
  <si>
    <t>JRJ626</t>
  </si>
  <si>
    <t>BTM649</t>
  </si>
  <si>
    <t>JRJ863</t>
  </si>
  <si>
    <t>HNN869</t>
  </si>
  <si>
    <t>QRR291</t>
  </si>
  <si>
    <t>SPRINTER 410 D</t>
  </si>
  <si>
    <t>WN258NW</t>
  </si>
  <si>
    <t>TRANSIT 150 LD</t>
  </si>
  <si>
    <t>MRM486</t>
  </si>
  <si>
    <t>ORO281</t>
  </si>
  <si>
    <t>SS616GG</t>
  </si>
  <si>
    <t>VV889OO</t>
  </si>
  <si>
    <t>LKL914</t>
  </si>
  <si>
    <t>WMW976</t>
  </si>
  <si>
    <t>BH109HB</t>
  </si>
  <si>
    <t>QDQ872</t>
  </si>
  <si>
    <t>UGU962</t>
  </si>
  <si>
    <t>AA829MM</t>
  </si>
  <si>
    <t>RA555FK</t>
  </si>
  <si>
    <t>AA739PP</t>
  </si>
  <si>
    <t>MNN203</t>
  </si>
  <si>
    <t>TRANSIT 100 GL 2,4 D</t>
  </si>
  <si>
    <t>KJK208</t>
  </si>
  <si>
    <t>SPRINTER313CDI</t>
  </si>
  <si>
    <t>RA200FK</t>
  </si>
  <si>
    <t>შპს ჟღენტი და ტრანსკომპანია</t>
  </si>
  <si>
    <t>EORD</t>
  </si>
  <si>
    <t>TRANSIT350LTDI</t>
  </si>
  <si>
    <t>QKQ601</t>
  </si>
  <si>
    <t>TRANSIT100L</t>
  </si>
  <si>
    <t>RR762GG</t>
  </si>
  <si>
    <t>AZE510</t>
  </si>
  <si>
    <t>TRANSIT 100 LTD</t>
  </si>
  <si>
    <t>PQP970</t>
  </si>
  <si>
    <t>SPRINTER 211 CDI</t>
  </si>
  <si>
    <t>TT924FF</t>
  </si>
  <si>
    <t>WWN131</t>
  </si>
  <si>
    <t>MFM632</t>
  </si>
  <si>
    <t>SSI364</t>
  </si>
  <si>
    <t>BB762ZZ</t>
  </si>
  <si>
    <t>XVX496</t>
  </si>
  <si>
    <t>QZQ218</t>
  </si>
  <si>
    <t>TRANSIT 100 D</t>
  </si>
  <si>
    <t>BYB948</t>
  </si>
  <si>
    <t>COO127</t>
  </si>
  <si>
    <t>AWA310</t>
  </si>
  <si>
    <t>RUD300</t>
  </si>
  <si>
    <t>LT35 D</t>
  </si>
  <si>
    <t>WOM677</t>
  </si>
  <si>
    <t>BIB692</t>
  </si>
  <si>
    <t>GG846LL</t>
  </si>
  <si>
    <t>LUL476</t>
  </si>
  <si>
    <t>JE601MO</t>
  </si>
  <si>
    <t>WW456OO</t>
  </si>
  <si>
    <t>RQR994</t>
  </si>
  <si>
    <t>M24</t>
  </si>
  <si>
    <t>QS179SQ</t>
  </si>
  <si>
    <t>EAS490</t>
  </si>
  <si>
    <t>RFR627</t>
  </si>
  <si>
    <t>AAA978</t>
  </si>
  <si>
    <t>FF971TT</t>
  </si>
  <si>
    <t>RXR771</t>
  </si>
  <si>
    <t>NN764VV</t>
  </si>
  <si>
    <t>QQ284QG</t>
  </si>
  <si>
    <t>XU101CA</t>
  </si>
  <si>
    <t>NHN342</t>
  </si>
  <si>
    <t>JCJ438</t>
  </si>
  <si>
    <t>UJJ513</t>
  </si>
  <si>
    <t>1983</t>
  </si>
  <si>
    <t>VV513YY</t>
  </si>
  <si>
    <t>GG405BB</t>
  </si>
  <si>
    <t>TRANSIT 90T350</t>
  </si>
  <si>
    <t>PDP265</t>
  </si>
  <si>
    <t>SS587SB</t>
  </si>
  <si>
    <t>BG514BG</t>
  </si>
  <si>
    <t>OV487OV</t>
  </si>
  <si>
    <t>QU464UQ</t>
  </si>
  <si>
    <t>VLV764</t>
  </si>
  <si>
    <t>IID988</t>
  </si>
  <si>
    <t>52R96</t>
  </si>
  <si>
    <t>ERM444</t>
  </si>
  <si>
    <t>BBO784</t>
  </si>
  <si>
    <t>JKJ330</t>
  </si>
  <si>
    <t>MOW170</t>
  </si>
  <si>
    <t>OJJ405</t>
  </si>
  <si>
    <t>GE252LA</t>
  </si>
  <si>
    <t>15001002896</t>
  </si>
  <si>
    <t>ანდიაშვილი გელა ი/მ</t>
  </si>
  <si>
    <t>PCP954</t>
  </si>
  <si>
    <t>15001009038</t>
  </si>
  <si>
    <t>მუსხელიშვილი გელა ი/მ</t>
  </si>
  <si>
    <t>SPRINTER 3136 CDI</t>
  </si>
  <si>
    <t>TB007RZ</t>
  </si>
  <si>
    <t>15001001594</t>
  </si>
  <si>
    <t>ტაბრიზ</t>
  </si>
  <si>
    <t>ორუჯოვი</t>
  </si>
  <si>
    <t>PQP601</t>
  </si>
  <si>
    <t>15001002930</t>
  </si>
  <si>
    <t>ვალიევი ილკინ ი/მ</t>
  </si>
  <si>
    <t>სპრინტერ208</t>
  </si>
  <si>
    <t>AYA048</t>
  </si>
  <si>
    <t>52001019608</t>
  </si>
  <si>
    <t>კვანჭიანი ვლადიმერ ი/მ</t>
  </si>
  <si>
    <t>IIN501</t>
  </si>
  <si>
    <t>61009007050</t>
  </si>
  <si>
    <t xml:space="preserve"> გურამ</t>
  </si>
  <si>
    <t>კახაძე</t>
  </si>
  <si>
    <t>ტრანზიტ 75</t>
  </si>
  <si>
    <t>EUE980</t>
  </si>
  <si>
    <t>61009009694</t>
  </si>
  <si>
    <t>აბულაძე ნუგზარი ი/მ</t>
  </si>
  <si>
    <t>KZK589</t>
  </si>
  <si>
    <t>61009004233</t>
  </si>
  <si>
    <t xml:space="preserve"> ჯაბა</t>
  </si>
  <si>
    <t>აბულაძე</t>
  </si>
  <si>
    <t xml:space="preserve">VOLKSWAGEN </t>
  </si>
  <si>
    <t>შპს გოგი</t>
  </si>
  <si>
    <t>OBV 750</t>
  </si>
  <si>
    <t>TRANSIT 330 LTD</t>
  </si>
  <si>
    <t>VA535XO</t>
  </si>
  <si>
    <t>CZC 453</t>
  </si>
  <si>
    <t>RGR 680</t>
  </si>
  <si>
    <t>MGO 100</t>
  </si>
  <si>
    <t>TRANSIT 120T330</t>
  </si>
  <si>
    <t>VVG 167</t>
  </si>
  <si>
    <t>13001024965</t>
  </si>
  <si>
    <t>ილაშვილი ბიძინა ი/მ</t>
  </si>
  <si>
    <t>FTT 614</t>
  </si>
  <si>
    <t>13001008962</t>
  </si>
  <si>
    <t>ბონდო</t>
  </si>
  <si>
    <t>რუსიშვილი</t>
  </si>
  <si>
    <t>AA716XX</t>
  </si>
  <si>
    <t>13001045233</t>
  </si>
  <si>
    <t>ჭანყოშვილი ალექსანდრე ი/მ</t>
  </si>
  <si>
    <t>BJO 777</t>
  </si>
  <si>
    <t>13001053794</t>
  </si>
  <si>
    <t>რუაძე</t>
  </si>
  <si>
    <t>OMO040</t>
  </si>
  <si>
    <t>25001003315</t>
  </si>
  <si>
    <t>შველიძე მალხაზი ი/მ</t>
  </si>
  <si>
    <t>ZKZ035</t>
  </si>
  <si>
    <t>25001009222</t>
  </si>
  <si>
    <t>ნოზაძე დიმიტრი ი/მ</t>
  </si>
  <si>
    <t>AA958FF</t>
  </si>
  <si>
    <t>40001005956</t>
  </si>
  <si>
    <t xml:space="preserve"> აკაკი</t>
  </si>
  <si>
    <t>ხუხიაშვილი</t>
  </si>
  <si>
    <t>JGJ 133</t>
  </si>
  <si>
    <t>45001001843</t>
  </si>
  <si>
    <t>სურამლიშვილი გივი ი/მ</t>
  </si>
  <si>
    <t>CRAFTER</t>
  </si>
  <si>
    <t>CL219LC</t>
  </si>
  <si>
    <t>45001028275</t>
  </si>
  <si>
    <t>ფუღიაშვილი</t>
  </si>
  <si>
    <t>FHF 218</t>
  </si>
  <si>
    <t>45001001304</t>
  </si>
  <si>
    <t>სანადირაძე ევგენი ი/მ</t>
  </si>
  <si>
    <t>OO814VV</t>
  </si>
  <si>
    <t>45001004048</t>
  </si>
  <si>
    <t>ზაუტაშვილი ვახტანგ ი/მ</t>
  </si>
  <si>
    <t>MERSEDES_BENZ</t>
  </si>
  <si>
    <t>AM999RN</t>
  </si>
  <si>
    <t>14001021323</t>
  </si>
  <si>
    <t>ქისტაური ამირან ი/მ</t>
  </si>
  <si>
    <t>TRANSIT 100GL 2,5D</t>
  </si>
  <si>
    <t>MMW649</t>
  </si>
  <si>
    <t>14001007817</t>
  </si>
  <si>
    <t>ცისკარაული ომარ ი/მ</t>
  </si>
  <si>
    <t>მინივენი</t>
  </si>
  <si>
    <t>HONDA</t>
  </si>
  <si>
    <t>CRV 2,01 16V 4WD</t>
  </si>
  <si>
    <t>ZCZ919</t>
  </si>
  <si>
    <t>14001007512</t>
  </si>
  <si>
    <t xml:space="preserve">ჯორკოშვილი </t>
  </si>
  <si>
    <t>NISSAN</t>
  </si>
  <si>
    <t>LAFESTA</t>
  </si>
  <si>
    <t>AA327VA</t>
  </si>
  <si>
    <t>14001004741</t>
  </si>
  <si>
    <t>სეფიაშვილი</t>
  </si>
  <si>
    <t>E180Z</t>
  </si>
  <si>
    <t>AM752A</t>
  </si>
  <si>
    <t>20001006362</t>
  </si>
  <si>
    <t>მამედოვი ელდარ ი/მ</t>
  </si>
  <si>
    <t>DU852UD</t>
  </si>
  <si>
    <t>08001000344</t>
  </si>
  <si>
    <t>მაისურაძე გია ი/მ</t>
  </si>
  <si>
    <t>TRANZIT</t>
  </si>
  <si>
    <t>BB442RR</t>
  </si>
  <si>
    <t>20001044788</t>
  </si>
  <si>
    <t>თუშიშვილი</t>
  </si>
  <si>
    <t>TOYOTA</t>
  </si>
  <si>
    <t>IPSUM</t>
  </si>
  <si>
    <t>AM505MA</t>
  </si>
  <si>
    <t>20001000677</t>
  </si>
  <si>
    <t>ზურაბი</t>
  </si>
  <si>
    <t xml:space="preserve">ლილუაშვილი </t>
  </si>
  <si>
    <t>AD309DA</t>
  </si>
  <si>
    <t>08001021042</t>
  </si>
  <si>
    <t>ჭიჭინაძე თამაზი ი/მ</t>
  </si>
  <si>
    <t xml:space="preserve">MITSUBISHI </t>
  </si>
  <si>
    <t>DELICA</t>
  </si>
  <si>
    <t>BB257PP</t>
  </si>
  <si>
    <t>08001001541</t>
  </si>
  <si>
    <t>კოჭლამაზაშვილი ვაჟა ი/მ</t>
  </si>
  <si>
    <t>RTR446</t>
  </si>
  <si>
    <t>08001017996</t>
  </si>
  <si>
    <t>შათირიშვილი პაატა ი/მ</t>
  </si>
  <si>
    <t>ROSA</t>
  </si>
  <si>
    <t>LWL129</t>
  </si>
  <si>
    <t>შპს ჯეოტივი</t>
  </si>
  <si>
    <t>COASTER</t>
  </si>
  <si>
    <t>2013</t>
  </si>
  <si>
    <t>FFT562</t>
  </si>
  <si>
    <t>M23</t>
  </si>
  <si>
    <t>STS505</t>
  </si>
  <si>
    <t>HBH403</t>
  </si>
  <si>
    <t>NKN028</t>
  </si>
  <si>
    <t>FFT563</t>
  </si>
  <si>
    <t>AA263HH</t>
  </si>
  <si>
    <t>HBH402</t>
  </si>
  <si>
    <t>BB853OB</t>
  </si>
  <si>
    <t xml:space="preserve">TOYOTA </t>
  </si>
  <si>
    <t>2012</t>
  </si>
  <si>
    <t>BB083OB</t>
  </si>
  <si>
    <t>XLX302</t>
  </si>
  <si>
    <t>XLX304</t>
  </si>
  <si>
    <t>MAX</t>
  </si>
  <si>
    <t>ა(ა)იპ ბორჯომის საზოგადოებრივი ტრანსპორტი</t>
  </si>
  <si>
    <t>BB280PP</t>
  </si>
  <si>
    <t>LIK276</t>
  </si>
  <si>
    <t>UCU 452</t>
  </si>
  <si>
    <t>NP-21</t>
  </si>
  <si>
    <t>UCU453</t>
  </si>
  <si>
    <t>AA 932 AB</t>
  </si>
  <si>
    <t>PAZ</t>
  </si>
  <si>
    <t>4234-00</t>
  </si>
  <si>
    <t>GNA641</t>
  </si>
  <si>
    <t>GNA642</t>
  </si>
  <si>
    <t>GNA643</t>
  </si>
  <si>
    <t>GNA644</t>
  </si>
  <si>
    <t>3206</t>
  </si>
  <si>
    <t>CG146GC</t>
  </si>
  <si>
    <t>AA931BB</t>
  </si>
  <si>
    <t>JPJ830</t>
  </si>
  <si>
    <t>03001013450</t>
  </si>
  <si>
    <t>დავაძე</t>
  </si>
  <si>
    <t>DXD656</t>
  </si>
  <si>
    <t>16001009349</t>
  </si>
  <si>
    <t>ხითარიშვილი ემზარ ი/მ</t>
  </si>
  <si>
    <t>TRANSIT 350 LTD</t>
  </si>
  <si>
    <t>IPI754</t>
  </si>
  <si>
    <t>03001002005</t>
  </si>
  <si>
    <t>მაჩიტაძე გოჩა ი/მ</t>
  </si>
  <si>
    <t>SPRINTER 906KA35 311 CDI</t>
  </si>
  <si>
    <t>AM100EX</t>
  </si>
  <si>
    <t>03001001740</t>
  </si>
  <si>
    <t>გიგოლაშვილი ზაზა ი/მ</t>
  </si>
  <si>
    <t>SPBINTER 311 CD</t>
  </si>
  <si>
    <t>OSO966</t>
  </si>
  <si>
    <t>03001002189</t>
  </si>
  <si>
    <t>თუმანიშვილი</t>
  </si>
  <si>
    <t xml:space="preserve"> TRANSIT</t>
  </si>
  <si>
    <t>AB900GV</t>
  </si>
  <si>
    <t>05001004200</t>
  </si>
  <si>
    <t>აბესალომ</t>
  </si>
  <si>
    <t>გვირჯიშვილი</t>
  </si>
  <si>
    <t xml:space="preserve"> TRANSIT 190 L</t>
  </si>
  <si>
    <t>UNU472</t>
  </si>
  <si>
    <t>05001003560</t>
  </si>
  <si>
    <t>ცალქალამანიძე ანზორ ი/მ</t>
  </si>
  <si>
    <t>LWL414</t>
  </si>
  <si>
    <t>05001003234</t>
  </si>
  <si>
    <t>ივანიძე ლევან ი/მ</t>
  </si>
  <si>
    <t xml:space="preserve"> TRANSIT 100 L</t>
  </si>
  <si>
    <t>JJ828II</t>
  </si>
  <si>
    <t>05001001320</t>
  </si>
  <si>
    <t>მანუჩარ</t>
  </si>
  <si>
    <t>სესაძე</t>
  </si>
  <si>
    <t>HBH020</t>
  </si>
  <si>
    <t>07001019898</t>
  </si>
  <si>
    <t>მანასიანი ნორაირ ი/მ</t>
  </si>
  <si>
    <t>AAK020KA</t>
  </si>
  <si>
    <t>07001001163</t>
  </si>
  <si>
    <t>გევორგ</t>
  </si>
  <si>
    <t>დარბინიან</t>
  </si>
  <si>
    <t>S215HDH</t>
  </si>
  <si>
    <t>SH900LO</t>
  </si>
  <si>
    <t>07001004631</t>
  </si>
  <si>
    <t xml:space="preserve"> შალვა </t>
  </si>
  <si>
    <t>TRANSIT 150 D</t>
  </si>
  <si>
    <t>HI005NG</t>
  </si>
  <si>
    <t>07001002888</t>
  </si>
  <si>
    <t>მკოიან მაკარ ი/მ</t>
  </si>
  <si>
    <t>AC934CA</t>
  </si>
  <si>
    <t>32001014495</t>
  </si>
  <si>
    <t>გრიგორიან მისაკ ი/მ</t>
  </si>
  <si>
    <t>QHQ 831</t>
  </si>
  <si>
    <t>32001010072</t>
  </si>
  <si>
    <t>ხაჩატურ</t>
  </si>
  <si>
    <t>ხაჩატრიან</t>
  </si>
  <si>
    <t>IIO385</t>
  </si>
  <si>
    <t>32001003769</t>
  </si>
  <si>
    <t>ბდოიან არმენ ი/მ</t>
  </si>
  <si>
    <t>308 CDI</t>
  </si>
  <si>
    <t>JJO889</t>
  </si>
  <si>
    <t>32001007428</t>
  </si>
  <si>
    <t>მარგარიან არამაის ი/მ</t>
  </si>
  <si>
    <t>32053</t>
  </si>
  <si>
    <t>DFD-870</t>
  </si>
  <si>
    <t>შპს ახალი ტრანსპორტი</t>
  </si>
  <si>
    <t>LIG-203</t>
  </si>
  <si>
    <t>LIG-204</t>
  </si>
  <si>
    <t>LIG-224</t>
  </si>
  <si>
    <t>LIG-205</t>
  </si>
  <si>
    <t>LIG-220</t>
  </si>
  <si>
    <t>LIG-221</t>
  </si>
  <si>
    <t>SPRINTER312 D</t>
  </si>
  <si>
    <t xml:space="preserve"> YGY 312 </t>
  </si>
  <si>
    <t>27001003303</t>
  </si>
  <si>
    <t>ბენდელიანი ბადრი ი/მ</t>
  </si>
  <si>
    <t>WVV440</t>
  </si>
  <si>
    <t>27001001732</t>
  </si>
  <si>
    <t>გაზდელიანი თემური ი/მ</t>
  </si>
  <si>
    <t>VAN</t>
  </si>
  <si>
    <t>JJO 269</t>
  </si>
  <si>
    <t>27001000186</t>
  </si>
  <si>
    <t>გაბო</t>
  </si>
  <si>
    <t>ბაბლუანი</t>
  </si>
  <si>
    <t>ZBZ404</t>
  </si>
  <si>
    <t>27001006452</t>
  </si>
  <si>
    <t>ონიანი გივი ი/მ</t>
  </si>
  <si>
    <t>VVW698</t>
  </si>
  <si>
    <t>01019014336</t>
  </si>
  <si>
    <t>რაზმაძე ვალერიანი ი/მ</t>
  </si>
  <si>
    <t>SSA776</t>
  </si>
  <si>
    <t>34001000014</t>
  </si>
  <si>
    <t>სულაძე მინდია ი/მ</t>
  </si>
  <si>
    <t>GLL089</t>
  </si>
  <si>
    <t>34001007045</t>
  </si>
  <si>
    <t>ლობჯანიძე რობიზონ ი/მ</t>
  </si>
  <si>
    <t>VXV438</t>
  </si>
  <si>
    <t>ონიანი ვაჟა ი/მ</t>
  </si>
  <si>
    <t xml:space="preserve">MERCEDES- BENZ </t>
  </si>
  <si>
    <t xml:space="preserve">  312 D</t>
  </si>
  <si>
    <t>RVR 770</t>
  </si>
  <si>
    <t>49001004532</t>
  </si>
  <si>
    <t>ფანჯავიძე გიორგი ი/მ</t>
  </si>
  <si>
    <t>BBN 838</t>
  </si>
  <si>
    <t>49001009096</t>
  </si>
  <si>
    <t>ბორის</t>
  </si>
  <si>
    <t>ბანძელაძე</t>
  </si>
  <si>
    <t xml:space="preserve">MERCEDES BENZ </t>
  </si>
  <si>
    <t>LLC 484</t>
  </si>
  <si>
    <t>49001001837</t>
  </si>
  <si>
    <t>დავითი</t>
  </si>
  <si>
    <t>კოპალიანი</t>
  </si>
  <si>
    <t>SPRINTERI 312 D-KA</t>
  </si>
  <si>
    <t>FAN 630</t>
  </si>
  <si>
    <t>49001004379</t>
  </si>
  <si>
    <t>ფუტკარაძე ალექსანდრე ი/მ</t>
  </si>
  <si>
    <t>FVF712</t>
  </si>
  <si>
    <t>27001000376</t>
  </si>
  <si>
    <t>ხმელიძე გოჩა ი/მ</t>
  </si>
  <si>
    <r>
      <rPr>
        <b/>
        <sz val="10"/>
        <rFont val="Sylfaen"/>
        <family val="1"/>
        <charset val="204"/>
      </rPr>
      <t>ბუღალტერი</t>
    </r>
    <r>
      <rPr>
        <sz val="10"/>
        <rFont val="Sylfaen"/>
        <family val="1"/>
        <charset val="204"/>
      </rPr>
      <t xml:space="preserve"> (ან საამისოდ უფლებამოსილი </t>
    </r>
  </si>
  <si>
    <t>საკონცერტო პროგრამის შესრულება</t>
  </si>
  <si>
    <t>60001054665</t>
  </si>
  <si>
    <t>შპს ბურჯი</t>
  </si>
  <si>
    <t>204973742</t>
  </si>
  <si>
    <t>ა/ტრანსპორტის რემონტი</t>
  </si>
  <si>
    <t>მაჭვარიანი რუსუდან ი/მ</t>
  </si>
  <si>
    <t>ბაბლუანი გაბო</t>
  </si>
  <si>
    <t>ბანძელაძე ბორის</t>
  </si>
  <si>
    <t>კოპალიანი დავითი</t>
  </si>
  <si>
    <t>ბაღდავაძე ნუგზარი</t>
  </si>
  <si>
    <t>გლდანი შეშელიძის ქ. გლდანში შესასვლელი მონაკვეთი</t>
  </si>
  <si>
    <t>აეროპორტი თბილისის საერთაშორისო აეროპორტი მიმდებარედ (მარცხნიდან 1 ფარი)</t>
  </si>
  <si>
    <t>სამგორი ვარკეთილის მეტროს მიმდებარედ</t>
  </si>
  <si>
    <t>ისანი ქ. წამებულის გამზირი, სასტუმრო შერატონის მიმდებარედ</t>
  </si>
  <si>
    <t>კრწანისი გორგასლის ქ. ბილაინის ც. ოფისის მიმდებარედ</t>
  </si>
  <si>
    <t>ვერა კოსტავას ქუჩა ჩაჩავას მიმდებარედ</t>
  </si>
  <si>
    <t>ვერა “რუსთაველის მაკდონალდსთან”</t>
  </si>
  <si>
    <t>მთაწმინდა ასათიანის ქ. ტაბიძის ქ. ჩასახვევთან</t>
  </si>
  <si>
    <t>დიღომი მარჯვენა სანაპ. ბელიაშვილის ქ.</t>
  </si>
  <si>
    <t>დიღომი დ. აღმაშენებლის მოედანი, თბილისის შემოსასვლელი, რვასართულიანის სახურავი</t>
  </si>
  <si>
    <t>საბურთალო გაგარინის მოედანი</t>
  </si>
  <si>
    <t>საბურთალო საბურთალოს ქ-ისა და გამსახურდიას გამზ. კვეთა ტექნიკური უნივერსიტეტის გასასვლელი</t>
  </si>
  <si>
    <t>საბურთალო ვ. ფშაველას გამზირი, ,,სოფლმშენის" სახურავი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</si>
</sst>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49">
    <font>
      <sz val="10"/>
      <name val="Arial"/>
      <charset val="1"/>
    </font>
    <font>
      <sz val="11"/>
      <color theme="1"/>
      <name val="Sylfaen"/>
      <family val="2"/>
      <charset val="1"/>
      <scheme val="minor"/>
    </font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Sylfaen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family val="2"/>
    </font>
    <font>
      <sz val="9"/>
      <color theme="1"/>
      <name val="Arial Unicode MS"/>
      <family val="2"/>
    </font>
    <font>
      <sz val="11"/>
      <color indexed="8"/>
      <name val="Sylfaen"/>
      <family val="1"/>
    </font>
    <font>
      <sz val="11"/>
      <color theme="1"/>
      <name val="ა"/>
      <charset val="1"/>
    </font>
    <font>
      <sz val="10"/>
      <color theme="1"/>
      <name val="Sylfaen"/>
      <family val="1"/>
      <charset val="204"/>
    </font>
    <font>
      <sz val="10"/>
      <color indexed="8"/>
      <name val="Sylfaen"/>
      <family val="1"/>
      <charset val="204"/>
    </font>
    <font>
      <sz val="10"/>
      <name val="Sylfaen"/>
      <family val="1"/>
      <charset val="204"/>
    </font>
    <font>
      <u/>
      <sz val="10"/>
      <color theme="10"/>
      <name val="Arial"/>
      <family val="2"/>
    </font>
    <font>
      <sz val="11"/>
      <color theme="1"/>
      <name val="Sylfaen"/>
      <family val="2"/>
      <charset val="204"/>
      <scheme val="minor"/>
    </font>
    <font>
      <sz val="12"/>
      <color rgb="FF000000"/>
      <name val="Geo_WWW_Times"/>
      <family val="1"/>
    </font>
    <font>
      <sz val="12"/>
      <color rgb="FF000000"/>
      <name val="Sylfaen"/>
      <family val="2"/>
      <scheme val="minor"/>
    </font>
    <font>
      <sz val="12"/>
      <name val="Sylfaen"/>
      <family val="2"/>
      <scheme val="minor"/>
    </font>
    <font>
      <b/>
      <sz val="10"/>
      <name val="Sylfaen"/>
      <family val="1"/>
      <charset val="204"/>
    </font>
    <font>
      <b/>
      <sz val="10"/>
      <color theme="1"/>
      <name val="Sylfae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4">
    <xf numFmtId="0" fontId="0" fillId="0" borderId="0"/>
    <xf numFmtId="0" fontId="11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2" fillId="0" borderId="0" applyNumberFormat="0" applyFill="0" applyBorder="0" applyAlignment="0" applyProtection="0"/>
    <xf numFmtId="0" fontId="2" fillId="0" borderId="0"/>
    <xf numFmtId="0" fontId="43" fillId="0" borderId="0"/>
    <xf numFmtId="0" fontId="11" fillId="0" borderId="0"/>
    <xf numFmtId="0" fontId="1" fillId="0" borderId="0"/>
    <xf numFmtId="0" fontId="11" fillId="0" borderId="0" applyNumberFormat="0" applyFont="0" applyFill="0" applyBorder="0" applyAlignment="0" applyProtection="0"/>
  </cellStyleXfs>
  <cellXfs count="596">
    <xf numFmtId="0" fontId="0" fillId="0" borderId="0" xfId="0"/>
    <xf numFmtId="0" fontId="17" fillId="0" borderId="0" xfId="0" applyFont="1" applyProtection="1"/>
    <xf numFmtId="0" fontId="17" fillId="0" borderId="0" xfId="0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1" applyFont="1" applyProtection="1"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7" fillId="0" borderId="1" xfId="0" applyFont="1" applyBorder="1" applyProtection="1">
      <protection locked="0"/>
    </xf>
    <xf numFmtId="0" fontId="23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/>
      <protection locked="0"/>
    </xf>
    <xf numFmtId="0" fontId="17" fillId="0" borderId="0" xfId="0" applyFont="1" applyBorder="1" applyProtection="1">
      <protection locked="0"/>
    </xf>
    <xf numFmtId="0" fontId="22" fillId="2" borderId="1" xfId="1" applyFont="1" applyFill="1" applyBorder="1" applyAlignment="1" applyProtection="1">
      <alignment horizontal="left" vertical="center" wrapText="1"/>
    </xf>
    <xf numFmtId="0" fontId="22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2"/>
    </xf>
    <xf numFmtId="0" fontId="17" fillId="2" borderId="1" xfId="1" applyFont="1" applyFill="1" applyBorder="1" applyAlignment="1" applyProtection="1">
      <alignment horizontal="left" vertical="center" wrapText="1" indent="3"/>
    </xf>
    <xf numFmtId="0" fontId="17" fillId="2" borderId="1" xfId="1" applyFont="1" applyFill="1" applyBorder="1" applyAlignment="1" applyProtection="1">
      <alignment horizontal="left" vertical="center" wrapText="1" indent="4"/>
    </xf>
    <xf numFmtId="0" fontId="17" fillId="0" borderId="0" xfId="3" applyFont="1" applyAlignment="1" applyProtection="1">
      <alignment horizontal="center" vertical="center"/>
      <protection locked="0"/>
    </xf>
    <xf numFmtId="0" fontId="18" fillId="0" borderId="0" xfId="3" applyFont="1" applyAlignment="1" applyProtection="1">
      <alignment horizontal="center" vertical="center"/>
      <protection locked="0"/>
    </xf>
    <xf numFmtId="0" fontId="17" fillId="0" borderId="0" xfId="3" applyFont="1" applyProtection="1">
      <protection locked="0"/>
    </xf>
    <xf numFmtId="0" fontId="17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9" fillId="0" borderId="0" xfId="4" applyFont="1" applyAlignment="1" applyProtection="1">
      <alignment vertical="center" wrapText="1"/>
      <protection locked="0"/>
    </xf>
    <xf numFmtId="0" fontId="20" fillId="0" borderId="0" xfId="4" applyFont="1" applyProtection="1"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7" fillId="0" borderId="0" xfId="0" applyFont="1" applyFill="1" applyProtection="1">
      <protection locked="0"/>
    </xf>
    <xf numFmtId="0" fontId="17" fillId="0" borderId="0" xfId="0" applyFont="1" applyFill="1" applyBorder="1" applyAlignment="1" applyProtection="1">
      <alignment horizontal="left" wrapText="1"/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Alignment="1" applyProtection="1">
      <alignment horizontal="left" indent="1"/>
      <protection locked="0"/>
    </xf>
    <xf numFmtId="0" fontId="22" fillId="0" borderId="0" xfId="0" applyFont="1" applyFill="1" applyBorder="1" applyAlignment="1" applyProtection="1">
      <alignment horizontal="left" vertical="center" indent="1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3" fontId="2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2" fillId="2" borderId="1" xfId="1" applyNumberFormat="1" applyFont="1" applyFill="1" applyBorder="1" applyAlignment="1" applyProtection="1">
      <alignment horizontal="righ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0" fontId="17" fillId="0" borderId="1" xfId="2" applyFont="1" applyFill="1" applyBorder="1" applyAlignment="1" applyProtection="1">
      <alignment horizontal="right" vertical="top"/>
      <protection locked="0"/>
    </xf>
    <xf numFmtId="165" fontId="17" fillId="0" borderId="1" xfId="2" applyNumberFormat="1" applyFont="1" applyFill="1" applyBorder="1" applyAlignment="1" applyProtection="1">
      <alignment horizontal="right" vertical="center"/>
      <protection locked="0"/>
    </xf>
    <xf numFmtId="166" fontId="17" fillId="0" borderId="1" xfId="2" applyNumberFormat="1" applyFont="1" applyFill="1" applyBorder="1" applyAlignment="1" applyProtection="1">
      <alignment horizontal="right" vertical="center"/>
      <protection locked="0"/>
    </xf>
    <xf numFmtId="4" fontId="17" fillId="0" borderId="1" xfId="2" applyNumberFormat="1" applyFont="1" applyFill="1" applyBorder="1" applyAlignment="1" applyProtection="1">
      <alignment horizontal="right" vertical="center"/>
      <protection locked="0"/>
    </xf>
    <xf numFmtId="164" fontId="17" fillId="0" borderId="1" xfId="2" applyNumberFormat="1" applyFont="1" applyFill="1" applyBorder="1" applyAlignment="1" applyProtection="1">
      <alignment horizontal="right" vertical="center"/>
      <protection locked="0"/>
    </xf>
    <xf numFmtId="0" fontId="17" fillId="0" borderId="4" xfId="3" applyFont="1" applyFill="1" applyBorder="1" applyAlignment="1" applyProtection="1">
      <alignment horizontal="right"/>
      <protection locked="0"/>
    </xf>
    <xf numFmtId="0" fontId="17" fillId="0" borderId="4" xfId="3" applyFont="1" applyBorder="1" applyAlignment="1" applyProtection="1">
      <alignment horizontal="right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2" applyFont="1" applyFill="1" applyBorder="1" applyAlignment="1" applyProtection="1">
      <alignment horizontal="left" vertical="top" indent="1"/>
    </xf>
    <xf numFmtId="0" fontId="17" fillId="0" borderId="1" xfId="2" applyFont="1" applyFill="1" applyBorder="1" applyAlignment="1" applyProtection="1">
      <alignment horizontal="left" vertical="center" wrapText="1" indent="2"/>
    </xf>
    <xf numFmtId="0" fontId="22" fillId="2" borderId="5" xfId="1" applyFont="1" applyFill="1" applyBorder="1" applyAlignment="1" applyProtection="1">
      <alignment horizontal="left" vertical="center" wrapText="1"/>
    </xf>
    <xf numFmtId="0" fontId="17" fillId="0" borderId="5" xfId="3" applyFont="1" applyBorder="1" applyAlignment="1" applyProtection="1">
      <alignment horizontal="left" vertical="center" indent="1"/>
    </xf>
    <xf numFmtId="0" fontId="22" fillId="0" borderId="0" xfId="0" applyFont="1" applyFill="1" applyBorder="1" applyAlignment="1" applyProtection="1">
      <alignment horizontal="center" wrapText="1"/>
    </xf>
    <xf numFmtId="0" fontId="22" fillId="0" borderId="0" xfId="0" applyFont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/>
    </xf>
    <xf numFmtId="0" fontId="22" fillId="0" borderId="1" xfId="0" applyFont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 indent="1"/>
    </xf>
    <xf numFmtId="0" fontId="17" fillId="0" borderId="1" xfId="0" applyFont="1" applyBorder="1" applyAlignment="1" applyProtection="1">
      <alignment wrapText="1"/>
    </xf>
    <xf numFmtId="0" fontId="2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wrapText="1"/>
    </xf>
    <xf numFmtId="0" fontId="17" fillId="0" borderId="1" xfId="0" applyFont="1" applyFill="1" applyBorder="1" applyAlignment="1" applyProtection="1">
      <alignment horizontal="left" vertical="center"/>
    </xf>
    <xf numFmtId="0" fontId="22" fillId="0" borderId="1" xfId="0" applyFont="1" applyFill="1" applyBorder="1" applyAlignment="1" applyProtection="1">
      <alignment horizontal="left" vertical="center" indent="1"/>
    </xf>
    <xf numFmtId="0" fontId="17" fillId="0" borderId="0" xfId="0" applyFont="1" applyFill="1" applyProtection="1"/>
    <xf numFmtId="0" fontId="21" fillId="0" borderId="1" xfId="4" applyFont="1" applyBorder="1" applyAlignment="1" applyProtection="1">
      <alignment vertical="center" wrapText="1"/>
    </xf>
    <xf numFmtId="0" fontId="19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9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20" fillId="0" borderId="0" xfId="4" applyFont="1" applyBorder="1" applyProtection="1">
      <protection locked="0"/>
    </xf>
    <xf numFmtId="0" fontId="16" fillId="0" borderId="0" xfId="0" applyFont="1"/>
    <xf numFmtId="0" fontId="17" fillId="0" borderId="0" xfId="1" applyFont="1" applyBorder="1" applyAlignment="1" applyProtection="1">
      <alignment vertical="center"/>
      <protection locked="0"/>
    </xf>
    <xf numFmtId="0" fontId="19" fillId="0" borderId="1" xfId="4" applyFont="1" applyBorder="1" applyAlignment="1" applyProtection="1">
      <alignment horizontal="center" vertical="center" wrapText="1"/>
      <protection locked="0"/>
    </xf>
    <xf numFmtId="3" fontId="17" fillId="0" borderId="0" xfId="1" applyNumberFormat="1" applyFont="1" applyAlignment="1" applyProtection="1">
      <alignment horizontal="center" vertical="center" wrapText="1"/>
      <protection locked="0"/>
    </xf>
    <xf numFmtId="0" fontId="22" fillId="0" borderId="0" xfId="0" applyFont="1" applyProtection="1">
      <protection locked="0"/>
    </xf>
    <xf numFmtId="0" fontId="17" fillId="0" borderId="3" xfId="0" applyFont="1" applyBorder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2" fillId="5" borderId="0" xfId="0" applyFont="1" applyFill="1" applyProtection="1"/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0" applyFont="1" applyFill="1" applyProtection="1"/>
    <xf numFmtId="0" fontId="17" fillId="5" borderId="0" xfId="0" applyFont="1" applyFill="1" applyBorder="1" applyProtection="1"/>
    <xf numFmtId="0" fontId="17" fillId="5" borderId="0" xfId="1" applyFont="1" applyFill="1" applyAlignment="1" applyProtection="1">
      <alignment vertical="center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3" fontId="22" fillId="5" borderId="1" xfId="1" applyNumberFormat="1" applyFont="1" applyFill="1" applyBorder="1" applyAlignment="1" applyProtection="1">
      <alignment horizontal="right" vertical="center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3" fontId="22" fillId="5" borderId="1" xfId="1" applyNumberFormat="1" applyFont="1" applyFill="1" applyBorder="1" applyAlignment="1" applyProtection="1">
      <alignment horizontal="right" vertical="center" wrapText="1"/>
    </xf>
    <xf numFmtId="0" fontId="22" fillId="5" borderId="1" xfId="0" applyFont="1" applyFill="1" applyBorder="1" applyProtection="1"/>
    <xf numFmtId="3" fontId="22" fillId="5" borderId="1" xfId="0" applyNumberFormat="1" applyFont="1" applyFill="1" applyBorder="1" applyProtection="1"/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3" fontId="22" fillId="6" borderId="1" xfId="1" applyNumberFormat="1" applyFont="1" applyFill="1" applyBorder="1" applyAlignment="1" applyProtection="1">
      <alignment horizontal="left" vertical="center" wrapText="1"/>
    </xf>
    <xf numFmtId="3" fontId="22" fillId="6" borderId="1" xfId="1" applyNumberFormat="1" applyFont="1" applyFill="1" applyBorder="1" applyAlignment="1" applyProtection="1">
      <alignment horizontal="center" vertical="center" wrapText="1"/>
    </xf>
    <xf numFmtId="0" fontId="17" fillId="6" borderId="0" xfId="1" applyFont="1" applyFill="1" applyProtection="1">
      <protection locked="0"/>
    </xf>
    <xf numFmtId="0" fontId="17" fillId="6" borderId="0" xfId="0" applyFont="1" applyFill="1" applyAlignment="1" applyProtection="1">
      <alignment horizontal="center" vertical="center"/>
      <protection locked="0"/>
    </xf>
    <xf numFmtId="0" fontId="23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/>
      <protection locked="0"/>
    </xf>
    <xf numFmtId="0" fontId="17" fillId="6" borderId="0" xfId="0" applyFont="1" applyFill="1" applyProtection="1">
      <protection locked="0"/>
    </xf>
    <xf numFmtId="0" fontId="17" fillId="0" borderId="1" xfId="1" applyFont="1" applyFill="1" applyBorder="1" applyAlignment="1" applyProtection="1">
      <alignment horizontal="left" vertical="center" wrapText="1" indent="3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7" fillId="5" borderId="0" xfId="1" applyFont="1" applyFill="1" applyBorder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left" vertical="center"/>
    </xf>
    <xf numFmtId="0" fontId="17" fillId="5" borderId="0" xfId="0" applyFont="1" applyFill="1" applyBorder="1" applyProtection="1">
      <protection locked="0"/>
    </xf>
    <xf numFmtId="0" fontId="17" fillId="5" borderId="0" xfId="0" applyFont="1" applyFill="1" applyProtection="1">
      <protection locked="0"/>
    </xf>
    <xf numFmtId="3" fontId="22" fillId="5" borderId="1" xfId="1" applyNumberFormat="1" applyFont="1" applyFill="1" applyBorder="1" applyAlignment="1" applyProtection="1">
      <alignment horizontal="left" vertical="center" wrapText="1"/>
    </xf>
    <xf numFmtId="0" fontId="17" fillId="5" borderId="1" xfId="0" applyFont="1" applyFill="1" applyBorder="1" applyProtection="1"/>
    <xf numFmtId="0" fontId="17" fillId="5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7" fillId="0" borderId="0" xfId="0" applyFont="1" applyFill="1" applyBorder="1" applyProtection="1">
      <protection locked="0"/>
    </xf>
    <xf numFmtId="0" fontId="18" fillId="5" borderId="0" xfId="3" applyFont="1" applyFill="1" applyAlignment="1" applyProtection="1">
      <alignment horizontal="center" vertical="center" wrapText="1"/>
    </xf>
    <xf numFmtId="0" fontId="17" fillId="5" borderId="0" xfId="3" applyFont="1" applyFill="1" applyAlignment="1" applyProtection="1">
      <alignment horizontal="center" vertical="center"/>
      <protection locked="0"/>
    </xf>
    <xf numFmtId="0" fontId="17" fillId="5" borderId="0" xfId="3" applyFont="1" applyFill="1" applyProtection="1"/>
    <xf numFmtId="0" fontId="17" fillId="5" borderId="3" xfId="0" applyFont="1" applyFill="1" applyBorder="1" applyAlignment="1" applyProtection="1">
      <alignment horizontal="left"/>
    </xf>
    <xf numFmtId="0" fontId="17" fillId="5" borderId="0" xfId="0" applyFont="1" applyFill="1" applyBorder="1" applyAlignment="1" applyProtection="1">
      <alignment horizontal="left"/>
    </xf>
    <xf numFmtId="0" fontId="17" fillId="5" borderId="1" xfId="2" applyFont="1" applyFill="1" applyBorder="1" applyAlignment="1" applyProtection="1">
      <alignment horizontal="right" vertical="top"/>
    </xf>
    <xf numFmtId="0" fontId="22" fillId="5" borderId="4" xfId="3" applyFont="1" applyFill="1" applyBorder="1" applyAlignment="1" applyProtection="1">
      <alignment horizontal="right"/>
    </xf>
    <xf numFmtId="0" fontId="22" fillId="0" borderId="0" xfId="0" applyFont="1" applyFill="1" applyBorder="1" applyAlignment="1" applyProtection="1">
      <alignment horizontal="left"/>
    </xf>
    <xf numFmtId="0" fontId="17" fillId="0" borderId="0" xfId="0" applyFont="1" applyFill="1" applyBorder="1" applyProtection="1"/>
    <xf numFmtId="0" fontId="17" fillId="5" borderId="0" xfId="0" applyFont="1" applyFill="1" applyBorder="1" applyAlignment="1" applyProtection="1">
      <alignment horizontal="left" wrapText="1"/>
    </xf>
    <xf numFmtId="0" fontId="17" fillId="5" borderId="3" xfId="0" applyFont="1" applyFill="1" applyBorder="1" applyAlignment="1" applyProtection="1">
      <alignment horizontal="left" wrapText="1"/>
    </xf>
    <xf numFmtId="0" fontId="17" fillId="5" borderId="3" xfId="0" applyFont="1" applyFill="1" applyBorder="1" applyProtection="1"/>
    <xf numFmtId="0" fontId="22" fillId="5" borderId="3" xfId="0" applyFont="1" applyFill="1" applyBorder="1" applyAlignment="1" applyProtection="1">
      <alignment horizontal="center" vertical="center" wrapText="1"/>
    </xf>
    <xf numFmtId="0" fontId="17" fillId="5" borderId="0" xfId="0" applyFont="1" applyFill="1" applyAlignment="1" applyProtection="1">
      <alignment horizontal="center" vertical="center"/>
    </xf>
    <xf numFmtId="0" fontId="17" fillId="5" borderId="3" xfId="1" applyFont="1" applyFill="1" applyBorder="1" applyAlignment="1" applyProtection="1">
      <alignment horizontal="left" vertical="center"/>
    </xf>
    <xf numFmtId="0" fontId="24" fillId="5" borderId="8" xfId="2" applyFont="1" applyFill="1" applyBorder="1" applyAlignment="1" applyProtection="1">
      <alignment horizontal="center" vertical="top" wrapText="1"/>
    </xf>
    <xf numFmtId="0" fontId="24" fillId="5" borderId="28" xfId="2" applyFont="1" applyFill="1" applyBorder="1" applyAlignment="1" applyProtection="1">
      <alignment horizontal="center" vertical="top" wrapText="1"/>
    </xf>
    <xf numFmtId="1" fontId="24" fillId="5" borderId="28" xfId="2" applyNumberFormat="1" applyFont="1" applyFill="1" applyBorder="1" applyAlignment="1" applyProtection="1">
      <alignment horizontal="center" vertical="top" wrapText="1"/>
    </xf>
    <xf numFmtId="1" fontId="24" fillId="5" borderId="8" xfId="2" applyNumberFormat="1" applyFont="1" applyFill="1" applyBorder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/>
    </xf>
    <xf numFmtId="0" fontId="19" fillId="5" borderId="1" xfId="4" applyFont="1" applyFill="1" applyBorder="1" applyAlignment="1" applyProtection="1">
      <alignment vertical="center" wrapText="1"/>
    </xf>
    <xf numFmtId="0" fontId="21" fillId="5" borderId="5" xfId="4" applyFont="1" applyFill="1" applyBorder="1" applyAlignment="1" applyProtection="1">
      <alignment horizontal="center" vertical="center" wrapText="1"/>
    </xf>
    <xf numFmtId="0" fontId="21" fillId="5" borderId="4" xfId="4" applyFont="1" applyFill="1" applyBorder="1" applyAlignment="1" applyProtection="1">
      <alignment horizontal="center" vertical="center" wrapText="1"/>
    </xf>
    <xf numFmtId="0" fontId="21" fillId="5" borderId="1" xfId="4" applyFont="1" applyFill="1" applyBorder="1" applyAlignment="1" applyProtection="1">
      <alignment horizontal="center" vertical="center" wrapText="1"/>
    </xf>
    <xf numFmtId="0" fontId="16" fillId="5" borderId="0" xfId="0" applyFont="1" applyFill="1" applyProtection="1"/>
    <xf numFmtId="0" fontId="0" fillId="5" borderId="0" xfId="0" applyFill="1" applyProtection="1"/>
    <xf numFmtId="14" fontId="17" fillId="5" borderId="0" xfId="1" applyNumberFormat="1" applyFont="1" applyFill="1" applyBorder="1" applyAlignment="1" applyProtection="1">
      <alignment vertical="center"/>
    </xf>
    <xf numFmtId="0" fontId="17" fillId="5" borderId="0" xfId="1" applyFont="1" applyFill="1" applyBorder="1" applyAlignment="1" applyProtection="1">
      <alignment vertical="center"/>
    </xf>
    <xf numFmtId="14" fontId="17" fillId="5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left" vertical="center"/>
    </xf>
    <xf numFmtId="0" fontId="11" fillId="5" borderId="0" xfId="0" applyFont="1" applyFill="1" applyProtection="1"/>
    <xf numFmtId="0" fontId="0" fillId="5" borderId="0" xfId="0" applyFill="1" applyProtection="1">
      <protection locked="0"/>
    </xf>
    <xf numFmtId="0" fontId="20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1" fillId="5" borderId="5" xfId="4" applyFont="1" applyFill="1" applyBorder="1" applyAlignment="1" applyProtection="1">
      <alignment horizontal="left" vertical="center" wrapText="1"/>
    </xf>
    <xf numFmtId="0" fontId="17" fillId="5" borderId="0" xfId="1" applyFont="1" applyFill="1" applyBorder="1" applyAlignment="1" applyProtection="1">
      <alignment vertical="center"/>
      <protection locked="0"/>
    </xf>
    <xf numFmtId="0" fontId="20" fillId="5" borderId="0" xfId="4" applyFont="1" applyFill="1" applyBorder="1" applyProtection="1">
      <protection locked="0"/>
    </xf>
    <xf numFmtId="0" fontId="17" fillId="5" borderId="0" xfId="3" applyFont="1" applyFill="1" applyProtection="1">
      <protection locked="0"/>
    </xf>
    <xf numFmtId="0" fontId="17" fillId="5" borderId="0" xfId="1" applyFont="1" applyFill="1" applyProtection="1">
      <protection locked="0"/>
    </xf>
    <xf numFmtId="0" fontId="23" fillId="5" borderId="0" xfId="1" applyFont="1" applyFill="1" applyAlignment="1" applyProtection="1">
      <alignment horizontal="center" vertical="center" wrapText="1"/>
      <protection locked="0"/>
    </xf>
    <xf numFmtId="0" fontId="19" fillId="5" borderId="1" xfId="4" applyFont="1" applyFill="1" applyBorder="1" applyAlignment="1" applyProtection="1">
      <alignment horizontal="center" vertical="center" wrapText="1"/>
    </xf>
    <xf numFmtId="14" fontId="27" fillId="0" borderId="2" xfId="5" applyNumberFormat="1" applyFont="1" applyBorder="1" applyAlignment="1" applyProtection="1">
      <alignment wrapText="1"/>
      <protection locked="0"/>
    </xf>
    <xf numFmtId="14" fontId="22" fillId="0" borderId="0" xfId="0" applyNumberFormat="1" applyFont="1" applyFill="1" applyBorder="1" applyAlignment="1" applyProtection="1">
      <alignment horizontal="center" vertical="center" wrapText="1"/>
    </xf>
    <xf numFmtId="0" fontId="26" fillId="5" borderId="1" xfId="2" applyFont="1" applyFill="1" applyBorder="1" applyAlignment="1" applyProtection="1">
      <alignment horizontal="center" vertical="top" wrapText="1"/>
    </xf>
    <xf numFmtId="1" fontId="26" fillId="5" borderId="1" xfId="2" applyNumberFormat="1" applyFont="1" applyFill="1" applyBorder="1" applyAlignment="1" applyProtection="1">
      <alignment horizontal="center" vertical="top" wrapText="1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  <protection locked="0"/>
    </xf>
    <xf numFmtId="0" fontId="26" fillId="5" borderId="6" xfId="2" applyFont="1" applyFill="1" applyBorder="1" applyAlignment="1" applyProtection="1">
      <alignment horizontal="center" vertical="top" wrapText="1"/>
    </xf>
    <xf numFmtId="1" fontId="26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horizontal="left" vertical="top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24" fillId="0" borderId="0" xfId="2" applyFont="1" applyFill="1" applyBorder="1" applyAlignment="1" applyProtection="1">
      <alignment horizontal="center" vertical="top" wrapText="1"/>
      <protection locked="0"/>
    </xf>
    <xf numFmtId="1" fontId="24" fillId="0" borderId="0" xfId="2" applyNumberFormat="1" applyFont="1" applyFill="1" applyBorder="1" applyAlignment="1" applyProtection="1">
      <alignment horizontal="center" vertical="top" wrapText="1"/>
      <protection locked="0"/>
    </xf>
    <xf numFmtId="1" fontId="24" fillId="5" borderId="6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left" vertical="top" wrapText="1"/>
      <protection locked="0"/>
    </xf>
    <xf numFmtId="1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5" borderId="6" xfId="2" applyFont="1" applyFill="1" applyBorder="1" applyAlignment="1" applyProtection="1">
      <alignment horizontal="right" vertical="top" wrapText="1"/>
      <protection locked="0"/>
    </xf>
    <xf numFmtId="0" fontId="24" fillId="0" borderId="7" xfId="2" applyFont="1" applyFill="1" applyBorder="1" applyAlignment="1" applyProtection="1">
      <alignment horizontal="left" vertical="top" wrapText="1"/>
      <protection locked="0"/>
    </xf>
    <xf numFmtId="1" fontId="24" fillId="0" borderId="7" xfId="2" applyNumberFormat="1" applyFont="1" applyFill="1" applyBorder="1" applyAlignment="1" applyProtection="1">
      <alignment horizontal="left" vertical="top" wrapText="1"/>
      <protection locked="0"/>
    </xf>
    <xf numFmtId="0" fontId="26" fillId="5" borderId="29" xfId="2" applyFont="1" applyFill="1" applyBorder="1" applyAlignment="1" applyProtection="1">
      <alignment horizontal="left" vertical="top"/>
      <protection locked="0"/>
    </xf>
    <xf numFmtId="0" fontId="24" fillId="5" borderId="29" xfId="2" applyFont="1" applyFill="1" applyBorder="1" applyAlignment="1" applyProtection="1">
      <alignment horizontal="left" vertical="top" wrapText="1"/>
      <protection locked="0"/>
    </xf>
    <xf numFmtId="0" fontId="24" fillId="5" borderId="30" xfId="2" applyFont="1" applyFill="1" applyBorder="1" applyAlignment="1" applyProtection="1">
      <alignment horizontal="left" vertical="top" wrapText="1"/>
      <protection locked="0"/>
    </xf>
    <xf numFmtId="1" fontId="24" fillId="5" borderId="30" xfId="2" applyNumberFormat="1" applyFont="1" applyFill="1" applyBorder="1" applyAlignment="1" applyProtection="1">
      <alignment horizontal="left" vertical="top" wrapText="1"/>
      <protection locked="0"/>
    </xf>
    <xf numFmtId="1" fontId="24" fillId="5" borderId="31" xfId="2" applyNumberFormat="1" applyFont="1" applyFill="1" applyBorder="1" applyAlignment="1" applyProtection="1">
      <alignment horizontal="left" vertical="top" wrapText="1"/>
      <protection locked="0"/>
    </xf>
    <xf numFmtId="0" fontId="25" fillId="5" borderId="7" xfId="2" applyFont="1" applyFill="1" applyBorder="1" applyAlignment="1" applyProtection="1">
      <alignment horizontal="right" vertical="top" wrapText="1"/>
      <protection locked="0"/>
    </xf>
    <xf numFmtId="0" fontId="17" fillId="2" borderId="0" xfId="0" applyFont="1" applyFill="1" applyProtection="1">
      <protection locked="0"/>
    </xf>
    <xf numFmtId="0" fontId="0" fillId="2" borderId="0" xfId="0" applyFill="1"/>
    <xf numFmtId="0" fontId="22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3" xfId="0" applyFont="1" applyFill="1" applyBorder="1" applyProtection="1">
      <protection locked="0"/>
    </xf>
    <xf numFmtId="0" fontId="0" fillId="2" borderId="0" xfId="0" applyFill="1" applyBorder="1"/>
    <xf numFmtId="0" fontId="22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6" fillId="2" borderId="0" xfId="0" applyFont="1" applyFill="1"/>
    <xf numFmtId="0" fontId="16" fillId="5" borderId="0" xfId="3" applyFont="1" applyFill="1" applyProtection="1"/>
    <xf numFmtId="0" fontId="11" fillId="5" borderId="0" xfId="3" applyFill="1" applyProtection="1"/>
    <xf numFmtId="0" fontId="11" fillId="5" borderId="0" xfId="3" applyFill="1" applyBorder="1" applyProtection="1"/>
    <xf numFmtId="0" fontId="11" fillId="0" borderId="0" xfId="3" applyProtection="1">
      <protection locked="0"/>
    </xf>
    <xf numFmtId="0" fontId="11" fillId="5" borderId="0" xfId="3" applyFill="1" applyProtection="1">
      <protection locked="0"/>
    </xf>
    <xf numFmtId="0" fontId="11" fillId="5" borderId="0" xfId="3" applyFill="1" applyBorder="1" applyProtection="1">
      <protection locked="0"/>
    </xf>
    <xf numFmtId="0" fontId="11" fillId="0" borderId="0" xfId="3" applyFill="1" applyProtection="1"/>
    <xf numFmtId="0" fontId="11" fillId="0" borderId="0" xfId="3" applyFill="1" applyBorder="1" applyProtection="1"/>
    <xf numFmtId="0" fontId="11" fillId="5" borderId="3" xfId="3" applyFill="1" applyBorder="1" applyProtection="1"/>
    <xf numFmtId="0" fontId="16" fillId="5" borderId="1" xfId="3" applyFont="1" applyFill="1" applyBorder="1" applyAlignment="1" applyProtection="1">
      <alignment horizontal="center" vertical="center"/>
    </xf>
    <xf numFmtId="0" fontId="16" fillId="5" borderId="1" xfId="3" applyFont="1" applyFill="1" applyBorder="1" applyAlignment="1" applyProtection="1">
      <alignment horizontal="center" vertical="center" wrapText="1"/>
    </xf>
    <xf numFmtId="0" fontId="16" fillId="5" borderId="2" xfId="3" applyFont="1" applyFill="1" applyBorder="1" applyAlignment="1" applyProtection="1">
      <alignment horizontal="center" vertical="center" wrapText="1"/>
    </xf>
    <xf numFmtId="0" fontId="11" fillId="0" borderId="1" xfId="3" applyBorder="1" applyProtection="1">
      <protection locked="0"/>
    </xf>
    <xf numFmtId="14" fontId="11" fillId="0" borderId="1" xfId="3" applyNumberFormat="1" applyBorder="1" applyProtection="1">
      <protection locked="0"/>
    </xf>
    <xf numFmtId="0" fontId="22" fillId="0" borderId="0" xfId="3" applyFont="1" applyProtection="1">
      <protection locked="0"/>
    </xf>
    <xf numFmtId="0" fontId="17" fillId="0" borderId="0" xfId="3" applyFont="1" applyBorder="1" applyProtection="1">
      <protection locked="0"/>
    </xf>
    <xf numFmtId="0" fontId="17" fillId="0" borderId="3" xfId="3" applyFont="1" applyBorder="1" applyProtection="1">
      <protection locked="0"/>
    </xf>
    <xf numFmtId="0" fontId="22" fillId="0" borderId="0" xfId="3" applyFont="1" applyAlignment="1" applyProtection="1">
      <alignment horizontal="left"/>
      <protection locked="0"/>
    </xf>
    <xf numFmtId="0" fontId="17" fillId="0" borderId="0" xfId="3" applyFont="1" applyAlignment="1" applyProtection="1">
      <alignment horizontal="left"/>
      <protection locked="0"/>
    </xf>
    <xf numFmtId="0" fontId="11" fillId="0" borderId="0" xfId="3"/>
    <xf numFmtId="0" fontId="11" fillId="0" borderId="0" xfId="3" applyBorder="1" applyProtection="1">
      <protection locked="0"/>
    </xf>
    <xf numFmtId="0" fontId="11" fillId="0" borderId="1" xfId="3" applyBorder="1" applyAlignment="1" applyProtection="1">
      <alignment horizontal="center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5" xfId="2" applyFont="1" applyFill="1" applyBorder="1" applyAlignment="1" applyProtection="1">
      <alignment horizontal="left" vertical="center" wrapText="1" indent="2"/>
    </xf>
    <xf numFmtId="4" fontId="17" fillId="0" borderId="4" xfId="2" applyNumberFormat="1" applyFont="1" applyFill="1" applyBorder="1" applyAlignment="1" applyProtection="1">
      <alignment horizontal="right" vertical="center"/>
      <protection locked="0"/>
    </xf>
    <xf numFmtId="0" fontId="19" fillId="0" borderId="2" xfId="4" applyFont="1" applyBorder="1" applyAlignment="1" applyProtection="1">
      <alignment vertical="center" wrapText="1"/>
      <protection locked="0"/>
    </xf>
    <xf numFmtId="0" fontId="2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22" fillId="2" borderId="0" xfId="0" applyFont="1" applyFill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6" fillId="5" borderId="2" xfId="3" applyFont="1" applyFill="1" applyBorder="1" applyAlignment="1" applyProtection="1">
      <alignment horizontal="center" vertical="center"/>
    </xf>
    <xf numFmtId="0" fontId="22" fillId="5" borderId="0" xfId="0" applyFont="1" applyFill="1" applyBorder="1" applyAlignment="1" applyProtection="1">
      <alignment horizont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22" fillId="5" borderId="0" xfId="0" applyFont="1" applyFill="1" applyBorder="1" applyProtection="1">
      <protection locked="0"/>
    </xf>
    <xf numFmtId="0" fontId="16" fillId="5" borderId="0" xfId="0" applyFont="1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horizontal="left"/>
    </xf>
    <xf numFmtId="0" fontId="22" fillId="0" borderId="1" xfId="1" applyFont="1" applyFill="1" applyBorder="1" applyAlignment="1" applyProtection="1">
      <alignment horizontal="left" vertical="center" wrapText="1"/>
    </xf>
    <xf numFmtId="0" fontId="22" fillId="6" borderId="0" xfId="1" applyFont="1" applyFill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/>
      <protection locked="0"/>
    </xf>
    <xf numFmtId="3" fontId="17" fillId="6" borderId="0" xfId="1" applyNumberFormat="1" applyFont="1" applyFill="1" applyAlignment="1" applyProtection="1">
      <alignment horizontal="center" vertical="center"/>
      <protection locked="0"/>
    </xf>
    <xf numFmtId="3" fontId="17" fillId="0" borderId="0" xfId="1" applyNumberFormat="1" applyFont="1" applyAlignment="1" applyProtection="1">
      <alignment horizontal="center" vertical="center"/>
      <protection locked="0"/>
    </xf>
    <xf numFmtId="0" fontId="17" fillId="0" borderId="1" xfId="2" applyFont="1" applyFill="1" applyBorder="1" applyAlignment="1" applyProtection="1">
      <alignment horizontal="left" vertical="top"/>
      <protection locked="0"/>
    </xf>
    <xf numFmtId="0" fontId="32" fillId="6" borderId="0" xfId="0" applyFont="1" applyFill="1" applyAlignment="1" applyProtection="1">
      <alignment vertical="center"/>
      <protection locked="0"/>
    </xf>
    <xf numFmtId="0" fontId="32" fillId="0" borderId="0" xfId="0" applyFont="1" applyAlignment="1" applyProtection="1">
      <alignment vertical="center"/>
      <protection locked="0"/>
    </xf>
    <xf numFmtId="0" fontId="17" fillId="0" borderId="1" xfId="1" applyFont="1" applyFill="1" applyBorder="1" applyAlignment="1" applyProtection="1">
      <alignment horizontal="left" vertical="center" wrapText="1" indent="4"/>
    </xf>
    <xf numFmtId="0" fontId="17" fillId="5" borderId="1" xfId="0" applyFont="1" applyFill="1" applyBorder="1" applyAlignment="1" applyProtection="1">
      <alignment horizontal="center"/>
    </xf>
    <xf numFmtId="0" fontId="17" fillId="0" borderId="5" xfId="0" applyFont="1" applyFill="1" applyBorder="1" applyAlignment="1" applyProtection="1">
      <alignment horizontal="left" vertical="center" indent="1"/>
    </xf>
    <xf numFmtId="0" fontId="17" fillId="5" borderId="33" xfId="0" applyFont="1" applyFill="1" applyBorder="1" applyAlignment="1" applyProtection="1">
      <alignment horizontal="center"/>
    </xf>
    <xf numFmtId="0" fontId="17" fillId="5" borderId="2" xfId="0" applyFont="1" applyFill="1" applyBorder="1" applyAlignment="1" applyProtection="1">
      <alignment horizontal="center"/>
    </xf>
    <xf numFmtId="0" fontId="17" fillId="5" borderId="0" xfId="1" applyFont="1" applyFill="1" applyAlignment="1" applyProtection="1">
      <alignment wrapText="1"/>
    </xf>
    <xf numFmtId="0" fontId="17" fillId="5" borderId="0" xfId="0" applyFont="1" applyFill="1" applyBorder="1" applyAlignment="1" applyProtection="1">
      <alignment wrapText="1"/>
    </xf>
    <xf numFmtId="0" fontId="17" fillId="0" borderId="0" xfId="0" applyFont="1" applyFill="1" applyBorder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7" fillId="0" borderId="0" xfId="3" applyFont="1" applyAlignment="1" applyProtection="1">
      <alignment wrapText="1"/>
      <protection locked="0"/>
    </xf>
    <xf numFmtId="0" fontId="22" fillId="0" borderId="0" xfId="0" applyFont="1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1" xfId="0" applyFont="1" applyFill="1" applyBorder="1" applyAlignment="1" applyProtection="1">
      <alignment horizontal="left" vertical="center" wrapText="1" indent="2"/>
    </xf>
    <xf numFmtId="0" fontId="33" fillId="5" borderId="0" xfId="1" applyFont="1" applyFill="1" applyAlignment="1" applyProtection="1">
      <alignment horizontal="right" vertical="center"/>
    </xf>
    <xf numFmtId="0" fontId="11" fillId="5" borderId="0" xfId="3" applyFill="1" applyBorder="1" applyAlignment="1" applyProtection="1">
      <alignment horizontal="left"/>
      <protection locked="0"/>
    </xf>
    <xf numFmtId="0" fontId="11" fillId="5" borderId="34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ill="1" applyBorder="1" applyAlignment="1" applyProtection="1">
      <alignment horizontal="center" vertical="center" wrapText="1"/>
    </xf>
    <xf numFmtId="0" fontId="11" fillId="5" borderId="2" xfId="3" applyFill="1" applyBorder="1" applyAlignment="1" applyProtection="1">
      <alignment horizontal="center" vertical="center" wrapText="1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27" fillId="0" borderId="1" xfId="7" applyFont="1" applyBorder="1" applyAlignment="1" applyProtection="1">
      <alignment wrapText="1"/>
      <protection locked="0"/>
    </xf>
    <xf numFmtId="14" fontId="11" fillId="5" borderId="1" xfId="3" applyNumberFormat="1" applyFill="1" applyBorder="1" applyProtection="1"/>
    <xf numFmtId="0" fontId="11" fillId="0" borderId="1" xfId="3" applyBorder="1" applyAlignment="1" applyProtection="1">
      <alignment horizontal="left" vertical="center"/>
      <protection locked="0"/>
    </xf>
    <xf numFmtId="0" fontId="17" fillId="5" borderId="1" xfId="0" applyFont="1" applyFill="1" applyBorder="1" applyProtection="1">
      <protection locked="0"/>
    </xf>
    <xf numFmtId="0" fontId="22" fillId="2" borderId="1" xfId="1" applyFont="1" applyFill="1" applyBorder="1" applyAlignment="1" applyProtection="1">
      <alignment vertical="center" wrapText="1"/>
    </xf>
    <xf numFmtId="0" fontId="17" fillId="0" borderId="1" xfId="0" applyFont="1" applyFill="1" applyBorder="1" applyAlignment="1" applyProtection="1">
      <alignment horizontal="center"/>
    </xf>
    <xf numFmtId="0" fontId="22" fillId="0" borderId="5" xfId="1" applyFont="1" applyFill="1" applyBorder="1" applyAlignment="1" applyProtection="1">
      <alignment horizontal="left" vertical="center" wrapText="1"/>
    </xf>
    <xf numFmtId="0" fontId="22" fillId="2" borderId="4" xfId="0" applyFont="1" applyFill="1" applyBorder="1" applyProtection="1"/>
    <xf numFmtId="3" fontId="17" fillId="5" borderId="35" xfId="1" applyNumberFormat="1" applyFont="1" applyFill="1" applyBorder="1" applyAlignment="1" applyProtection="1">
      <alignment horizontal="right" vertical="center" wrapText="1"/>
    </xf>
    <xf numFmtId="0" fontId="22" fillId="5" borderId="2" xfId="0" applyFont="1" applyFill="1" applyBorder="1" applyProtection="1"/>
    <xf numFmtId="3" fontId="17" fillId="5" borderId="33" xfId="1" applyNumberFormat="1" applyFont="1" applyFill="1" applyBorder="1" applyAlignment="1" applyProtection="1">
      <alignment horizontal="right" vertical="center" wrapText="1"/>
    </xf>
    <xf numFmtId="0" fontId="17" fillId="5" borderId="3" xfId="0" applyFont="1" applyFill="1" applyBorder="1" applyProtection="1">
      <protection locked="0"/>
    </xf>
    <xf numFmtId="0" fontId="0" fillId="5" borderId="3" xfId="0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7" fillId="0" borderId="0" xfId="9" applyFont="1" applyAlignment="1" applyProtection="1">
      <alignment vertical="center"/>
      <protection locked="0"/>
    </xf>
    <xf numFmtId="49" fontId="27" fillId="0" borderId="0" xfId="9" applyNumberFormat="1" applyFont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0" fontId="19" fillId="2" borderId="0" xfId="9" applyFont="1" applyFill="1" applyBorder="1" applyAlignment="1" applyProtection="1">
      <alignment vertical="center"/>
      <protection locked="0"/>
    </xf>
    <xf numFmtId="14" fontId="19" fillId="2" borderId="0" xfId="9" applyNumberFormat="1" applyFont="1" applyFill="1" applyBorder="1" applyAlignment="1" applyProtection="1">
      <alignment vertical="center"/>
    </xf>
    <xf numFmtId="0" fontId="17" fillId="0" borderId="0" xfId="0" applyFont="1" applyAlignment="1" applyProtection="1">
      <alignment vertical="center"/>
      <protection locked="0"/>
    </xf>
    <xf numFmtId="14" fontId="21" fillId="2" borderId="0" xfId="9" applyNumberFormat="1" applyFont="1" applyFill="1" applyBorder="1" applyAlignment="1" applyProtection="1">
      <alignment vertical="center" wrapText="1"/>
    </xf>
    <xf numFmtId="14" fontId="19" fillId="2" borderId="3" xfId="9" applyNumberFormat="1" applyFont="1" applyFill="1" applyBorder="1" applyAlignment="1" applyProtection="1">
      <alignment horizontal="center" vertical="center"/>
    </xf>
    <xf numFmtId="14" fontId="19" fillId="2" borderId="3" xfId="9" applyNumberFormat="1" applyFont="1" applyFill="1" applyBorder="1" applyAlignment="1" applyProtection="1">
      <alignment vertical="center"/>
    </xf>
    <xf numFmtId="0" fontId="19" fillId="2" borderId="3" xfId="9" applyFont="1" applyFill="1" applyBorder="1" applyAlignment="1" applyProtection="1">
      <alignment vertical="center"/>
      <protection locked="0"/>
    </xf>
    <xf numFmtId="49" fontId="19" fillId="2" borderId="0" xfId="9" applyNumberFormat="1" applyFont="1" applyFill="1" applyBorder="1" applyAlignment="1" applyProtection="1">
      <alignment vertical="center"/>
      <protection locked="0"/>
    </xf>
    <xf numFmtId="0" fontId="19" fillId="0" borderId="0" xfId="9" applyFont="1" applyAlignment="1" applyProtection="1">
      <alignment vertical="center"/>
      <protection locked="0"/>
    </xf>
    <xf numFmtId="0" fontId="11" fillId="0" borderId="0" xfId="3" applyAlignment="1" applyProtection="1">
      <alignment vertical="center"/>
      <protection locked="0"/>
    </xf>
    <xf numFmtId="0" fontId="34" fillId="0" borderId="37" xfId="9" applyFont="1" applyBorder="1" applyAlignment="1" applyProtection="1">
      <alignment vertical="center" wrapText="1"/>
      <protection locked="0"/>
    </xf>
    <xf numFmtId="0" fontId="34" fillId="4" borderId="26" xfId="9" applyFont="1" applyFill="1" applyBorder="1" applyAlignment="1" applyProtection="1">
      <alignment vertical="center"/>
      <protection locked="0"/>
    </xf>
    <xf numFmtId="0" fontId="34" fillId="4" borderId="24" xfId="9" applyFont="1" applyFill="1" applyBorder="1" applyAlignment="1" applyProtection="1">
      <alignment vertical="center" wrapText="1"/>
      <protection locked="0"/>
    </xf>
    <xf numFmtId="0" fontId="34" fillId="4" borderId="23" xfId="9" applyFont="1" applyFill="1" applyBorder="1" applyAlignment="1" applyProtection="1">
      <alignment vertical="center" wrapText="1"/>
      <protection locked="0"/>
    </xf>
    <xf numFmtId="49" fontId="34" fillId="0" borderId="24" xfId="9" applyNumberFormat="1" applyFont="1" applyBorder="1" applyAlignment="1" applyProtection="1">
      <alignment vertical="center"/>
      <protection locked="0"/>
    </xf>
    <xf numFmtId="0" fontId="34" fillId="0" borderId="23" xfId="9" applyFont="1" applyBorder="1" applyAlignment="1" applyProtection="1">
      <alignment vertical="center" wrapText="1"/>
      <protection locked="0"/>
    </xf>
    <xf numFmtId="0" fontId="34" fillId="0" borderId="25" xfId="9" applyFont="1" applyBorder="1" applyAlignment="1" applyProtection="1">
      <alignment vertical="center"/>
      <protection locked="0"/>
    </xf>
    <xf numFmtId="0" fontId="34" fillId="0" borderId="23" xfId="9" applyFont="1" applyBorder="1" applyAlignment="1" applyProtection="1">
      <alignment horizontal="center" vertical="center"/>
      <protection locked="0"/>
    </xf>
    <xf numFmtId="0" fontId="34" fillId="0" borderId="38" xfId="9" applyFont="1" applyBorder="1" applyAlignment="1" applyProtection="1">
      <alignment vertical="center" wrapText="1"/>
      <protection locked="0"/>
    </xf>
    <xf numFmtId="0" fontId="34" fillId="4" borderId="22" xfId="9" applyFont="1" applyFill="1" applyBorder="1" applyAlignment="1" applyProtection="1">
      <alignment vertical="center"/>
      <protection locked="0"/>
    </xf>
    <xf numFmtId="0" fontId="34" fillId="4" borderId="1" xfId="9" applyFont="1" applyFill="1" applyBorder="1" applyAlignment="1" applyProtection="1">
      <alignment vertical="center" wrapText="1"/>
      <protection locked="0"/>
    </xf>
    <xf numFmtId="0" fontId="34" fillId="4" borderId="21" xfId="9" applyFont="1" applyFill="1" applyBorder="1" applyAlignment="1" applyProtection="1">
      <alignment vertical="center" wrapText="1"/>
      <protection locked="0"/>
    </xf>
    <xf numFmtId="0" fontId="34" fillId="0" borderId="21" xfId="9" applyFont="1" applyBorder="1" applyAlignment="1" applyProtection="1">
      <alignment vertical="center" wrapText="1"/>
      <protection locked="0"/>
    </xf>
    <xf numFmtId="0" fontId="34" fillId="0" borderId="2" xfId="9" applyFont="1" applyBorder="1" applyAlignment="1" applyProtection="1">
      <alignment vertical="center" wrapText="1"/>
      <protection locked="0"/>
    </xf>
    <xf numFmtId="0" fontId="34" fillId="0" borderId="21" xfId="9" applyFont="1" applyBorder="1" applyAlignment="1" applyProtection="1">
      <alignment horizontal="center" vertical="center"/>
      <protection locked="0"/>
    </xf>
    <xf numFmtId="0" fontId="34" fillId="0" borderId="39" xfId="9" applyFont="1" applyBorder="1" applyAlignment="1" applyProtection="1">
      <alignment vertical="center" wrapText="1"/>
      <protection locked="0"/>
    </xf>
    <xf numFmtId="0" fontId="34" fillId="4" borderId="20" xfId="9" applyFont="1" applyFill="1" applyBorder="1" applyAlignment="1" applyProtection="1">
      <alignment vertical="center"/>
      <protection locked="0"/>
    </xf>
    <xf numFmtId="0" fontId="34" fillId="4" borderId="2" xfId="9" applyFont="1" applyFill="1" applyBorder="1" applyAlignment="1" applyProtection="1">
      <alignment vertical="center" wrapText="1"/>
      <protection locked="0"/>
    </xf>
    <xf numFmtId="0" fontId="34" fillId="4" borderId="18" xfId="9" applyFont="1" applyFill="1" applyBorder="1" applyAlignment="1" applyProtection="1">
      <alignment vertical="center" wrapText="1"/>
      <protection locked="0"/>
    </xf>
    <xf numFmtId="0" fontId="34" fillId="0" borderId="18" xfId="9" applyFont="1" applyBorder="1" applyAlignment="1" applyProtection="1">
      <alignment horizontal="center" vertical="center"/>
      <protection locked="0"/>
    </xf>
    <xf numFmtId="0" fontId="27" fillId="0" borderId="0" xfId="9" applyFont="1" applyAlignment="1" applyProtection="1">
      <alignment horizontal="center" vertical="center"/>
      <protection locked="0"/>
    </xf>
    <xf numFmtId="0" fontId="29" fillId="5" borderId="12" xfId="9" applyFont="1" applyFill="1" applyBorder="1" applyAlignment="1" applyProtection="1">
      <alignment horizontal="center" vertical="center"/>
    </xf>
    <xf numFmtId="0" fontId="29" fillId="5" borderId="16" xfId="9" applyFont="1" applyFill="1" applyBorder="1" applyAlignment="1" applyProtection="1">
      <alignment horizontal="center" vertical="center"/>
    </xf>
    <xf numFmtId="0" fontId="29" fillId="5" borderId="15" xfId="9" applyFont="1" applyFill="1" applyBorder="1" applyAlignment="1" applyProtection="1">
      <alignment horizontal="center" vertical="center"/>
    </xf>
    <xf numFmtId="0" fontId="29" fillId="5" borderId="13" xfId="9" applyFont="1" applyFill="1" applyBorder="1" applyAlignment="1" applyProtection="1">
      <alignment horizontal="center" vertical="center"/>
    </xf>
    <xf numFmtId="0" fontId="29" fillId="5" borderId="14" xfId="9" applyFont="1" applyFill="1" applyBorder="1" applyAlignment="1" applyProtection="1">
      <alignment horizontal="center" vertical="center"/>
    </xf>
    <xf numFmtId="0" fontId="29" fillId="0" borderId="0" xfId="9" applyFont="1" applyAlignment="1" applyProtection="1">
      <alignment horizontal="center" vertical="center" wrapText="1"/>
      <protection locked="0"/>
    </xf>
    <xf numFmtId="0" fontId="29" fillId="5" borderId="11" xfId="9" applyFont="1" applyFill="1" applyBorder="1" applyAlignment="1" applyProtection="1">
      <alignment horizontal="center" vertical="center" wrapText="1"/>
    </xf>
    <xf numFmtId="0" fontId="29" fillId="4" borderId="16" xfId="9" applyFont="1" applyFill="1" applyBorder="1" applyAlignment="1" applyProtection="1">
      <alignment horizontal="center" vertical="center" wrapText="1"/>
    </xf>
    <xf numFmtId="0" fontId="29" fillId="4" borderId="14" xfId="9" applyFont="1" applyFill="1" applyBorder="1" applyAlignment="1" applyProtection="1">
      <alignment horizontal="center" vertical="center" wrapText="1"/>
    </xf>
    <xf numFmtId="0" fontId="29" fillId="4" borderId="13" xfId="9" applyFont="1" applyFill="1" applyBorder="1" applyAlignment="1" applyProtection="1">
      <alignment horizontal="center" vertical="center" wrapText="1"/>
    </xf>
    <xf numFmtId="0" fontId="29" fillId="3" borderId="16" xfId="9" applyFont="1" applyFill="1" applyBorder="1" applyAlignment="1" applyProtection="1">
      <alignment horizontal="center" vertical="center" wrapText="1"/>
    </xf>
    <xf numFmtId="0" fontId="29" fillId="3" borderId="17" xfId="9" applyFont="1" applyFill="1" applyBorder="1" applyAlignment="1" applyProtection="1">
      <alignment horizontal="center" vertical="center" wrapText="1"/>
    </xf>
    <xf numFmtId="49" fontId="29" fillId="3" borderId="14" xfId="9" applyNumberFormat="1" applyFont="1" applyFill="1" applyBorder="1" applyAlignment="1" applyProtection="1">
      <alignment horizontal="center" vertical="center" wrapText="1"/>
    </xf>
    <xf numFmtId="0" fontId="29" fillId="3" borderId="10" xfId="9" applyFont="1" applyFill="1" applyBorder="1" applyAlignment="1" applyProtection="1">
      <alignment horizontal="center" vertical="center" wrapText="1"/>
    </xf>
    <xf numFmtId="0" fontId="29" fillId="5" borderId="15" xfId="9" applyFont="1" applyFill="1" applyBorder="1" applyAlignment="1" applyProtection="1">
      <alignment horizontal="center" vertical="center" wrapText="1"/>
    </xf>
    <xf numFmtId="0" fontId="29" fillId="5" borderId="14" xfId="9" applyFont="1" applyFill="1" applyBorder="1" applyAlignment="1" applyProtection="1">
      <alignment horizontal="center" vertical="center" wrapText="1"/>
    </xf>
    <xf numFmtId="0" fontId="29" fillId="5" borderId="13" xfId="9" applyFont="1" applyFill="1" applyBorder="1" applyAlignment="1" applyProtection="1">
      <alignment horizontal="center" vertical="center" wrapText="1"/>
    </xf>
    <xf numFmtId="0" fontId="27" fillId="5" borderId="40" xfId="9" applyFont="1" applyFill="1" applyBorder="1" applyAlignment="1" applyProtection="1">
      <alignment vertical="center"/>
    </xf>
    <xf numFmtId="0" fontId="17" fillId="5" borderId="0" xfId="0" applyFont="1" applyFill="1" applyBorder="1" applyAlignment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8" fillId="5" borderId="0" xfId="9" applyFont="1" applyFill="1" applyBorder="1" applyAlignment="1" applyProtection="1">
      <alignment vertical="center"/>
    </xf>
    <xf numFmtId="0" fontId="27" fillId="5" borderId="41" xfId="9" applyFont="1" applyFill="1" applyBorder="1" applyAlignment="1" applyProtection="1">
      <alignment vertical="center"/>
    </xf>
    <xf numFmtId="0" fontId="19" fillId="5" borderId="40" xfId="9" applyFont="1" applyFill="1" applyBorder="1" applyAlignment="1" applyProtection="1">
      <alignment vertical="center"/>
      <protection locked="0"/>
    </xf>
    <xf numFmtId="0" fontId="19" fillId="5" borderId="0" xfId="9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vertical="center"/>
      <protection locked="0"/>
    </xf>
    <xf numFmtId="49" fontId="19" fillId="5" borderId="0" xfId="9" applyNumberFormat="1" applyFont="1" applyFill="1" applyBorder="1" applyAlignment="1" applyProtection="1">
      <alignment vertical="center"/>
      <protection locked="0"/>
    </xf>
    <xf numFmtId="167" fontId="19" fillId="5" borderId="0" xfId="9" applyNumberFormat="1" applyFont="1" applyFill="1" applyBorder="1" applyAlignment="1" applyProtection="1">
      <alignment vertical="center"/>
      <protection locked="0"/>
    </xf>
    <xf numFmtId="0" fontId="21" fillId="5" borderId="0" xfId="9" applyFont="1" applyFill="1" applyBorder="1" applyAlignment="1" applyProtection="1">
      <alignment horizontal="right" vertical="center"/>
      <protection locked="0"/>
    </xf>
    <xf numFmtId="0" fontId="17" fillId="5" borderId="41" xfId="1" applyFont="1" applyFill="1" applyBorder="1" applyAlignment="1" applyProtection="1">
      <alignment horizontal="left" vertical="center"/>
    </xf>
    <xf numFmtId="14" fontId="19" fillId="5" borderId="0" xfId="9" applyNumberFormat="1" applyFont="1" applyFill="1" applyBorder="1" applyAlignment="1" applyProtection="1">
      <alignment vertical="center"/>
    </xf>
    <xf numFmtId="167" fontId="19" fillId="5" borderId="0" xfId="9" applyNumberFormat="1" applyFont="1" applyFill="1" applyBorder="1" applyAlignment="1" applyProtection="1">
      <alignment vertical="center"/>
    </xf>
    <xf numFmtId="0" fontId="21" fillId="5" borderId="0" xfId="9" applyFont="1" applyFill="1" applyBorder="1" applyAlignment="1" applyProtection="1">
      <alignment horizontal="right" vertical="center"/>
    </xf>
    <xf numFmtId="0" fontId="19" fillId="5" borderId="41" xfId="9" applyFont="1" applyFill="1" applyBorder="1" applyAlignment="1" applyProtection="1">
      <alignment vertical="center"/>
    </xf>
    <xf numFmtId="14" fontId="19" fillId="0" borderId="40" xfId="9" applyNumberFormat="1" applyFont="1" applyBorder="1" applyAlignment="1" applyProtection="1">
      <alignment vertical="center"/>
      <protection locked="0"/>
    </xf>
    <xf numFmtId="0" fontId="17" fillId="5" borderId="0" xfId="0" applyFont="1" applyFill="1" applyBorder="1" applyAlignment="1" applyProtection="1">
      <alignment vertical="center"/>
    </xf>
    <xf numFmtId="0" fontId="17" fillId="5" borderId="41" xfId="0" applyFont="1" applyFill="1" applyBorder="1" applyAlignment="1" applyProtection="1">
      <alignment vertical="center"/>
    </xf>
    <xf numFmtId="0" fontId="19" fillId="5" borderId="40" xfId="9" applyFont="1" applyFill="1" applyBorder="1" applyAlignment="1" applyProtection="1">
      <alignment horizontal="right" vertical="center"/>
    </xf>
    <xf numFmtId="0" fontId="22" fillId="5" borderId="0" xfId="0" applyFont="1" applyFill="1" applyBorder="1" applyAlignment="1" applyProtection="1">
      <alignment vertical="center"/>
    </xf>
    <xf numFmtId="0" fontId="22" fillId="5" borderId="41" xfId="0" applyFont="1" applyFill="1" applyBorder="1" applyAlignment="1" applyProtection="1">
      <alignment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168" fontId="34" fillId="2" borderId="2" xfId="10" applyNumberFormat="1" applyFont="1" applyFill="1" applyBorder="1" applyAlignment="1" applyProtection="1">
      <alignment horizontal="left" vertical="center" wrapText="1"/>
      <protection locked="0"/>
    </xf>
    <xf numFmtId="0" fontId="17" fillId="2" borderId="0" xfId="1" applyFont="1" applyFill="1" applyBorder="1" applyAlignment="1" applyProtection="1">
      <alignment horizontal="left" vertical="center" wrapText="1" indent="1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/>
    <xf numFmtId="0" fontId="22" fillId="5" borderId="1" xfId="1" applyFont="1" applyFill="1" applyBorder="1" applyAlignment="1" applyProtection="1">
      <alignment horizontal="left" vertical="center" wrapText="1" indent="1"/>
    </xf>
    <xf numFmtId="0" fontId="22" fillId="5" borderId="1" xfId="0" applyFont="1" applyFill="1" applyBorder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14" fontId="21" fillId="2" borderId="0" xfId="9" applyNumberFormat="1" applyFont="1" applyFill="1" applyBorder="1" applyAlignment="1" applyProtection="1">
      <alignment vertical="center"/>
    </xf>
    <xf numFmtId="0" fontId="19" fillId="2" borderId="0" xfId="9" applyFont="1" applyFill="1" applyBorder="1" applyAlignment="1" applyProtection="1">
      <alignment horizontal="left" vertical="center"/>
    </xf>
    <xf numFmtId="0" fontId="19" fillId="2" borderId="0" xfId="9" applyFont="1" applyFill="1" applyBorder="1" applyAlignment="1" applyProtection="1">
      <alignment vertical="center"/>
    </xf>
    <xf numFmtId="0" fontId="19" fillId="2" borderId="40" xfId="9" applyFont="1" applyFill="1" applyBorder="1" applyAlignment="1" applyProtection="1">
      <alignment vertical="center"/>
      <protection locked="0"/>
    </xf>
    <xf numFmtId="0" fontId="26" fillId="5" borderId="6" xfId="2" applyFont="1" applyFill="1" applyBorder="1" applyAlignment="1" applyProtection="1">
      <alignment horizontal="center" vertical="center" wrapText="1"/>
    </xf>
    <xf numFmtId="1" fontId="26" fillId="5" borderId="6" xfId="2" applyNumberFormat="1" applyFont="1" applyFill="1" applyBorder="1" applyAlignment="1" applyProtection="1">
      <alignment horizontal="center" vertical="center" wrapText="1"/>
    </xf>
    <xf numFmtId="0" fontId="31" fillId="2" borderId="0" xfId="0" applyFont="1" applyFill="1" applyBorder="1" applyProtection="1"/>
    <xf numFmtId="0" fontId="31" fillId="2" borderId="0" xfId="0" applyFont="1" applyFill="1" applyBorder="1" applyAlignment="1" applyProtection="1">
      <alignment horizontal="center" vertical="center"/>
    </xf>
    <xf numFmtId="0" fontId="32" fillId="5" borderId="41" xfId="0" applyFont="1" applyFill="1" applyBorder="1" applyAlignment="1">
      <alignment vertical="center"/>
    </xf>
    <xf numFmtId="0" fontId="22" fillId="0" borderId="0" xfId="0" applyFont="1" applyBorder="1" applyProtection="1"/>
    <xf numFmtId="0" fontId="22" fillId="2" borderId="0" xfId="0" applyFont="1" applyFill="1" applyBorder="1" applyAlignment="1">
      <alignment horizontal="left" vertical="center"/>
    </xf>
    <xf numFmtId="0" fontId="17" fillId="0" borderId="0" xfId="0" applyFont="1" applyAlignment="1" applyProtection="1">
      <alignment vertical="top" wrapText="1"/>
      <protection locked="0"/>
    </xf>
    <xf numFmtId="0" fontId="34" fillId="0" borderId="42" xfId="9" applyFont="1" applyBorder="1" applyAlignment="1" applyProtection="1">
      <alignment vertical="center" wrapText="1"/>
      <protection locked="0"/>
    </xf>
    <xf numFmtId="0" fontId="34" fillId="4" borderId="42" xfId="9" applyFont="1" applyFill="1" applyBorder="1" applyAlignment="1" applyProtection="1">
      <alignment vertical="center" wrapText="1"/>
      <protection locked="0"/>
    </xf>
    <xf numFmtId="0" fontId="34" fillId="4" borderId="35" xfId="9" applyFont="1" applyFill="1" applyBorder="1" applyAlignment="1" applyProtection="1">
      <alignment vertical="center" wrapText="1"/>
      <protection locked="0"/>
    </xf>
    <xf numFmtId="0" fontId="34" fillId="4" borderId="43" xfId="9" applyFont="1" applyFill="1" applyBorder="1" applyAlignment="1" applyProtection="1">
      <alignment vertical="center"/>
      <protection locked="0"/>
    </xf>
    <xf numFmtId="0" fontId="34" fillId="0" borderId="44" xfId="9" applyFont="1" applyBorder="1" applyAlignment="1" applyProtection="1">
      <alignment vertical="center" wrapText="1"/>
      <protection locked="0"/>
    </xf>
    <xf numFmtId="49" fontId="36" fillId="0" borderId="45" xfId="0" applyNumberFormat="1" applyFont="1" applyBorder="1" applyAlignment="1">
      <alignment horizontal="left" wrapText="1"/>
    </xf>
    <xf numFmtId="0" fontId="36" fillId="0" borderId="45" xfId="0" applyNumberFormat="1" applyFont="1" applyBorder="1" applyAlignment="1">
      <alignment horizontal="left" wrapText="1"/>
    </xf>
    <xf numFmtId="14" fontId="34" fillId="0" borderId="1" xfId="9" applyNumberFormat="1" applyFont="1" applyBorder="1" applyAlignment="1" applyProtection="1">
      <alignment vertical="center" wrapText="1"/>
      <protection locked="0"/>
    </xf>
    <xf numFmtId="0" fontId="34" fillId="0" borderId="1" xfId="9" applyFont="1" applyBorder="1" applyAlignment="1" applyProtection="1">
      <alignment vertical="center" wrapText="1"/>
      <protection locked="0"/>
    </xf>
    <xf numFmtId="1" fontId="22" fillId="5" borderId="1" xfId="0" applyNumberFormat="1" applyFont="1" applyFill="1" applyBorder="1" applyAlignment="1" applyProtection="1">
      <alignment horizontal="right" vertical="center" wrapText="1"/>
    </xf>
    <xf numFmtId="1" fontId="22" fillId="5" borderId="1" xfId="0" applyNumberFormat="1" applyFont="1" applyFill="1" applyBorder="1" applyProtection="1"/>
    <xf numFmtId="1" fontId="17" fillId="0" borderId="1" xfId="0" applyNumberFormat="1" applyFont="1" applyBorder="1" applyProtection="1">
      <protection locked="0"/>
    </xf>
    <xf numFmtId="0" fontId="17" fillId="0" borderId="1" xfId="3" applyFont="1" applyBorder="1" applyAlignment="1" applyProtection="1">
      <alignment vertical="center" wrapText="1"/>
      <protection locked="0"/>
    </xf>
    <xf numFmtId="49" fontId="17" fillId="0" borderId="1" xfId="3" applyNumberFormat="1" applyFont="1" applyBorder="1" applyAlignment="1" applyProtection="1">
      <alignment vertical="center"/>
      <protection locked="0"/>
    </xf>
    <xf numFmtId="0" fontId="17" fillId="0" borderId="1" xfId="3" applyFont="1" applyBorder="1" applyAlignment="1" applyProtection="1">
      <alignment vertical="center" wrapText="1"/>
      <protection locked="0"/>
    </xf>
    <xf numFmtId="0" fontId="27" fillId="0" borderId="19" xfId="17" applyFont="1" applyBorder="1" applyAlignment="1" applyProtection="1">
      <alignment vertical="center" wrapText="1"/>
      <protection locked="0"/>
    </xf>
    <xf numFmtId="0" fontId="24" fillId="0" borderId="1" xfId="2" applyFont="1" applyFill="1" applyBorder="1" applyAlignment="1" applyProtection="1">
      <alignment horizontal="center" vertical="top" wrapText="1"/>
      <protection locked="0"/>
    </xf>
    <xf numFmtId="0" fontId="37" fillId="0" borderId="33" xfId="14" applyFont="1" applyBorder="1" applyAlignment="1" applyProtection="1">
      <alignment wrapText="1"/>
      <protection locked="0"/>
    </xf>
    <xf numFmtId="1" fontId="24" fillId="0" borderId="33" xfId="2" applyNumberFormat="1" applyFont="1" applyFill="1" applyBorder="1" applyAlignment="1" applyProtection="1">
      <alignment horizontal="left" vertical="top" wrapText="1"/>
      <protection locked="0"/>
    </xf>
    <xf numFmtId="1" fontId="24" fillId="0" borderId="47" xfId="2" applyNumberFormat="1" applyFont="1" applyFill="1" applyBorder="1" applyAlignment="1" applyProtection="1">
      <alignment horizontal="left" vertical="top" wrapText="1"/>
      <protection locked="0"/>
    </xf>
    <xf numFmtId="14" fontId="37" fillId="0" borderId="33" xfId="14" applyNumberFormat="1" applyFont="1" applyBorder="1" applyAlignment="1" applyProtection="1">
      <alignment wrapText="1"/>
      <protection locked="0"/>
    </xf>
    <xf numFmtId="0" fontId="37" fillId="0" borderId="1" xfId="14" applyFont="1" applyBorder="1" applyAlignment="1" applyProtection="1">
      <alignment wrapText="1"/>
      <protection locked="0"/>
    </xf>
    <xf numFmtId="1" fontId="24" fillId="0" borderId="1" xfId="2" applyNumberFormat="1" applyFont="1" applyFill="1" applyBorder="1" applyAlignment="1" applyProtection="1">
      <alignment horizontal="left" vertical="top" wrapText="1"/>
      <protection locked="0"/>
    </xf>
    <xf numFmtId="1" fontId="26" fillId="2" borderId="1" xfId="2" applyNumberFormat="1" applyFont="1" applyFill="1" applyBorder="1" applyAlignment="1" applyProtection="1">
      <alignment horizontal="center" vertical="top" wrapText="1"/>
    </xf>
    <xf numFmtId="14" fontId="37" fillId="2" borderId="1" xfId="14" applyNumberFormat="1" applyFont="1" applyFill="1" applyBorder="1" applyAlignment="1" applyProtection="1">
      <alignment wrapText="1"/>
      <protection locked="0"/>
    </xf>
    <xf numFmtId="0" fontId="25" fillId="0" borderId="8" xfId="2" applyFont="1" applyFill="1" applyBorder="1" applyAlignment="1" applyProtection="1">
      <alignment horizontal="right" vertical="top" wrapText="1"/>
      <protection locked="0"/>
    </xf>
    <xf numFmtId="0" fontId="25" fillId="0" borderId="8" xfId="2" applyFont="1" applyFill="1" applyBorder="1" applyAlignment="1" applyProtection="1">
      <alignment horizontal="center" vertical="top" wrapText="1"/>
      <protection locked="0"/>
    </xf>
    <xf numFmtId="1" fontId="19" fillId="0" borderId="1" xfId="4" applyNumberFormat="1" applyFont="1" applyBorder="1" applyAlignment="1" applyProtection="1">
      <alignment vertical="center" wrapText="1"/>
      <protection locked="0"/>
    </xf>
    <xf numFmtId="4" fontId="38" fillId="0" borderId="1" xfId="0" applyNumberFormat="1" applyFont="1" applyFill="1" applyBorder="1" applyAlignment="1">
      <alignment wrapText="1"/>
    </xf>
    <xf numFmtId="0" fontId="19" fillId="0" borderId="1" xfId="16" applyFont="1" applyFill="1" applyBorder="1" applyAlignment="1" applyProtection="1">
      <alignment vertical="center" wrapText="1"/>
      <protection locked="0"/>
    </xf>
    <xf numFmtId="0" fontId="24" fillId="0" borderId="1" xfId="16" applyFont="1" applyFill="1" applyBorder="1" applyAlignment="1" applyProtection="1">
      <alignment horizontal="center" vertical="center" wrapText="1"/>
      <protection locked="0"/>
    </xf>
    <xf numFmtId="14" fontId="24" fillId="0" borderId="1" xfId="16" applyNumberFormat="1" applyFont="1" applyFill="1" applyBorder="1" applyAlignment="1" applyProtection="1">
      <alignment horizontal="center" vertical="center" wrapText="1"/>
      <protection locked="0"/>
    </xf>
    <xf numFmtId="0" fontId="19" fillId="0" borderId="1" xfId="16" applyFont="1" applyBorder="1" applyAlignment="1" applyProtection="1">
      <alignment vertical="center" wrapText="1"/>
      <protection locked="0"/>
    </xf>
    <xf numFmtId="0" fontId="19" fillId="0" borderId="1" xfId="16" applyFont="1" applyBorder="1" applyAlignment="1" applyProtection="1">
      <alignment horizontal="center" vertical="center" wrapText="1"/>
      <protection locked="0"/>
    </xf>
    <xf numFmtId="14" fontId="27" fillId="0" borderId="2" xfId="14" applyNumberFormat="1" applyFont="1" applyBorder="1" applyAlignment="1" applyProtection="1">
      <alignment horizontal="center" wrapText="1"/>
      <protection locked="0"/>
    </xf>
    <xf numFmtId="0" fontId="19" fillId="0" borderId="1" xfId="16" applyFont="1" applyFill="1" applyBorder="1" applyAlignment="1" applyProtection="1">
      <alignment horizontal="center" vertical="center" wrapText="1"/>
      <protection locked="0"/>
    </xf>
    <xf numFmtId="14" fontId="27" fillId="0" borderId="2" xfId="14" applyNumberFormat="1" applyFont="1" applyFill="1" applyBorder="1" applyAlignment="1" applyProtection="1">
      <alignment horizontal="center" wrapText="1"/>
      <protection locked="0"/>
    </xf>
    <xf numFmtId="1" fontId="17" fillId="0" borderId="0" xfId="0" applyNumberFormat="1" applyFont="1" applyProtection="1">
      <protection locked="0"/>
    </xf>
    <xf numFmtId="3" fontId="17" fillId="0" borderId="0" xfId="0" applyNumberFormat="1" applyFont="1" applyProtection="1">
      <protection locked="0"/>
    </xf>
    <xf numFmtId="0" fontId="17" fillId="0" borderId="1" xfId="1" applyFont="1" applyFill="1" applyBorder="1" applyAlignment="1" applyProtection="1">
      <alignment vertical="center" wrapText="1"/>
    </xf>
    <xf numFmtId="49" fontId="17" fillId="0" borderId="1" xfId="1" applyNumberFormat="1" applyFont="1" applyFill="1" applyBorder="1" applyAlignment="1" applyProtection="1">
      <alignment horizontal="left" vertical="center" wrapText="1" indent="1"/>
    </xf>
    <xf numFmtId="0" fontId="17" fillId="5" borderId="0" xfId="1" applyFont="1" applyFill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</xf>
    <xf numFmtId="0" fontId="42" fillId="0" borderId="1" xfId="18" applyFill="1" applyBorder="1" applyAlignment="1" applyProtection="1">
      <alignment horizontal="left" vertical="center" wrapText="1" indent="1"/>
    </xf>
    <xf numFmtId="0" fontId="0" fillId="2" borderId="1" xfId="0" applyFill="1" applyBorder="1"/>
    <xf numFmtId="168" fontId="34" fillId="2" borderId="2" xfId="19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19" applyNumberFormat="1" applyFont="1" applyFill="1" applyBorder="1" applyAlignment="1" applyProtection="1">
      <alignment vertical="center"/>
    </xf>
    <xf numFmtId="0" fontId="19" fillId="2" borderId="0" xfId="19" applyFont="1" applyFill="1" applyBorder="1" applyAlignment="1" applyProtection="1">
      <alignment vertical="center"/>
      <protection locked="0"/>
    </xf>
    <xf numFmtId="14" fontId="19" fillId="2" borderId="0" xfId="19" applyNumberFormat="1" applyFont="1" applyFill="1" applyBorder="1" applyAlignment="1" applyProtection="1">
      <alignment horizontal="center" vertical="center"/>
    </xf>
    <xf numFmtId="14" fontId="21" fillId="2" borderId="0" xfId="19" applyNumberFormat="1" applyFont="1" applyFill="1" applyBorder="1" applyAlignment="1" applyProtection="1">
      <alignment horizontal="center" vertical="center"/>
    </xf>
    <xf numFmtId="14" fontId="21" fillId="2" borderId="0" xfId="19" applyNumberFormat="1" applyFont="1" applyFill="1" applyBorder="1" applyAlignment="1" applyProtection="1">
      <alignment vertical="center"/>
    </xf>
    <xf numFmtId="14" fontId="21" fillId="2" borderId="0" xfId="19" applyNumberFormat="1" applyFont="1" applyFill="1" applyBorder="1" applyAlignment="1" applyProtection="1">
      <alignment vertical="center" wrapText="1"/>
    </xf>
    <xf numFmtId="49" fontId="19" fillId="0" borderId="1" xfId="0" applyNumberFormat="1" applyFont="1" applyFill="1" applyBorder="1" applyAlignment="1">
      <alignment horizontal="center" vertical="center"/>
    </xf>
    <xf numFmtId="0" fontId="19" fillId="0" borderId="2" xfId="16" applyFont="1" applyFill="1" applyBorder="1" applyAlignment="1" applyProtection="1">
      <alignment vertical="center" wrapText="1"/>
      <protection locked="0"/>
    </xf>
    <xf numFmtId="0" fontId="19" fillId="0" borderId="1" xfId="0" applyFont="1" applyFill="1" applyBorder="1" applyAlignment="1">
      <alignment horizontal="center" vertical="center" wrapText="1"/>
    </xf>
    <xf numFmtId="49" fontId="36" fillId="0" borderId="48" xfId="0" applyNumberFormat="1" applyFont="1" applyBorder="1" applyAlignment="1">
      <alignment horizontal="left" wrapText="1"/>
    </xf>
    <xf numFmtId="49" fontId="36" fillId="0" borderId="1" xfId="0" applyNumberFormat="1" applyFont="1" applyBorder="1" applyAlignment="1">
      <alignment horizontal="left" wrapText="1"/>
    </xf>
    <xf numFmtId="49" fontId="36" fillId="0" borderId="49" xfId="0" applyNumberFormat="1" applyFont="1" applyBorder="1" applyAlignment="1">
      <alignment horizontal="left" wrapText="1"/>
    </xf>
    <xf numFmtId="0" fontId="34" fillId="0" borderId="50" xfId="9" applyFont="1" applyBorder="1" applyAlignment="1" applyProtection="1">
      <alignment vertical="center" wrapText="1"/>
      <protection locked="0"/>
    </xf>
    <xf numFmtId="0" fontId="17" fillId="0" borderId="1" xfId="1" applyFont="1" applyFill="1" applyBorder="1" applyAlignment="1" applyProtection="1">
      <alignment horizontal="center" vertical="center" wrapText="1"/>
    </xf>
    <xf numFmtId="0" fontId="22" fillId="0" borderId="1" xfId="1" applyFont="1" applyFill="1" applyBorder="1" applyAlignment="1" applyProtection="1">
      <alignment horizontal="left" vertical="center" wrapText="1" indent="2"/>
    </xf>
    <xf numFmtId="0" fontId="11" fillId="0" borderId="0" xfId="0" applyFont="1"/>
    <xf numFmtId="3" fontId="17" fillId="0" borderId="1" xfId="1" applyNumberFormat="1" applyFont="1" applyFill="1" applyBorder="1" applyAlignment="1" applyProtection="1">
      <alignment horizontal="right" vertical="center"/>
      <protection locked="0"/>
    </xf>
    <xf numFmtId="3" fontId="22" fillId="0" borderId="1" xfId="1" applyNumberFormat="1" applyFont="1" applyFill="1" applyBorder="1" applyAlignment="1" applyProtection="1">
      <alignment horizontal="right" vertical="center"/>
      <protection locked="0"/>
    </xf>
    <xf numFmtId="1" fontId="17" fillId="0" borderId="1" xfId="2" applyNumberFormat="1" applyFont="1" applyFill="1" applyBorder="1" applyAlignment="1" applyProtection="1">
      <alignment horizontal="right" vertical="top"/>
      <protection locked="0"/>
    </xf>
    <xf numFmtId="3" fontId="17" fillId="0" borderId="1" xfId="2" applyNumberFormat="1" applyFont="1" applyFill="1" applyBorder="1" applyAlignment="1" applyProtection="1">
      <alignment horizontal="right" vertical="center"/>
      <protection locked="0"/>
    </xf>
    <xf numFmtId="3" fontId="17" fillId="0" borderId="1" xfId="2" applyNumberFormat="1" applyFont="1" applyFill="1" applyBorder="1" applyAlignment="1" applyProtection="1">
      <alignment horizontal="right" vertical="top"/>
      <protection locked="0"/>
    </xf>
    <xf numFmtId="4" fontId="17" fillId="0" borderId="0" xfId="3" applyNumberFormat="1" applyFont="1" applyProtection="1">
      <protection locked="0"/>
    </xf>
    <xf numFmtId="3" fontId="22" fillId="0" borderId="1" xfId="1" applyNumberFormat="1" applyFont="1" applyFill="1" applyBorder="1" applyAlignment="1" applyProtection="1">
      <alignment horizontal="right" vertical="center" wrapText="1"/>
      <protection locked="0"/>
    </xf>
    <xf numFmtId="165" fontId="17" fillId="0" borderId="0" xfId="3" applyNumberFormat="1" applyFont="1" applyProtection="1">
      <protection locked="0"/>
    </xf>
    <xf numFmtId="3" fontId="17" fillId="0" borderId="0" xfId="3" applyNumberFormat="1" applyFont="1" applyProtection="1">
      <protection locked="0"/>
    </xf>
    <xf numFmtId="0" fontId="44" fillId="0" borderId="1" xfId="0" applyFont="1" applyBorder="1"/>
    <xf numFmtId="1" fontId="17" fillId="0" borderId="1" xfId="0" applyNumberFormat="1" applyFont="1" applyFill="1" applyBorder="1" applyProtection="1">
      <protection locked="0"/>
    </xf>
    <xf numFmtId="0" fontId="17" fillId="0" borderId="1" xfId="0" applyFont="1" applyFill="1" applyBorder="1" applyProtection="1">
      <protection locked="0"/>
    </xf>
    <xf numFmtId="49" fontId="19" fillId="0" borderId="1" xfId="0" applyNumberFormat="1" applyFont="1" applyFill="1" applyBorder="1" applyAlignment="1">
      <alignment horizontal="center" vertical="center" wrapText="1"/>
    </xf>
    <xf numFmtId="49" fontId="19" fillId="0" borderId="2" xfId="16" applyNumberFormat="1" applyFont="1" applyFill="1" applyBorder="1" applyAlignment="1" applyProtection="1">
      <alignment horizontal="center" vertical="center" wrapText="1"/>
      <protection locked="0"/>
    </xf>
    <xf numFmtId="0" fontId="19" fillId="0" borderId="0" xfId="4" applyFont="1" applyBorder="1" applyAlignment="1" applyProtection="1">
      <alignment horizontal="center" vertical="center" wrapText="1"/>
      <protection locked="0"/>
    </xf>
    <xf numFmtId="0" fontId="19" fillId="0" borderId="0" xfId="4" applyFont="1" applyBorder="1" applyAlignment="1" applyProtection="1">
      <alignment vertical="center" wrapText="1"/>
      <protection locked="0"/>
    </xf>
    <xf numFmtId="0" fontId="29" fillId="2" borderId="1" xfId="0" applyFont="1" applyFill="1" applyBorder="1" applyAlignment="1">
      <alignment horizontal="center" vertical="center" wrapText="1"/>
    </xf>
    <xf numFmtId="3" fontId="34" fillId="0" borderId="1" xfId="0" applyNumberFormat="1" applyFont="1" applyFill="1" applyBorder="1" applyAlignment="1">
      <alignment horizontal="center" vertical="center" wrapText="1"/>
    </xf>
    <xf numFmtId="4" fontId="34" fillId="0" borderId="1" xfId="0" applyNumberFormat="1" applyFont="1" applyFill="1" applyBorder="1" applyAlignment="1">
      <alignment horizontal="center" vertical="center" wrapText="1"/>
    </xf>
    <xf numFmtId="0" fontId="32" fillId="0" borderId="1" xfId="0" applyFont="1" applyFill="1" applyBorder="1" applyAlignment="1">
      <alignment horizontal="left" vertical="center" wrapText="1"/>
    </xf>
    <xf numFmtId="0" fontId="32" fillId="0" borderId="1" xfId="0" applyFont="1" applyFill="1" applyBorder="1" applyAlignment="1">
      <alignment vertical="center" wrapText="1"/>
    </xf>
    <xf numFmtId="4" fontId="34" fillId="0" borderId="1" xfId="0" applyNumberFormat="1" applyFont="1" applyFill="1" applyBorder="1" applyAlignment="1">
      <alignment horizontal="center" wrapText="1"/>
    </xf>
    <xf numFmtId="0" fontId="22" fillId="0" borderId="1" xfId="1" applyFont="1" applyFill="1" applyBorder="1" applyAlignment="1" applyProtection="1">
      <alignment horizontal="center" vertical="center" wrapText="1"/>
    </xf>
    <xf numFmtId="4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46" fillId="0" borderId="1" xfId="23" applyNumberFormat="1" applyFont="1" applyFill="1" applyBorder="1" applyAlignment="1">
      <alignment horizontal="center" vertical="center"/>
    </xf>
    <xf numFmtId="0" fontId="45" fillId="0" borderId="1" xfId="22" applyNumberFormat="1" applyFont="1" applyFill="1" applyBorder="1" applyAlignment="1">
      <alignment horizontal="center" vertical="center"/>
    </xf>
    <xf numFmtId="0" fontId="0" fillId="0" borderId="1" xfId="0" applyBorder="1"/>
    <xf numFmtId="0" fontId="36" fillId="0" borderId="45" xfId="0" applyNumberFormat="1" applyFont="1" applyBorder="1" applyAlignment="1">
      <alignment horizontal="center" wrapText="1"/>
    </xf>
    <xf numFmtId="0" fontId="36" fillId="0" borderId="46" xfId="0" applyNumberFormat="1" applyFont="1" applyBorder="1" applyAlignment="1">
      <alignment horizontal="center" wrapText="1"/>
    </xf>
    <xf numFmtId="0" fontId="36" fillId="0" borderId="1" xfId="0" applyNumberFormat="1" applyFont="1" applyBorder="1" applyAlignment="1">
      <alignment horizontal="center" wrapText="1"/>
    </xf>
    <xf numFmtId="3" fontId="22" fillId="0" borderId="1" xfId="1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/>
    <xf numFmtId="14" fontId="21" fillId="2" borderId="36" xfId="9" applyNumberFormat="1" applyFont="1" applyFill="1" applyBorder="1" applyAlignment="1" applyProtection="1">
      <alignment horizontal="center" vertical="center" wrapText="1"/>
    </xf>
    <xf numFmtId="1" fontId="19" fillId="0" borderId="1" xfId="0" applyNumberFormat="1" applyFont="1" applyFill="1" applyBorder="1" applyAlignment="1">
      <alignment horizontal="center" vertical="center" wrapText="1"/>
    </xf>
    <xf numFmtId="0" fontId="2" fillId="0" borderId="0" xfId="16"/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left" vertical="center" wrapText="1"/>
    </xf>
    <xf numFmtId="49" fontId="17" fillId="0" borderId="1" xfId="0" applyNumberFormat="1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left" vertical="center" wrapText="1"/>
    </xf>
    <xf numFmtId="49" fontId="19" fillId="0" borderId="1" xfId="16" applyNumberFormat="1" applyFont="1" applyFill="1" applyBorder="1" applyAlignment="1" applyProtection="1">
      <alignment horizontal="center" vertical="center" wrapText="1"/>
      <protection locked="0"/>
    </xf>
    <xf numFmtId="0" fontId="19" fillId="0" borderId="2" xfId="0" applyFont="1" applyFill="1" applyBorder="1" applyAlignment="1">
      <alignment horizontal="left" vertical="center" wrapText="1"/>
    </xf>
    <xf numFmtId="0" fontId="47" fillId="5" borderId="0" xfId="0" applyFont="1" applyFill="1" applyProtection="1"/>
    <xf numFmtId="0" fontId="41" fillId="5" borderId="0" xfId="0" applyFont="1" applyFill="1" applyProtection="1"/>
    <xf numFmtId="0" fontId="41" fillId="5" borderId="0" xfId="0" applyFont="1" applyFill="1" applyProtection="1">
      <protection locked="0"/>
    </xf>
    <xf numFmtId="0" fontId="41" fillId="5" borderId="0" xfId="1" applyFont="1" applyFill="1" applyAlignment="1" applyProtection="1">
      <alignment vertical="center"/>
    </xf>
    <xf numFmtId="0" fontId="41" fillId="0" borderId="0" xfId="0" applyFont="1"/>
    <xf numFmtId="14" fontId="41" fillId="5" borderId="0" xfId="1" applyNumberFormat="1" applyFont="1" applyFill="1" applyBorder="1" applyAlignment="1" applyProtection="1">
      <alignment horizontal="center" vertical="center"/>
    </xf>
    <xf numFmtId="0" fontId="41" fillId="2" borderId="0" xfId="0" applyFont="1" applyFill="1"/>
    <xf numFmtId="0" fontId="41" fillId="5" borderId="0" xfId="0" applyFont="1" applyFill="1" applyBorder="1" applyProtection="1"/>
    <xf numFmtId="0" fontId="47" fillId="2" borderId="0" xfId="0" applyFont="1" applyFill="1" applyBorder="1" applyAlignment="1" applyProtection="1">
      <alignment horizontal="left"/>
    </xf>
    <xf numFmtId="0" fontId="41" fillId="2" borderId="0" xfId="0" applyFont="1" applyFill="1" applyBorder="1" applyProtection="1"/>
    <xf numFmtId="0" fontId="41" fillId="2" borderId="0" xfId="0" applyFont="1" applyFill="1" applyProtection="1"/>
    <xf numFmtId="0" fontId="47" fillId="5" borderId="0" xfId="1" applyFont="1" applyFill="1" applyAlignment="1" applyProtection="1">
      <alignment horizontal="left" vertical="center"/>
    </xf>
    <xf numFmtId="0" fontId="48" fillId="5" borderId="5" xfId="16" applyFont="1" applyFill="1" applyBorder="1" applyAlignment="1" applyProtection="1">
      <alignment horizontal="left" vertical="center" wrapText="1"/>
    </xf>
    <xf numFmtId="0" fontId="48" fillId="5" borderId="5" xfId="16" applyFont="1" applyFill="1" applyBorder="1" applyAlignment="1" applyProtection="1">
      <alignment horizontal="center" vertical="center" wrapText="1"/>
    </xf>
    <xf numFmtId="0" fontId="48" fillId="5" borderId="1" xfId="16" applyFont="1" applyFill="1" applyBorder="1" applyAlignment="1" applyProtection="1">
      <alignment horizontal="center" vertical="center" wrapText="1"/>
    </xf>
    <xf numFmtId="0" fontId="39" fillId="0" borderId="1" xfId="16" applyFont="1" applyBorder="1" applyAlignment="1" applyProtection="1">
      <alignment horizontal="center" vertical="center" wrapText="1"/>
      <protection locked="0"/>
    </xf>
    <xf numFmtId="0" fontId="39" fillId="0" borderId="1" xfId="16" applyFont="1" applyFill="1" applyBorder="1" applyAlignment="1" applyProtection="1">
      <alignment horizontal="center" vertical="center" wrapText="1"/>
      <protection locked="0"/>
    </xf>
    <xf numFmtId="49" fontId="39" fillId="0" borderId="1" xfId="0" applyNumberFormat="1" applyFont="1" applyFill="1" applyBorder="1" applyAlignment="1">
      <alignment horizontal="center" vertical="center"/>
    </xf>
    <xf numFmtId="0" fontId="39" fillId="0" borderId="1" xfId="0" applyNumberFormat="1" applyFont="1" applyFill="1" applyBorder="1" applyAlignment="1">
      <alignment horizontal="center" vertical="center"/>
    </xf>
    <xf numFmtId="49" fontId="39" fillId="0" borderId="1" xfId="0" applyNumberFormat="1" applyFont="1" applyFill="1" applyBorder="1" applyAlignment="1" applyProtection="1">
      <alignment horizontal="center" vertical="center"/>
      <protection locked="0"/>
    </xf>
    <xf numFmtId="0" fontId="39" fillId="0" borderId="2" xfId="16" applyFont="1" applyFill="1" applyBorder="1" applyAlignment="1" applyProtection="1">
      <alignment horizontal="center" vertical="center" wrapText="1"/>
      <protection locked="0"/>
    </xf>
    <xf numFmtId="0" fontId="39" fillId="0" borderId="2" xfId="16" applyFont="1" applyFill="1" applyBorder="1" applyAlignment="1" applyProtection="1">
      <alignment vertical="center" wrapText="1"/>
      <protection locked="0"/>
    </xf>
    <xf numFmtId="0" fontId="39" fillId="0" borderId="1" xfId="16" applyFont="1" applyBorder="1" applyAlignment="1" applyProtection="1">
      <alignment vertical="center" wrapText="1"/>
      <protection locked="0"/>
    </xf>
    <xf numFmtId="0" fontId="39" fillId="0" borderId="2" xfId="16" applyFont="1" applyBorder="1" applyAlignment="1" applyProtection="1">
      <alignment vertical="center" wrapText="1"/>
      <protection locked="0"/>
    </xf>
    <xf numFmtId="0" fontId="41" fillId="2" borderId="0" xfId="0" applyFont="1" applyFill="1" applyProtection="1">
      <protection locked="0"/>
    </xf>
    <xf numFmtId="0" fontId="39" fillId="2" borderId="0" xfId="16" applyFont="1" applyFill="1" applyProtection="1">
      <protection locked="0"/>
    </xf>
    <xf numFmtId="0" fontId="47" fillId="2" borderId="0" xfId="0" applyFont="1" applyFill="1" applyAlignment="1" applyProtection="1">
      <alignment horizontal="center"/>
      <protection locked="0"/>
    </xf>
    <xf numFmtId="0" fontId="41" fillId="2" borderId="0" xfId="0" applyFont="1" applyFill="1" applyAlignment="1" applyProtection="1">
      <alignment horizontal="center" vertical="center"/>
      <protection locked="0"/>
    </xf>
    <xf numFmtId="0" fontId="41" fillId="2" borderId="3" xfId="0" applyFont="1" applyFill="1" applyBorder="1" applyProtection="1">
      <protection locked="0"/>
    </xf>
    <xf numFmtId="0" fontId="41" fillId="2" borderId="3" xfId="0" applyFont="1" applyFill="1" applyBorder="1"/>
    <xf numFmtId="0" fontId="47" fillId="2" borderId="0" xfId="0" applyFont="1" applyFill="1" applyProtection="1">
      <protection locked="0"/>
    </xf>
    <xf numFmtId="0" fontId="41" fillId="2" borderId="0" xfId="0" applyFont="1" applyFill="1" applyBorder="1" applyProtection="1">
      <protection locked="0"/>
    </xf>
    <xf numFmtId="0" fontId="47" fillId="2" borderId="0" xfId="0" applyFont="1" applyFill="1"/>
    <xf numFmtId="167" fontId="39" fillId="0" borderId="1" xfId="14" applyNumberFormat="1" applyFont="1" applyFill="1" applyBorder="1" applyAlignment="1" applyProtection="1">
      <alignment horizontal="center" vertical="center"/>
      <protection locked="0"/>
    </xf>
    <xf numFmtId="1" fontId="40" fillId="0" borderId="1" xfId="2" applyNumberFormat="1" applyFont="1" applyFill="1" applyBorder="1" applyAlignment="1" applyProtection="1">
      <alignment horizontal="left" vertical="top" wrapText="1"/>
      <protection locked="0"/>
    </xf>
    <xf numFmtId="49" fontId="40" fillId="0" borderId="1" xfId="2" applyNumberFormat="1" applyFont="1" applyFill="1" applyBorder="1" applyAlignment="1" applyProtection="1">
      <alignment horizontal="left" vertical="top" wrapText="1"/>
      <protection locked="0"/>
    </xf>
    <xf numFmtId="0" fontId="40" fillId="0" borderId="1" xfId="2" applyFont="1" applyFill="1" applyBorder="1" applyAlignment="1" applyProtection="1">
      <alignment horizontal="left" vertical="top" wrapText="1"/>
      <protection locked="0"/>
    </xf>
    <xf numFmtId="49" fontId="41" fillId="0" borderId="1" xfId="0" applyNumberFormat="1" applyFont="1" applyFill="1" applyBorder="1" applyAlignment="1" applyProtection="1">
      <alignment horizontal="left" vertical="top"/>
      <protection locked="0"/>
    </xf>
    <xf numFmtId="0" fontId="41" fillId="0" borderId="1" xfId="1" applyFont="1" applyFill="1" applyBorder="1" applyAlignment="1" applyProtection="1">
      <alignment horizontal="left" vertical="top" wrapText="1"/>
    </xf>
    <xf numFmtId="0" fontId="41" fillId="0" borderId="1" xfId="0" applyFont="1" applyFill="1" applyBorder="1" applyAlignment="1">
      <alignment horizontal="left" vertical="top"/>
    </xf>
    <xf numFmtId="0" fontId="41" fillId="0" borderId="1" xfId="0" applyNumberFormat="1" applyFont="1" applyFill="1" applyBorder="1" applyAlignment="1" applyProtection="1">
      <alignment horizontal="left" vertical="top"/>
      <protection locked="0"/>
    </xf>
    <xf numFmtId="0" fontId="41" fillId="0" borderId="1" xfId="0" applyNumberFormat="1" applyFont="1" applyFill="1" applyBorder="1" applyAlignment="1">
      <alignment horizontal="left" vertical="top"/>
    </xf>
    <xf numFmtId="0" fontId="41" fillId="0" borderId="1" xfId="0" applyFont="1" applyFill="1" applyBorder="1" applyAlignment="1" applyProtection="1">
      <alignment horizontal="left" vertical="top"/>
      <protection locked="0"/>
    </xf>
    <xf numFmtId="0" fontId="40" fillId="0" borderId="1" xfId="2" applyNumberFormat="1" applyFont="1" applyFill="1" applyBorder="1" applyAlignment="1" applyProtection="1">
      <alignment horizontal="left" vertical="top" wrapText="1"/>
      <protection locked="0"/>
    </xf>
    <xf numFmtId="0" fontId="40" fillId="0" borderId="1" xfId="0" applyFont="1" applyFill="1" applyBorder="1" applyAlignment="1">
      <alignment horizontal="left" vertical="top" wrapText="1"/>
    </xf>
    <xf numFmtId="49" fontId="40" fillId="0" borderId="1" xfId="0" applyNumberFormat="1" applyFont="1" applyFill="1" applyBorder="1" applyAlignment="1">
      <alignment horizontal="left" vertical="top" wrapText="1"/>
    </xf>
    <xf numFmtId="2" fontId="41" fillId="0" borderId="1" xfId="2" applyNumberFormat="1" applyFont="1" applyFill="1" applyBorder="1" applyAlignment="1" applyProtection="1">
      <alignment horizontal="left" vertical="top" wrapText="1"/>
      <protection locked="0"/>
    </xf>
    <xf numFmtId="0" fontId="41" fillId="0" borderId="1" xfId="2" applyFont="1" applyFill="1" applyBorder="1" applyAlignment="1" applyProtection="1">
      <alignment horizontal="left" vertical="top" wrapText="1"/>
      <protection locked="0"/>
    </xf>
    <xf numFmtId="0" fontId="41" fillId="0" borderId="1" xfId="2" applyFont="1" applyFill="1" applyBorder="1" applyAlignment="1" applyProtection="1">
      <alignment horizontal="left" vertical="top"/>
      <protection locked="0"/>
    </xf>
    <xf numFmtId="2" fontId="40" fillId="0" borderId="1" xfId="2" applyNumberFormat="1" applyFont="1" applyFill="1" applyBorder="1" applyAlignment="1" applyProtection="1">
      <alignment horizontal="left" vertical="top" wrapText="1"/>
      <protection locked="0"/>
    </xf>
    <xf numFmtId="14" fontId="41" fillId="0" borderId="1" xfId="3" applyNumberFormat="1" applyFont="1" applyFill="1" applyBorder="1" applyAlignment="1" applyProtection="1">
      <alignment horizontal="center" vertical="center"/>
      <protection locked="0"/>
    </xf>
    <xf numFmtId="4" fontId="40" fillId="0" borderId="1" xfId="2" applyNumberFormat="1" applyFont="1" applyFill="1" applyBorder="1" applyAlignment="1" applyProtection="1">
      <alignment horizontal="left" vertical="top" wrapText="1"/>
      <protection locked="0"/>
    </xf>
    <xf numFmtId="1" fontId="40" fillId="0" borderId="7" xfId="2" applyNumberFormat="1" applyFont="1" applyFill="1" applyBorder="1" applyAlignment="1" applyProtection="1">
      <alignment horizontal="left" vertical="top" wrapText="1"/>
      <protection locked="0"/>
    </xf>
    <xf numFmtId="167" fontId="39" fillId="0" borderId="35" xfId="14" applyNumberFormat="1" applyFont="1" applyFill="1" applyBorder="1" applyAlignment="1" applyProtection="1">
      <alignment horizontal="center" vertical="center"/>
      <protection locked="0"/>
    </xf>
    <xf numFmtId="1" fontId="40" fillId="0" borderId="9" xfId="2" applyNumberFormat="1" applyFont="1" applyFill="1" applyBorder="1" applyAlignment="1" applyProtection="1">
      <alignment horizontal="left" vertical="top" wrapText="1"/>
      <protection locked="0"/>
    </xf>
    <xf numFmtId="49" fontId="40" fillId="0" borderId="35" xfId="2" applyNumberFormat="1" applyFont="1" applyFill="1" applyBorder="1" applyAlignment="1" applyProtection="1">
      <alignment horizontal="left" vertical="top" wrapText="1"/>
      <protection locked="0"/>
    </xf>
    <xf numFmtId="0" fontId="40" fillId="0" borderId="35" xfId="2" applyFont="1" applyFill="1" applyBorder="1" applyAlignment="1" applyProtection="1">
      <alignment horizontal="left" vertical="top" wrapText="1"/>
      <protection locked="0"/>
    </xf>
    <xf numFmtId="4" fontId="40" fillId="0" borderId="35" xfId="2" applyNumberFormat="1" applyFont="1" applyFill="1" applyBorder="1" applyAlignment="1" applyProtection="1">
      <alignment horizontal="left" vertical="top" wrapText="1"/>
      <protection locked="0"/>
    </xf>
    <xf numFmtId="14" fontId="11" fillId="0" borderId="1" xfId="3" applyNumberFormat="1" applyFill="1" applyBorder="1" applyAlignment="1" applyProtection="1">
      <alignment horizontal="center" vertical="center"/>
      <protection locked="0"/>
    </xf>
    <xf numFmtId="0" fontId="24" fillId="0" borderId="1" xfId="2" applyFont="1" applyFill="1" applyBorder="1" applyAlignment="1" applyProtection="1">
      <alignment horizontal="left" vertical="top" wrapText="1"/>
      <protection locked="0"/>
    </xf>
    <xf numFmtId="49" fontId="24" fillId="0" borderId="1" xfId="2" applyNumberFormat="1" applyFont="1" applyFill="1" applyBorder="1" applyAlignment="1" applyProtection="1">
      <alignment horizontal="left" vertical="top" wrapText="1"/>
      <protection locked="0"/>
    </xf>
    <xf numFmtId="14" fontId="11" fillId="0" borderId="1" xfId="3" applyNumberFormat="1" applyFill="1" applyBorder="1" applyProtection="1">
      <protection locked="0"/>
    </xf>
    <xf numFmtId="0" fontId="24" fillId="0" borderId="32" xfId="2" applyFont="1" applyFill="1" applyBorder="1" applyAlignment="1" applyProtection="1">
      <alignment horizontal="left" vertical="top" wrapText="1"/>
      <protection locked="0"/>
    </xf>
    <xf numFmtId="0" fontId="26" fillId="0" borderId="1" xfId="2" applyFont="1" applyFill="1" applyBorder="1" applyAlignment="1" applyProtection="1">
      <alignment horizontal="left" vertical="top" wrapText="1"/>
      <protection locked="0"/>
    </xf>
    <xf numFmtId="2" fontId="24" fillId="0" borderId="27" xfId="2" applyNumberFormat="1" applyFont="1" applyFill="1" applyBorder="1" applyAlignment="1" applyProtection="1">
      <alignment horizontal="left" vertical="top" wrapText="1"/>
    </xf>
    <xf numFmtId="14" fontId="21" fillId="2" borderId="0" xfId="9" applyNumberFormat="1" applyFont="1" applyFill="1" applyBorder="1" applyAlignment="1" applyProtection="1">
      <alignment horizontal="center" vertical="center"/>
    </xf>
    <xf numFmtId="0" fontId="19" fillId="2" borderId="0" xfId="9" applyFont="1" applyFill="1" applyBorder="1" applyAlignment="1" applyProtection="1">
      <alignment horizontal="left" vertical="center" wrapText="1"/>
      <protection locked="0"/>
    </xf>
    <xf numFmtId="0" fontId="29" fillId="4" borderId="10" xfId="9" applyFont="1" applyFill="1" applyBorder="1" applyAlignment="1" applyProtection="1">
      <alignment horizontal="center" vertical="center"/>
    </xf>
    <xf numFmtId="0" fontId="29" fillId="4" borderId="12" xfId="9" applyFont="1" applyFill="1" applyBorder="1" applyAlignment="1" applyProtection="1">
      <alignment horizontal="center" vertical="center"/>
    </xf>
    <xf numFmtId="0" fontId="29" fillId="4" borderId="11" xfId="9" applyFont="1" applyFill="1" applyBorder="1" applyAlignment="1" applyProtection="1">
      <alignment horizontal="center" vertical="center"/>
    </xf>
    <xf numFmtId="14" fontId="21" fillId="2" borderId="0" xfId="9" applyNumberFormat="1" applyFont="1" applyFill="1" applyBorder="1" applyAlignment="1" applyProtection="1">
      <alignment horizontal="left" vertical="center" wrapText="1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0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14" fontId="17" fillId="0" borderId="0" xfId="1" applyNumberFormat="1" applyFont="1" applyBorder="1" applyAlignment="1" applyProtection="1">
      <alignment horizontal="center" vertical="center"/>
    </xf>
    <xf numFmtId="0" fontId="17" fillId="0" borderId="0" xfId="1" applyFont="1" applyBorder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/>
    </xf>
    <xf numFmtId="0" fontId="17" fillId="0" borderId="0" xfId="0" applyFont="1" applyAlignment="1" applyProtection="1">
      <alignment horizontal="center" vertical="center"/>
      <protection locked="0"/>
    </xf>
    <xf numFmtId="14" fontId="21" fillId="2" borderId="0" xfId="19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0" fontId="17" fillId="0" borderId="0" xfId="0" applyFont="1" applyAlignment="1" applyProtection="1">
      <alignment horizontal="left" vertical="top" wrapText="1"/>
      <protection locked="0"/>
    </xf>
    <xf numFmtId="14" fontId="21" fillId="2" borderId="0" xfId="19" applyNumberFormat="1" applyFont="1" applyFill="1" applyBorder="1" applyAlignment="1" applyProtection="1">
      <alignment horizontal="left" vertical="center" wrapText="1"/>
    </xf>
    <xf numFmtId="14" fontId="21" fillId="2" borderId="36" xfId="19" applyNumberFormat="1" applyFont="1" applyFill="1" applyBorder="1" applyAlignment="1" applyProtection="1">
      <alignment horizontal="center" vertical="center"/>
    </xf>
    <xf numFmtId="14" fontId="21" fillId="2" borderId="36" xfId="19" applyNumberFormat="1" applyFont="1" applyFill="1" applyBorder="1" applyAlignment="1" applyProtection="1">
      <alignment horizontal="center" vertical="center" wrapText="1"/>
    </xf>
    <xf numFmtId="14" fontId="21" fillId="2" borderId="0" xfId="19" applyNumberFormat="1" applyFont="1" applyFill="1" applyBorder="1" applyAlignment="1" applyProtection="1">
      <alignment horizontal="center" vertical="center" wrapText="1"/>
    </xf>
    <xf numFmtId="0" fontId="17" fillId="5" borderId="0" xfId="1" applyFont="1" applyFill="1" applyAlignment="1" applyProtection="1">
      <alignment horizontal="right" vertical="center"/>
    </xf>
    <xf numFmtId="0" fontId="19" fillId="5" borderId="1" xfId="4" applyFont="1" applyFill="1" applyBorder="1" applyAlignment="1" applyProtection="1">
      <alignment horizontal="center" vertical="center" wrapText="1"/>
    </xf>
    <xf numFmtId="0" fontId="17" fillId="5" borderId="0" xfId="1" applyFont="1" applyFill="1" applyBorder="1" applyAlignment="1" applyProtection="1">
      <alignment horizontal="center" vertical="center"/>
    </xf>
    <xf numFmtId="0" fontId="19" fillId="0" borderId="35" xfId="0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1" fontId="19" fillId="0" borderId="35" xfId="0" applyNumberFormat="1" applyFont="1" applyFill="1" applyBorder="1" applyAlignment="1">
      <alignment horizontal="center" vertical="center" wrapText="1"/>
    </xf>
    <xf numFmtId="1" fontId="19" fillId="0" borderId="2" xfId="0" applyNumberFormat="1" applyFont="1" applyFill="1" applyBorder="1" applyAlignment="1">
      <alignment horizontal="center" vertical="center" wrapText="1"/>
    </xf>
    <xf numFmtId="0" fontId="19" fillId="0" borderId="35" xfId="0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/>
    </xf>
    <xf numFmtId="0" fontId="19" fillId="0" borderId="35" xfId="16" applyFont="1" applyFill="1" applyBorder="1" applyAlignment="1" applyProtection="1">
      <alignment horizontal="center" vertical="center" wrapText="1"/>
      <protection locked="0"/>
    </xf>
    <xf numFmtId="0" fontId="19" fillId="0" borderId="2" xfId="16" applyFont="1" applyFill="1" applyBorder="1" applyAlignment="1" applyProtection="1">
      <alignment horizontal="center" vertical="center" wrapText="1"/>
      <protection locked="0"/>
    </xf>
    <xf numFmtId="0" fontId="17" fillId="0" borderId="3" xfId="0" applyFont="1" applyBorder="1" applyAlignment="1" applyProtection="1">
      <alignment horizontal="center"/>
      <protection locked="0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 wrapText="1"/>
    </xf>
    <xf numFmtId="0" fontId="17" fillId="0" borderId="35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35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39" fillId="0" borderId="35" xfId="0" applyNumberFormat="1" applyFont="1" applyFill="1" applyBorder="1" applyAlignment="1">
      <alignment horizontal="center" vertical="center"/>
    </xf>
    <xf numFmtId="0" fontId="39" fillId="0" borderId="33" xfId="0" applyNumberFormat="1" applyFont="1" applyFill="1" applyBorder="1" applyAlignment="1">
      <alignment horizontal="center" vertical="center"/>
    </xf>
    <xf numFmtId="0" fontId="39" fillId="0" borderId="2" xfId="0" applyNumberFormat="1" applyFont="1" applyFill="1" applyBorder="1" applyAlignment="1">
      <alignment horizontal="center" vertical="center"/>
    </xf>
    <xf numFmtId="0" fontId="39" fillId="0" borderId="35" xfId="16" applyFont="1" applyFill="1" applyBorder="1" applyAlignment="1" applyProtection="1">
      <alignment horizontal="center" vertical="center" wrapText="1"/>
      <protection locked="0"/>
    </xf>
    <xf numFmtId="0" fontId="39" fillId="0" borderId="33" xfId="16" applyFont="1" applyFill="1" applyBorder="1" applyAlignment="1" applyProtection="1">
      <alignment horizontal="center" vertical="center" wrapText="1"/>
      <protection locked="0"/>
    </xf>
    <xf numFmtId="0" fontId="39" fillId="0" borderId="2" xfId="16" applyFont="1" applyFill="1" applyBorder="1" applyAlignment="1" applyProtection="1">
      <alignment horizontal="center" vertical="center" wrapText="1"/>
      <protection locked="0"/>
    </xf>
    <xf numFmtId="14" fontId="41" fillId="0" borderId="0" xfId="1" applyNumberFormat="1" applyFont="1" applyFill="1" applyBorder="1" applyAlignment="1" applyProtection="1">
      <alignment horizontal="left" vertical="center"/>
    </xf>
    <xf numFmtId="0" fontId="41" fillId="0" borderId="0" xfId="1" applyFont="1" applyFill="1" applyBorder="1" applyAlignment="1" applyProtection="1">
      <alignment horizontal="left" vertical="center"/>
    </xf>
    <xf numFmtId="0" fontId="19" fillId="0" borderId="35" xfId="4" applyFont="1" applyBorder="1" applyAlignment="1" applyProtection="1">
      <alignment horizontal="center" vertical="center" wrapText="1"/>
      <protection locked="0"/>
    </xf>
    <xf numFmtId="0" fontId="19" fillId="0" borderId="33" xfId="4" applyFont="1" applyBorder="1" applyAlignment="1" applyProtection="1">
      <alignment horizontal="center" vertical="center" wrapText="1"/>
      <protection locked="0"/>
    </xf>
    <xf numFmtId="14" fontId="17" fillId="0" borderId="0" xfId="1" applyNumberFormat="1" applyFont="1" applyFill="1" applyBorder="1" applyAlignment="1" applyProtection="1">
      <alignment horizontal="left" vertical="center"/>
    </xf>
    <xf numFmtId="0" fontId="17" fillId="0" borderId="0" xfId="1" applyFont="1" applyFill="1" applyBorder="1" applyAlignment="1" applyProtection="1">
      <alignment horizontal="left" vertical="center"/>
    </xf>
    <xf numFmtId="168" fontId="34" fillId="0" borderId="2" xfId="19" applyNumberFormat="1" applyFont="1" applyFill="1" applyBorder="1" applyAlignment="1" applyProtection="1">
      <alignment horizontal="left" vertical="center" wrapText="1"/>
      <protection locked="0"/>
    </xf>
  </cellXfs>
  <cellStyles count="24">
    <cellStyle name="Hyperlink" xfId="18" builtinId="8"/>
    <cellStyle name="Normal" xfId="0" builtinId="0"/>
    <cellStyle name="Normal 2" xfId="2"/>
    <cellStyle name="Normal 2 2" xfId="21"/>
    <cellStyle name="Normal 2 3" xfId="23"/>
    <cellStyle name="Normal 3" xfId="3"/>
    <cellStyle name="Normal 4" xfId="4"/>
    <cellStyle name="Normal 4 2" xfId="16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2 3 2 2" xfId="17"/>
    <cellStyle name="Normal 5 2 3 3" xfId="15"/>
    <cellStyle name="Normal 5 3" xfId="9"/>
    <cellStyle name="Normal 5 3 2" xfId="10"/>
    <cellStyle name="Normal 5 3 2 2" xfId="19"/>
    <cellStyle name="Normal 6" xfId="12"/>
    <cellStyle name="Normal 7" xfId="13"/>
    <cellStyle name="Normal 8" xfId="20"/>
    <cellStyle name="Normal 9" xfId="22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08.06-28.06.2016/08.06.-28.06.2016%20mpg%20q.o.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>
        <row r="4">
          <cell r="D4" t="str">
            <v>მ.პ.გ. ქართული ოცნება - დემოკრატიული საქართველო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www.primenewsgeorgia.ge/" TargetMode="External"/><Relationship Id="rId3" Type="http://schemas.openxmlformats.org/officeDocument/2006/relationships/hyperlink" Target="http://www.bpn.ge/mobile%20B1%20&#4305;&#4304;&#4316;&#4308;&#4320;&#4312;%20100000%20&#4329;&#4309;&#4308;&#4316;&#4308;&#4305;&#4304;%20&#4311;&#4309;&#4308;&#4328;&#4312;." TargetMode="External"/><Relationship Id="rId7" Type="http://schemas.openxmlformats.org/officeDocument/2006/relationships/hyperlink" Target="http://www.ghn.ge/" TargetMode="External"/><Relationship Id="rId2" Type="http://schemas.openxmlformats.org/officeDocument/2006/relationships/hyperlink" Target="http://www.ipn.ge/mobile,%20H1%20100000%20%20&#4329;&#4309;&#4308;&#4316;&#4308;&#4305;&#4304;%20&#4311;&#4309;&#4308;&#4328;&#4312;." TargetMode="External"/><Relationship Id="rId1" Type="http://schemas.openxmlformats.org/officeDocument/2006/relationships/hyperlink" Target="http://www.ipn.ge/mobile,%20&#4321;&#4322;&#4304;&#4322;&#4312;&#4312;&#4321;%20&#4332;&#4312;&#4316;&#4315;&#4321;&#4332;&#4320;&#4308;&#4305;&#4312;%20200000%20%20&#4329;&#4309;&#4308;&#4316;&#4308;&#4305;&#4304;%20&#4311;&#4309;&#4308;&#4328;&#4312;." TargetMode="External"/><Relationship Id="rId6" Type="http://schemas.openxmlformats.org/officeDocument/2006/relationships/hyperlink" Target="http://www.ipress.ge/" TargetMode="External"/><Relationship Id="rId11" Type="http://schemas.openxmlformats.org/officeDocument/2006/relationships/printerSettings" Target="../printerSettings/printerSettings10.bin"/><Relationship Id="rId5" Type="http://schemas.openxmlformats.org/officeDocument/2006/relationships/hyperlink" Target="http://www.versia.ge/" TargetMode="External"/><Relationship Id="rId10" Type="http://schemas.openxmlformats.org/officeDocument/2006/relationships/hyperlink" Target="http://www.adjaraps.com/" TargetMode="External"/><Relationship Id="rId4" Type="http://schemas.openxmlformats.org/officeDocument/2006/relationships/hyperlink" Target="http://www.livepress.ge/" TargetMode="External"/><Relationship Id="rId9" Type="http://schemas.openxmlformats.org/officeDocument/2006/relationships/hyperlink" Target="http://www.mediamall.ge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5"/>
  <sheetViews>
    <sheetView showGridLines="0" view="pageBreakPreview" topLeftCell="A157" zoomScale="80" zoomScaleNormal="100" zoomScaleSheetLayoutView="80" workbookViewId="0">
      <selection activeCell="A170" sqref="A170:XFD170"/>
    </sheetView>
  </sheetViews>
  <sheetFormatPr defaultRowHeight="15"/>
  <cols>
    <col min="1" max="1" width="6.28515625" style="278" bestFit="1" customWidth="1"/>
    <col min="2" max="2" width="13.140625" style="278" customWidth="1"/>
    <col min="3" max="3" width="17.85546875" style="278" customWidth="1"/>
    <col min="4" max="4" width="15.140625" style="278" customWidth="1"/>
    <col min="5" max="5" width="24.5703125" style="278" customWidth="1"/>
    <col min="6" max="8" width="19.140625" style="279" customWidth="1"/>
    <col min="9" max="9" width="16.42578125" style="278" bestFit="1" customWidth="1"/>
    <col min="10" max="10" width="17.42578125" style="278" customWidth="1"/>
    <col min="11" max="11" width="13.140625" style="278" bestFit="1" customWidth="1"/>
    <col min="12" max="12" width="15.28515625" style="278" customWidth="1"/>
    <col min="13" max="16384" width="9.140625" style="278"/>
  </cols>
  <sheetData>
    <row r="1" spans="1:12" s="289" customFormat="1">
      <c r="A1" s="350" t="s">
        <v>295</v>
      </c>
      <c r="B1" s="335"/>
      <c r="C1" s="335"/>
      <c r="D1" s="335"/>
      <c r="E1" s="336"/>
      <c r="F1" s="330"/>
      <c r="G1" s="336"/>
      <c r="H1" s="349"/>
      <c r="I1" s="335"/>
      <c r="J1" s="336"/>
      <c r="K1" s="336"/>
      <c r="L1" s="348" t="s">
        <v>97</v>
      </c>
    </row>
    <row r="2" spans="1:12" s="289" customFormat="1">
      <c r="A2" s="347" t="s">
        <v>128</v>
      </c>
      <c r="B2" s="335"/>
      <c r="C2" s="335"/>
      <c r="D2" s="335"/>
      <c r="E2" s="336"/>
      <c r="F2" s="330"/>
      <c r="G2" s="336"/>
      <c r="H2" s="346"/>
      <c r="I2" s="335"/>
      <c r="J2" s="336"/>
      <c r="K2" s="336"/>
      <c r="L2" s="345" t="s">
        <v>1271</v>
      </c>
    </row>
    <row r="3" spans="1:12" s="289" customFormat="1">
      <c r="A3" s="344"/>
      <c r="B3" s="335"/>
      <c r="C3" s="343"/>
      <c r="D3" s="342"/>
      <c r="E3" s="336"/>
      <c r="F3" s="341"/>
      <c r="G3" s="336"/>
      <c r="H3" s="336"/>
      <c r="I3" s="330"/>
      <c r="J3" s="335"/>
      <c r="K3" s="335"/>
      <c r="L3" s="334"/>
    </row>
    <row r="4" spans="1:12" s="289" customFormat="1">
      <c r="A4" s="369" t="s">
        <v>262</v>
      </c>
      <c r="B4" s="330"/>
      <c r="C4" s="330"/>
      <c r="D4" s="371" t="s">
        <v>479</v>
      </c>
      <c r="E4" s="361"/>
      <c r="F4" s="288"/>
      <c r="G4" s="281"/>
      <c r="H4" s="362"/>
      <c r="I4" s="361"/>
      <c r="J4" s="363"/>
      <c r="K4" s="281"/>
      <c r="L4" s="364"/>
    </row>
    <row r="5" spans="1:12" s="289" customFormat="1" ht="15.75" thickBot="1">
      <c r="A5" s="340"/>
      <c r="B5" s="336"/>
      <c r="C5" s="339"/>
      <c r="D5" s="338"/>
      <c r="E5" s="336"/>
      <c r="F5" s="337"/>
      <c r="G5" s="337"/>
      <c r="H5" s="337"/>
      <c r="I5" s="336"/>
      <c r="J5" s="335"/>
      <c r="K5" s="335"/>
      <c r="L5" s="334"/>
    </row>
    <row r="6" spans="1:12" ht="15.75" thickBot="1">
      <c r="A6" s="333"/>
      <c r="B6" s="332"/>
      <c r="C6" s="331"/>
      <c r="D6" s="331"/>
      <c r="E6" s="331"/>
      <c r="F6" s="330"/>
      <c r="G6" s="330"/>
      <c r="H6" s="330"/>
      <c r="I6" s="547" t="s">
        <v>441</v>
      </c>
      <c r="J6" s="548"/>
      <c r="K6" s="549"/>
      <c r="L6" s="329"/>
    </row>
    <row r="7" spans="1:12" s="317" customFormat="1" ht="51.75" thickBot="1">
      <c r="A7" s="328" t="s">
        <v>64</v>
      </c>
      <c r="B7" s="327" t="s">
        <v>129</v>
      </c>
      <c r="C7" s="327" t="s">
        <v>440</v>
      </c>
      <c r="D7" s="326" t="s">
        <v>268</v>
      </c>
      <c r="E7" s="325" t="s">
        <v>439</v>
      </c>
      <c r="F7" s="324" t="s">
        <v>438</v>
      </c>
      <c r="G7" s="323" t="s">
        <v>216</v>
      </c>
      <c r="H7" s="322" t="s">
        <v>213</v>
      </c>
      <c r="I7" s="321" t="s">
        <v>437</v>
      </c>
      <c r="J7" s="320" t="s">
        <v>265</v>
      </c>
      <c r="K7" s="319" t="s">
        <v>217</v>
      </c>
      <c r="L7" s="318" t="s">
        <v>218</v>
      </c>
    </row>
    <row r="8" spans="1:12" s="311" customFormat="1" ht="15.75" thickBot="1">
      <c r="A8" s="315">
        <v>1</v>
      </c>
      <c r="B8" s="314">
        <v>2</v>
      </c>
      <c r="C8" s="316">
        <v>3</v>
      </c>
      <c r="D8" s="316">
        <v>4</v>
      </c>
      <c r="E8" s="315">
        <v>5</v>
      </c>
      <c r="F8" s="314">
        <v>6</v>
      </c>
      <c r="G8" s="316">
        <v>7</v>
      </c>
      <c r="H8" s="314">
        <v>8</v>
      </c>
      <c r="I8" s="315">
        <v>9</v>
      </c>
      <c r="J8" s="314">
        <v>10</v>
      </c>
      <c r="K8" s="313">
        <v>11</v>
      </c>
      <c r="L8" s="312">
        <v>12</v>
      </c>
    </row>
    <row r="9" spans="1:12" ht="27">
      <c r="A9" s="310">
        <v>1</v>
      </c>
      <c r="B9" s="378" t="s">
        <v>1642</v>
      </c>
      <c r="C9" s="304" t="s">
        <v>1644</v>
      </c>
      <c r="D9" s="464">
        <v>3000</v>
      </c>
      <c r="E9" s="378" t="s">
        <v>1645</v>
      </c>
      <c r="F9" s="378" t="s">
        <v>1654</v>
      </c>
      <c r="G9" s="378" t="s">
        <v>1663</v>
      </c>
      <c r="H9" s="378" t="s">
        <v>480</v>
      </c>
      <c r="I9" s="309"/>
      <c r="J9" s="308"/>
      <c r="K9" s="307"/>
      <c r="L9" s="306"/>
    </row>
    <row r="10" spans="1:12" ht="27">
      <c r="A10" s="305">
        <v>2</v>
      </c>
      <c r="B10" s="378" t="s">
        <v>1642</v>
      </c>
      <c r="C10" s="304" t="s">
        <v>1644</v>
      </c>
      <c r="D10" s="464">
        <v>3000</v>
      </c>
      <c r="E10" s="378" t="s">
        <v>1646</v>
      </c>
      <c r="F10" s="378" t="s">
        <v>1655</v>
      </c>
      <c r="G10" s="378" t="s">
        <v>1664</v>
      </c>
      <c r="H10" s="378" t="s">
        <v>480</v>
      </c>
      <c r="I10" s="302"/>
      <c r="J10" s="301"/>
      <c r="K10" s="300"/>
      <c r="L10" s="299"/>
    </row>
    <row r="11" spans="1:12" ht="27">
      <c r="A11" s="305">
        <v>3</v>
      </c>
      <c r="B11" s="378" t="s">
        <v>1642</v>
      </c>
      <c r="C11" s="304" t="s">
        <v>1644</v>
      </c>
      <c r="D11" s="464">
        <v>3000</v>
      </c>
      <c r="E11" s="378" t="s">
        <v>1647</v>
      </c>
      <c r="F11" s="378" t="s">
        <v>1656</v>
      </c>
      <c r="G11" s="378" t="s">
        <v>1665</v>
      </c>
      <c r="H11" s="378" t="s">
        <v>480</v>
      </c>
      <c r="I11" s="302"/>
      <c r="J11" s="301"/>
      <c r="K11" s="300"/>
      <c r="L11" s="299"/>
    </row>
    <row r="12" spans="1:12" ht="27">
      <c r="A12" s="310">
        <v>4</v>
      </c>
      <c r="B12" s="378" t="s">
        <v>1642</v>
      </c>
      <c r="C12" s="304" t="s">
        <v>1644</v>
      </c>
      <c r="D12" s="464">
        <v>3000</v>
      </c>
      <c r="E12" s="378" t="s">
        <v>1648</v>
      </c>
      <c r="F12" s="378" t="s">
        <v>1657</v>
      </c>
      <c r="G12" s="378" t="s">
        <v>1666</v>
      </c>
      <c r="H12" s="378" t="s">
        <v>480</v>
      </c>
      <c r="I12" s="302"/>
      <c r="J12" s="301"/>
      <c r="K12" s="300"/>
      <c r="L12" s="299"/>
    </row>
    <row r="13" spans="1:12" ht="27">
      <c r="A13" s="305">
        <v>5</v>
      </c>
      <c r="B13" s="378" t="s">
        <v>1642</v>
      </c>
      <c r="C13" s="304" t="s">
        <v>1644</v>
      </c>
      <c r="D13" s="464">
        <v>5000</v>
      </c>
      <c r="E13" s="378" t="s">
        <v>1649</v>
      </c>
      <c r="F13" s="378" t="s">
        <v>1658</v>
      </c>
      <c r="G13" s="378" t="s">
        <v>1667</v>
      </c>
      <c r="H13" s="378" t="s">
        <v>480</v>
      </c>
      <c r="I13" s="302"/>
      <c r="J13" s="301"/>
      <c r="K13" s="300"/>
      <c r="L13" s="299"/>
    </row>
    <row r="14" spans="1:12" ht="27">
      <c r="A14" s="305">
        <v>6</v>
      </c>
      <c r="B14" s="378" t="s">
        <v>1642</v>
      </c>
      <c r="C14" s="304" t="s">
        <v>1644</v>
      </c>
      <c r="D14" s="464">
        <v>4000</v>
      </c>
      <c r="E14" s="378" t="s">
        <v>1650</v>
      </c>
      <c r="F14" s="378" t="s">
        <v>1659</v>
      </c>
      <c r="G14" s="378" t="s">
        <v>1668</v>
      </c>
      <c r="H14" s="378" t="s">
        <v>480</v>
      </c>
      <c r="I14" s="302"/>
      <c r="J14" s="301"/>
      <c r="K14" s="300"/>
      <c r="L14" s="299"/>
    </row>
    <row r="15" spans="1:12" ht="27">
      <c r="A15" s="310">
        <v>7</v>
      </c>
      <c r="B15" s="378" t="s">
        <v>1643</v>
      </c>
      <c r="C15" s="304" t="s">
        <v>1644</v>
      </c>
      <c r="D15" s="464">
        <v>2000</v>
      </c>
      <c r="E15" s="378" t="s">
        <v>1651</v>
      </c>
      <c r="F15" s="378" t="s">
        <v>1660</v>
      </c>
      <c r="G15" s="378" t="s">
        <v>1669</v>
      </c>
      <c r="H15" s="378" t="s">
        <v>480</v>
      </c>
      <c r="I15" s="302"/>
      <c r="J15" s="301"/>
      <c r="K15" s="300"/>
      <c r="L15" s="299"/>
    </row>
    <row r="16" spans="1:12" ht="27">
      <c r="A16" s="305">
        <v>8</v>
      </c>
      <c r="B16" s="378" t="s">
        <v>1643</v>
      </c>
      <c r="C16" s="304" t="s">
        <v>1644</v>
      </c>
      <c r="D16" s="464">
        <v>4000</v>
      </c>
      <c r="E16" s="378" t="s">
        <v>1652</v>
      </c>
      <c r="F16" s="378" t="s">
        <v>1661</v>
      </c>
      <c r="G16" s="378" t="s">
        <v>1670</v>
      </c>
      <c r="H16" s="378" t="s">
        <v>480</v>
      </c>
      <c r="I16" s="302"/>
      <c r="J16" s="301"/>
      <c r="K16" s="300"/>
      <c r="L16" s="299"/>
    </row>
    <row r="17" spans="1:12" ht="27">
      <c r="A17" s="305">
        <v>9</v>
      </c>
      <c r="B17" s="378" t="s">
        <v>1643</v>
      </c>
      <c r="C17" s="304" t="s">
        <v>1644</v>
      </c>
      <c r="D17" s="464">
        <v>2000</v>
      </c>
      <c r="E17" s="378" t="s">
        <v>1653</v>
      </c>
      <c r="F17" s="378" t="s">
        <v>1662</v>
      </c>
      <c r="G17" s="378" t="s">
        <v>1671</v>
      </c>
      <c r="H17" s="378" t="s">
        <v>480</v>
      </c>
      <c r="I17" s="302"/>
      <c r="J17" s="301"/>
      <c r="K17" s="300"/>
      <c r="L17" s="299"/>
    </row>
    <row r="18" spans="1:12" ht="27">
      <c r="A18" s="310">
        <v>10</v>
      </c>
      <c r="B18" s="378" t="s">
        <v>1672</v>
      </c>
      <c r="C18" s="304" t="s">
        <v>1644</v>
      </c>
      <c r="D18" s="464">
        <v>3000</v>
      </c>
      <c r="E18" s="378" t="s">
        <v>1717</v>
      </c>
      <c r="F18" s="378" t="s">
        <v>1675</v>
      </c>
      <c r="G18" s="378" t="s">
        <v>1696</v>
      </c>
      <c r="H18" s="378" t="s">
        <v>480</v>
      </c>
      <c r="I18" s="302"/>
      <c r="J18" s="301"/>
      <c r="K18" s="300"/>
      <c r="L18" s="299"/>
    </row>
    <row r="19" spans="1:12" ht="27">
      <c r="A19" s="305">
        <v>11</v>
      </c>
      <c r="B19" s="378" t="s">
        <v>1672</v>
      </c>
      <c r="C19" s="304" t="s">
        <v>1644</v>
      </c>
      <c r="D19" s="464">
        <v>2000</v>
      </c>
      <c r="E19" s="378" t="s">
        <v>1718</v>
      </c>
      <c r="F19" s="378" t="s">
        <v>1676</v>
      </c>
      <c r="G19" s="378" t="s">
        <v>1697</v>
      </c>
      <c r="H19" s="378" t="s">
        <v>480</v>
      </c>
      <c r="I19" s="302"/>
      <c r="J19" s="301"/>
      <c r="K19" s="300"/>
      <c r="L19" s="299"/>
    </row>
    <row r="20" spans="1:12" ht="27">
      <c r="A20" s="305">
        <v>12</v>
      </c>
      <c r="B20" s="378" t="s">
        <v>1672</v>
      </c>
      <c r="C20" s="304" t="s">
        <v>1644</v>
      </c>
      <c r="D20" s="464">
        <v>3000</v>
      </c>
      <c r="E20" s="378" t="s">
        <v>1719</v>
      </c>
      <c r="F20" s="378" t="s">
        <v>1677</v>
      </c>
      <c r="G20" s="378" t="s">
        <v>1698</v>
      </c>
      <c r="H20" s="378" t="s">
        <v>480</v>
      </c>
      <c r="I20" s="302"/>
      <c r="J20" s="301"/>
      <c r="K20" s="300"/>
      <c r="L20" s="299"/>
    </row>
    <row r="21" spans="1:12" ht="27">
      <c r="A21" s="310">
        <v>13</v>
      </c>
      <c r="B21" s="378" t="s">
        <v>1672</v>
      </c>
      <c r="C21" s="304" t="s">
        <v>1644</v>
      </c>
      <c r="D21" s="464">
        <v>3000</v>
      </c>
      <c r="E21" s="378" t="s">
        <v>1720</v>
      </c>
      <c r="F21" s="378" t="s">
        <v>1678</v>
      </c>
      <c r="G21" s="378" t="s">
        <v>1699</v>
      </c>
      <c r="H21" s="378" t="s">
        <v>480</v>
      </c>
      <c r="I21" s="302"/>
      <c r="J21" s="301"/>
      <c r="K21" s="300"/>
      <c r="L21" s="299"/>
    </row>
    <row r="22" spans="1:12" ht="27">
      <c r="A22" s="305">
        <v>14</v>
      </c>
      <c r="B22" s="378" t="s">
        <v>1672</v>
      </c>
      <c r="C22" s="304" t="s">
        <v>1644</v>
      </c>
      <c r="D22" s="464">
        <v>2500</v>
      </c>
      <c r="E22" s="378" t="s">
        <v>1721</v>
      </c>
      <c r="F22" s="378" t="s">
        <v>1679</v>
      </c>
      <c r="G22" s="378" t="s">
        <v>1700</v>
      </c>
      <c r="H22" s="378" t="s">
        <v>480</v>
      </c>
      <c r="I22" s="302"/>
      <c r="J22" s="301"/>
      <c r="K22" s="300"/>
      <c r="L22" s="299"/>
    </row>
    <row r="23" spans="1:12" ht="27">
      <c r="A23" s="305">
        <v>15</v>
      </c>
      <c r="B23" s="378" t="s">
        <v>1673</v>
      </c>
      <c r="C23" s="304" t="s">
        <v>1644</v>
      </c>
      <c r="D23" s="464">
        <v>2000</v>
      </c>
      <c r="E23" s="303" t="s">
        <v>1722</v>
      </c>
      <c r="F23" s="378" t="s">
        <v>1680</v>
      </c>
      <c r="G23" s="378" t="s">
        <v>1701</v>
      </c>
      <c r="H23" s="378" t="s">
        <v>480</v>
      </c>
      <c r="I23" s="302"/>
      <c r="J23" s="301"/>
      <c r="K23" s="300"/>
      <c r="L23" s="299"/>
    </row>
    <row r="24" spans="1:12" ht="27">
      <c r="A24" s="310">
        <v>16</v>
      </c>
      <c r="B24" s="378" t="s">
        <v>1673</v>
      </c>
      <c r="C24" s="304" t="s">
        <v>1644</v>
      </c>
      <c r="D24" s="464">
        <v>2000</v>
      </c>
      <c r="E24" s="379" t="s">
        <v>1723</v>
      </c>
      <c r="F24" s="378" t="s">
        <v>1681</v>
      </c>
      <c r="G24" s="378" t="s">
        <v>1702</v>
      </c>
      <c r="H24" s="378" t="s">
        <v>480</v>
      </c>
      <c r="I24" s="302"/>
      <c r="J24" s="301"/>
      <c r="K24" s="300"/>
      <c r="L24" s="299"/>
    </row>
    <row r="25" spans="1:12" ht="27">
      <c r="A25" s="305">
        <v>17</v>
      </c>
      <c r="B25" s="378" t="s">
        <v>1673</v>
      </c>
      <c r="C25" s="304" t="s">
        <v>1644</v>
      </c>
      <c r="D25" s="464">
        <v>2000</v>
      </c>
      <c r="E25" s="379" t="s">
        <v>1724</v>
      </c>
      <c r="F25" s="378" t="s">
        <v>1682</v>
      </c>
      <c r="G25" s="378" t="s">
        <v>1703</v>
      </c>
      <c r="H25" s="378" t="s">
        <v>480</v>
      </c>
      <c r="I25" s="302"/>
      <c r="J25" s="301"/>
      <c r="K25" s="300"/>
      <c r="L25" s="299"/>
    </row>
    <row r="26" spans="1:12" ht="27">
      <c r="A26" s="305">
        <v>18</v>
      </c>
      <c r="B26" s="378" t="s">
        <v>1673</v>
      </c>
      <c r="C26" s="304" t="s">
        <v>1644</v>
      </c>
      <c r="D26" s="464">
        <v>2000</v>
      </c>
      <c r="E26" s="379" t="s">
        <v>1725</v>
      </c>
      <c r="F26" s="378" t="s">
        <v>1683</v>
      </c>
      <c r="G26" s="378" t="s">
        <v>1704</v>
      </c>
      <c r="H26" s="378" t="s">
        <v>480</v>
      </c>
      <c r="I26" s="302"/>
      <c r="J26" s="301"/>
      <c r="K26" s="300"/>
      <c r="L26" s="299"/>
    </row>
    <row r="27" spans="1:12" ht="27">
      <c r="A27" s="310">
        <v>19</v>
      </c>
      <c r="B27" s="378" t="s">
        <v>1673</v>
      </c>
      <c r="C27" s="304" t="s">
        <v>1644</v>
      </c>
      <c r="D27" s="464">
        <v>2000</v>
      </c>
      <c r="E27" s="379" t="s">
        <v>1726</v>
      </c>
      <c r="F27" s="378" t="s">
        <v>1684</v>
      </c>
      <c r="G27" s="378" t="s">
        <v>1705</v>
      </c>
      <c r="H27" s="378" t="s">
        <v>480</v>
      </c>
      <c r="I27" s="302"/>
      <c r="J27" s="301"/>
      <c r="K27" s="300"/>
      <c r="L27" s="299"/>
    </row>
    <row r="28" spans="1:12" ht="27">
      <c r="A28" s="305">
        <v>20</v>
      </c>
      <c r="B28" s="378" t="s">
        <v>1673</v>
      </c>
      <c r="C28" s="304" t="s">
        <v>1644</v>
      </c>
      <c r="D28" s="464">
        <v>2000</v>
      </c>
      <c r="E28" s="379" t="s">
        <v>1727</v>
      </c>
      <c r="F28" s="378" t="s">
        <v>1685</v>
      </c>
      <c r="G28" s="378" t="s">
        <v>1706</v>
      </c>
      <c r="H28" s="378" t="s">
        <v>480</v>
      </c>
      <c r="I28" s="374"/>
      <c r="J28" s="375"/>
      <c r="K28" s="376"/>
      <c r="L28" s="377"/>
    </row>
    <row r="29" spans="1:12" ht="27">
      <c r="A29" s="305">
        <v>21</v>
      </c>
      <c r="B29" s="378" t="s">
        <v>1673</v>
      </c>
      <c r="C29" s="304" t="s">
        <v>1644</v>
      </c>
      <c r="D29" s="464">
        <v>2000</v>
      </c>
      <c r="E29" s="379" t="s">
        <v>1728</v>
      </c>
      <c r="F29" s="378" t="s">
        <v>1686</v>
      </c>
      <c r="G29" s="378" t="s">
        <v>1707</v>
      </c>
      <c r="H29" s="378" t="s">
        <v>480</v>
      </c>
      <c r="I29" s="374"/>
      <c r="J29" s="375"/>
      <c r="K29" s="376"/>
      <c r="L29" s="377"/>
    </row>
    <row r="30" spans="1:12" ht="27">
      <c r="A30" s="310">
        <v>22</v>
      </c>
      <c r="B30" s="378" t="s">
        <v>1673</v>
      </c>
      <c r="C30" s="304" t="s">
        <v>1644</v>
      </c>
      <c r="D30" s="464">
        <v>2000</v>
      </c>
      <c r="E30" s="379" t="s">
        <v>1729</v>
      </c>
      <c r="F30" s="378" t="s">
        <v>1687</v>
      </c>
      <c r="G30" s="378" t="s">
        <v>1708</v>
      </c>
      <c r="H30" s="378" t="s">
        <v>480</v>
      </c>
      <c r="I30" s="374"/>
      <c r="J30" s="375"/>
      <c r="K30" s="376"/>
      <c r="L30" s="377"/>
    </row>
    <row r="31" spans="1:12" ht="27">
      <c r="A31" s="305">
        <v>23</v>
      </c>
      <c r="B31" s="378" t="s">
        <v>1674</v>
      </c>
      <c r="C31" s="304" t="s">
        <v>1644</v>
      </c>
      <c r="D31" s="464">
        <v>55000</v>
      </c>
      <c r="E31" s="379" t="s">
        <v>1730</v>
      </c>
      <c r="F31" s="378" t="s">
        <v>1688</v>
      </c>
      <c r="G31" s="378" t="s">
        <v>1709</v>
      </c>
      <c r="H31" s="378" t="s">
        <v>480</v>
      </c>
      <c r="I31" s="374"/>
      <c r="J31" s="375"/>
      <c r="K31" s="376"/>
      <c r="L31" s="377"/>
    </row>
    <row r="32" spans="1:12" ht="27">
      <c r="A32" s="305">
        <v>24</v>
      </c>
      <c r="B32" s="378" t="s">
        <v>1674</v>
      </c>
      <c r="C32" s="304" t="s">
        <v>1644</v>
      </c>
      <c r="D32" s="464">
        <v>55000</v>
      </c>
      <c r="E32" s="379" t="s">
        <v>1731</v>
      </c>
      <c r="F32" s="378" t="s">
        <v>1689</v>
      </c>
      <c r="G32" s="378" t="s">
        <v>1710</v>
      </c>
      <c r="H32" s="378" t="s">
        <v>480</v>
      </c>
      <c r="I32" s="374"/>
      <c r="J32" s="375"/>
      <c r="K32" s="376"/>
      <c r="L32" s="377"/>
    </row>
    <row r="33" spans="1:12" ht="27">
      <c r="A33" s="310">
        <v>25</v>
      </c>
      <c r="B33" s="378" t="s">
        <v>1674</v>
      </c>
      <c r="C33" s="304" t="s">
        <v>1644</v>
      </c>
      <c r="D33" s="464">
        <v>15000</v>
      </c>
      <c r="E33" s="379" t="s">
        <v>1732</v>
      </c>
      <c r="F33" s="378" t="s">
        <v>1690</v>
      </c>
      <c r="G33" s="378" t="s">
        <v>1711</v>
      </c>
      <c r="H33" s="378" t="s">
        <v>480</v>
      </c>
      <c r="I33" s="374"/>
      <c r="J33" s="375"/>
      <c r="K33" s="376"/>
      <c r="L33" s="377"/>
    </row>
    <row r="34" spans="1:12" ht="27">
      <c r="A34" s="305">
        <v>26</v>
      </c>
      <c r="B34" s="378" t="s">
        <v>1674</v>
      </c>
      <c r="C34" s="304" t="s">
        <v>1644</v>
      </c>
      <c r="D34" s="464">
        <v>40000</v>
      </c>
      <c r="E34" s="379" t="s">
        <v>1733</v>
      </c>
      <c r="F34" s="378" t="s">
        <v>1691</v>
      </c>
      <c r="G34" s="378" t="s">
        <v>1712</v>
      </c>
      <c r="H34" s="378" t="s">
        <v>480</v>
      </c>
      <c r="I34" s="374"/>
      <c r="J34" s="375"/>
      <c r="K34" s="376"/>
      <c r="L34" s="377"/>
    </row>
    <row r="35" spans="1:12" ht="27">
      <c r="A35" s="305">
        <v>27</v>
      </c>
      <c r="B35" s="378" t="s">
        <v>1674</v>
      </c>
      <c r="C35" s="304" t="s">
        <v>1644</v>
      </c>
      <c r="D35" s="464">
        <v>10000</v>
      </c>
      <c r="E35" s="379" t="s">
        <v>1734</v>
      </c>
      <c r="F35" s="378" t="s">
        <v>1692</v>
      </c>
      <c r="G35" s="378" t="s">
        <v>1713</v>
      </c>
      <c r="H35" s="378" t="s">
        <v>480</v>
      </c>
      <c r="I35" s="374"/>
      <c r="J35" s="375"/>
      <c r="K35" s="376"/>
      <c r="L35" s="377"/>
    </row>
    <row r="36" spans="1:12" ht="27">
      <c r="A36" s="310">
        <v>28</v>
      </c>
      <c r="B36" s="378" t="s">
        <v>1674</v>
      </c>
      <c r="C36" s="304" t="s">
        <v>1644</v>
      </c>
      <c r="D36" s="464">
        <v>2000</v>
      </c>
      <c r="E36" s="379" t="s">
        <v>1735</v>
      </c>
      <c r="F36" s="378" t="s">
        <v>1693</v>
      </c>
      <c r="G36" s="378" t="s">
        <v>1714</v>
      </c>
      <c r="H36" s="378" t="s">
        <v>480</v>
      </c>
      <c r="I36" s="374"/>
      <c r="J36" s="375"/>
      <c r="K36" s="376"/>
      <c r="L36" s="377"/>
    </row>
    <row r="37" spans="1:12" ht="27">
      <c r="A37" s="305">
        <v>29</v>
      </c>
      <c r="B37" s="378" t="s">
        <v>1674</v>
      </c>
      <c r="C37" s="304" t="s">
        <v>1644</v>
      </c>
      <c r="D37" s="464">
        <v>3000</v>
      </c>
      <c r="E37" s="373" t="s">
        <v>1736</v>
      </c>
      <c r="F37" s="378" t="s">
        <v>1694</v>
      </c>
      <c r="G37" s="378" t="s">
        <v>1715</v>
      </c>
      <c r="H37" s="378" t="s">
        <v>480</v>
      </c>
      <c r="I37" s="374"/>
      <c r="J37" s="375"/>
      <c r="K37" s="376"/>
      <c r="L37" s="377"/>
    </row>
    <row r="38" spans="1:12" ht="27">
      <c r="A38" s="305">
        <v>30</v>
      </c>
      <c r="B38" s="378" t="s">
        <v>1674</v>
      </c>
      <c r="C38" s="304" t="s">
        <v>1644</v>
      </c>
      <c r="D38" s="464">
        <v>30000</v>
      </c>
      <c r="E38" s="373" t="s">
        <v>1737</v>
      </c>
      <c r="F38" s="378" t="s">
        <v>1695</v>
      </c>
      <c r="G38" s="378" t="s">
        <v>1716</v>
      </c>
      <c r="H38" s="378" t="s">
        <v>480</v>
      </c>
      <c r="I38" s="374"/>
      <c r="J38" s="375"/>
      <c r="K38" s="376"/>
      <c r="L38" s="377"/>
    </row>
    <row r="39" spans="1:12" ht="30">
      <c r="A39" s="310">
        <v>31</v>
      </c>
      <c r="B39" s="378" t="s">
        <v>1738</v>
      </c>
      <c r="C39" s="304" t="s">
        <v>1644</v>
      </c>
      <c r="D39" s="464">
        <v>120000</v>
      </c>
      <c r="E39" s="387" t="s">
        <v>1739</v>
      </c>
      <c r="F39" s="386" t="s">
        <v>1740</v>
      </c>
      <c r="G39" s="387" t="s">
        <v>1741</v>
      </c>
      <c r="H39" s="378" t="s">
        <v>480</v>
      </c>
      <c r="I39" s="374"/>
      <c r="J39" s="375"/>
      <c r="K39" s="376"/>
      <c r="L39" s="377"/>
    </row>
    <row r="40" spans="1:12" ht="27">
      <c r="A40" s="305">
        <v>32</v>
      </c>
      <c r="B40" s="378" t="s">
        <v>1742</v>
      </c>
      <c r="C40" s="304" t="s">
        <v>1644</v>
      </c>
      <c r="D40" s="464">
        <v>20000</v>
      </c>
      <c r="E40" s="373" t="s">
        <v>1842</v>
      </c>
      <c r="F40" s="378" t="s">
        <v>1793</v>
      </c>
      <c r="G40" s="378" t="s">
        <v>1744</v>
      </c>
      <c r="H40" s="378" t="s">
        <v>480</v>
      </c>
      <c r="I40" s="374"/>
      <c r="J40" s="375"/>
      <c r="K40" s="376"/>
      <c r="L40" s="377"/>
    </row>
    <row r="41" spans="1:12" ht="27">
      <c r="A41" s="305">
        <v>33</v>
      </c>
      <c r="B41" s="378" t="s">
        <v>1742</v>
      </c>
      <c r="C41" s="304" t="s">
        <v>1644</v>
      </c>
      <c r="D41" s="464">
        <v>21000</v>
      </c>
      <c r="E41" s="373" t="s">
        <v>1843</v>
      </c>
      <c r="F41" s="378" t="s">
        <v>1794</v>
      </c>
      <c r="G41" s="378" t="s">
        <v>1745</v>
      </c>
      <c r="H41" s="378" t="s">
        <v>480</v>
      </c>
      <c r="I41" s="374"/>
      <c r="J41" s="375"/>
      <c r="K41" s="376"/>
      <c r="L41" s="377"/>
    </row>
    <row r="42" spans="1:12" ht="27">
      <c r="A42" s="310">
        <v>34</v>
      </c>
      <c r="B42" s="378" t="s">
        <v>1742</v>
      </c>
      <c r="C42" s="304" t="s">
        <v>1644</v>
      </c>
      <c r="D42" s="464">
        <v>5000</v>
      </c>
      <c r="E42" s="373" t="s">
        <v>1844</v>
      </c>
      <c r="F42" s="378" t="s">
        <v>1795</v>
      </c>
      <c r="G42" s="378" t="s">
        <v>1746</v>
      </c>
      <c r="H42" s="378" t="s">
        <v>480</v>
      </c>
      <c r="I42" s="374"/>
      <c r="J42" s="375"/>
      <c r="K42" s="376"/>
      <c r="L42" s="377"/>
    </row>
    <row r="43" spans="1:12" ht="27">
      <c r="A43" s="305">
        <v>35</v>
      </c>
      <c r="B43" s="378" t="s">
        <v>1742</v>
      </c>
      <c r="C43" s="304" t="s">
        <v>1644</v>
      </c>
      <c r="D43" s="464">
        <v>8000</v>
      </c>
      <c r="E43" s="373" t="s">
        <v>1845</v>
      </c>
      <c r="F43" s="378" t="s">
        <v>1796</v>
      </c>
      <c r="G43" s="378" t="s">
        <v>1747</v>
      </c>
      <c r="H43" s="378" t="s">
        <v>480</v>
      </c>
      <c r="I43" s="374"/>
      <c r="J43" s="375"/>
      <c r="K43" s="376"/>
      <c r="L43" s="377"/>
    </row>
    <row r="44" spans="1:12" ht="27">
      <c r="A44" s="305">
        <v>36</v>
      </c>
      <c r="B44" s="378" t="s">
        <v>1738</v>
      </c>
      <c r="C44" s="304" t="s">
        <v>1644</v>
      </c>
      <c r="D44" s="464">
        <v>55000</v>
      </c>
      <c r="E44" s="373" t="s">
        <v>1846</v>
      </c>
      <c r="F44" s="378" t="s">
        <v>1797</v>
      </c>
      <c r="G44" s="378" t="s">
        <v>1748</v>
      </c>
      <c r="H44" s="378" t="s">
        <v>480</v>
      </c>
      <c r="I44" s="374"/>
      <c r="J44" s="375"/>
      <c r="K44" s="376"/>
      <c r="L44" s="377"/>
    </row>
    <row r="45" spans="1:12" ht="27">
      <c r="A45" s="310">
        <v>37</v>
      </c>
      <c r="B45" s="378" t="s">
        <v>1738</v>
      </c>
      <c r="C45" s="304" t="s">
        <v>1644</v>
      </c>
      <c r="D45" s="464">
        <v>6200</v>
      </c>
      <c r="E45" s="373" t="s">
        <v>1847</v>
      </c>
      <c r="F45" s="378" t="s">
        <v>1798</v>
      </c>
      <c r="G45" s="378" t="s">
        <v>1749</v>
      </c>
      <c r="H45" s="378" t="s">
        <v>480</v>
      </c>
      <c r="I45" s="374"/>
      <c r="J45" s="375"/>
      <c r="K45" s="376"/>
      <c r="L45" s="377"/>
    </row>
    <row r="46" spans="1:12" ht="27">
      <c r="A46" s="305">
        <v>38</v>
      </c>
      <c r="B46" s="378" t="s">
        <v>1738</v>
      </c>
      <c r="C46" s="304" t="s">
        <v>1644</v>
      </c>
      <c r="D46" s="464">
        <v>7150</v>
      </c>
      <c r="E46" s="373" t="s">
        <v>1848</v>
      </c>
      <c r="F46" s="378" t="s">
        <v>1799</v>
      </c>
      <c r="G46" s="378" t="s">
        <v>1750</v>
      </c>
      <c r="H46" s="378" t="s">
        <v>480</v>
      </c>
      <c r="I46" s="374"/>
      <c r="J46" s="375"/>
      <c r="K46" s="376"/>
      <c r="L46" s="377"/>
    </row>
    <row r="47" spans="1:12" ht="27">
      <c r="A47" s="305">
        <v>39</v>
      </c>
      <c r="B47" s="378" t="s">
        <v>1738</v>
      </c>
      <c r="C47" s="304" t="s">
        <v>1644</v>
      </c>
      <c r="D47" s="464">
        <v>10500</v>
      </c>
      <c r="E47" s="373" t="s">
        <v>1849</v>
      </c>
      <c r="F47" s="378" t="s">
        <v>1800</v>
      </c>
      <c r="G47" s="378" t="s">
        <v>1751</v>
      </c>
      <c r="H47" s="378" t="s">
        <v>480</v>
      </c>
      <c r="I47" s="374"/>
      <c r="J47" s="375"/>
      <c r="K47" s="376"/>
      <c r="L47" s="377"/>
    </row>
    <row r="48" spans="1:12" ht="27">
      <c r="A48" s="310">
        <v>40</v>
      </c>
      <c r="B48" s="378" t="s">
        <v>1738</v>
      </c>
      <c r="C48" s="304" t="s">
        <v>1644</v>
      </c>
      <c r="D48" s="464">
        <v>5700</v>
      </c>
      <c r="E48" s="373" t="s">
        <v>1850</v>
      </c>
      <c r="F48" s="378" t="s">
        <v>1801</v>
      </c>
      <c r="G48" s="378" t="s">
        <v>1752</v>
      </c>
      <c r="H48" s="378" t="s">
        <v>480</v>
      </c>
      <c r="I48" s="374"/>
      <c r="J48" s="375"/>
      <c r="K48" s="376"/>
      <c r="L48" s="377"/>
    </row>
    <row r="49" spans="1:12" ht="27">
      <c r="A49" s="305">
        <v>41</v>
      </c>
      <c r="B49" s="378" t="s">
        <v>1738</v>
      </c>
      <c r="C49" s="304" t="s">
        <v>1644</v>
      </c>
      <c r="D49" s="464">
        <v>7500</v>
      </c>
      <c r="E49" s="373" t="s">
        <v>1851</v>
      </c>
      <c r="F49" s="378" t="s">
        <v>1802</v>
      </c>
      <c r="G49" s="378" t="s">
        <v>1753</v>
      </c>
      <c r="H49" s="378" t="s">
        <v>480</v>
      </c>
      <c r="I49" s="374"/>
      <c r="J49" s="375"/>
      <c r="K49" s="376"/>
      <c r="L49" s="377"/>
    </row>
    <row r="50" spans="1:12" ht="27">
      <c r="A50" s="305">
        <v>42</v>
      </c>
      <c r="B50" s="378" t="s">
        <v>1738</v>
      </c>
      <c r="C50" s="304" t="s">
        <v>1644</v>
      </c>
      <c r="D50" s="464">
        <v>20000</v>
      </c>
      <c r="E50" s="373" t="s">
        <v>1852</v>
      </c>
      <c r="F50" s="378" t="s">
        <v>1803</v>
      </c>
      <c r="G50" s="378" t="s">
        <v>1754</v>
      </c>
      <c r="H50" s="378" t="s">
        <v>480</v>
      </c>
      <c r="I50" s="374"/>
      <c r="J50" s="375"/>
      <c r="K50" s="376"/>
      <c r="L50" s="377"/>
    </row>
    <row r="51" spans="1:12" ht="27">
      <c r="A51" s="310">
        <v>43</v>
      </c>
      <c r="B51" s="378" t="s">
        <v>1738</v>
      </c>
      <c r="C51" s="304" t="s">
        <v>1644</v>
      </c>
      <c r="D51" s="464">
        <v>10000</v>
      </c>
      <c r="E51" s="373" t="s">
        <v>1853</v>
      </c>
      <c r="F51" s="378" t="s">
        <v>1804</v>
      </c>
      <c r="G51" s="378" t="s">
        <v>1755</v>
      </c>
      <c r="H51" s="378" t="s">
        <v>480</v>
      </c>
      <c r="I51" s="374"/>
      <c r="J51" s="375"/>
      <c r="K51" s="376"/>
      <c r="L51" s="377"/>
    </row>
    <row r="52" spans="1:12" ht="27">
      <c r="A52" s="305">
        <v>44</v>
      </c>
      <c r="B52" s="378" t="s">
        <v>1738</v>
      </c>
      <c r="C52" s="304" t="s">
        <v>1644</v>
      </c>
      <c r="D52" s="464">
        <v>4000</v>
      </c>
      <c r="E52" s="385" t="s">
        <v>1854</v>
      </c>
      <c r="F52" s="378" t="s">
        <v>1805</v>
      </c>
      <c r="G52" s="378" t="s">
        <v>1756</v>
      </c>
      <c r="H52" s="378" t="s">
        <v>480</v>
      </c>
      <c r="I52" s="374"/>
      <c r="J52" s="375"/>
      <c r="K52" s="376"/>
      <c r="L52" s="377"/>
    </row>
    <row r="53" spans="1:12" ht="27">
      <c r="A53" s="305">
        <v>45</v>
      </c>
      <c r="B53" s="378" t="s">
        <v>1738</v>
      </c>
      <c r="C53" s="304" t="s">
        <v>1644</v>
      </c>
      <c r="D53" s="464">
        <v>15000</v>
      </c>
      <c r="E53" s="373" t="s">
        <v>1846</v>
      </c>
      <c r="F53" s="378" t="s">
        <v>1806</v>
      </c>
      <c r="G53" s="378" t="s">
        <v>1757</v>
      </c>
      <c r="H53" s="378" t="s">
        <v>480</v>
      </c>
      <c r="I53" s="374"/>
      <c r="J53" s="375"/>
      <c r="K53" s="376"/>
      <c r="L53" s="377"/>
    </row>
    <row r="54" spans="1:12" ht="27">
      <c r="A54" s="310">
        <v>46</v>
      </c>
      <c r="B54" s="378" t="s">
        <v>1738</v>
      </c>
      <c r="C54" s="304" t="s">
        <v>1644</v>
      </c>
      <c r="D54" s="464">
        <v>4000</v>
      </c>
      <c r="E54" s="373" t="s">
        <v>1855</v>
      </c>
      <c r="F54" s="378" t="s">
        <v>1807</v>
      </c>
      <c r="G54" s="378" t="s">
        <v>1758</v>
      </c>
      <c r="H54" s="378" t="s">
        <v>480</v>
      </c>
      <c r="I54" s="374"/>
      <c r="J54" s="375"/>
      <c r="K54" s="376"/>
      <c r="L54" s="377"/>
    </row>
    <row r="55" spans="1:12" ht="27">
      <c r="A55" s="305">
        <v>47</v>
      </c>
      <c r="B55" s="378" t="s">
        <v>1738</v>
      </c>
      <c r="C55" s="304" t="s">
        <v>1644</v>
      </c>
      <c r="D55" s="464">
        <v>2000</v>
      </c>
      <c r="E55" s="373" t="s">
        <v>1856</v>
      </c>
      <c r="F55" s="378" t="s">
        <v>1808</v>
      </c>
      <c r="G55" s="378" t="s">
        <v>1759</v>
      </c>
      <c r="H55" s="378" t="s">
        <v>480</v>
      </c>
      <c r="I55" s="374"/>
      <c r="J55" s="375"/>
      <c r="K55" s="376"/>
      <c r="L55" s="377"/>
    </row>
    <row r="56" spans="1:12" ht="27">
      <c r="A56" s="305">
        <v>48</v>
      </c>
      <c r="B56" s="378" t="s">
        <v>1738</v>
      </c>
      <c r="C56" s="304" t="s">
        <v>1644</v>
      </c>
      <c r="D56" s="464">
        <v>15000</v>
      </c>
      <c r="E56" s="373" t="s">
        <v>1857</v>
      </c>
      <c r="F56" s="378" t="s">
        <v>1809</v>
      </c>
      <c r="G56" s="378" t="s">
        <v>1760</v>
      </c>
      <c r="H56" s="378" t="s">
        <v>480</v>
      </c>
      <c r="I56" s="374"/>
      <c r="J56" s="375"/>
      <c r="K56" s="376"/>
      <c r="L56" s="377"/>
    </row>
    <row r="57" spans="1:12" ht="27">
      <c r="A57" s="310">
        <v>49</v>
      </c>
      <c r="B57" s="378" t="s">
        <v>1738</v>
      </c>
      <c r="C57" s="304" t="s">
        <v>1644</v>
      </c>
      <c r="D57" s="464">
        <v>2000</v>
      </c>
      <c r="E57" s="373" t="s">
        <v>1858</v>
      </c>
      <c r="F57" s="378" t="s">
        <v>1810</v>
      </c>
      <c r="G57" s="378" t="s">
        <v>1761</v>
      </c>
      <c r="H57" s="378" t="s">
        <v>480</v>
      </c>
      <c r="I57" s="374"/>
      <c r="J57" s="375"/>
      <c r="K57" s="376"/>
      <c r="L57" s="377"/>
    </row>
    <row r="58" spans="1:12" ht="27">
      <c r="A58" s="305">
        <v>50</v>
      </c>
      <c r="B58" s="378" t="s">
        <v>1738</v>
      </c>
      <c r="C58" s="304" t="s">
        <v>1644</v>
      </c>
      <c r="D58" s="464">
        <v>2000</v>
      </c>
      <c r="E58" s="373" t="s">
        <v>1859</v>
      </c>
      <c r="F58" s="378" t="s">
        <v>1811</v>
      </c>
      <c r="G58" s="378" t="s">
        <v>1762</v>
      </c>
      <c r="H58" s="378" t="s">
        <v>480</v>
      </c>
      <c r="I58" s="374"/>
      <c r="J58" s="375"/>
      <c r="K58" s="376"/>
      <c r="L58" s="377"/>
    </row>
    <row r="59" spans="1:12" ht="27">
      <c r="A59" s="305">
        <v>51</v>
      </c>
      <c r="B59" s="378" t="s">
        <v>1738</v>
      </c>
      <c r="C59" s="304" t="s">
        <v>1644</v>
      </c>
      <c r="D59" s="464">
        <v>3000</v>
      </c>
      <c r="E59" s="373" t="s">
        <v>1860</v>
      </c>
      <c r="F59" s="378" t="s">
        <v>1812</v>
      </c>
      <c r="G59" s="378" t="s">
        <v>1763</v>
      </c>
      <c r="H59" s="378" t="s">
        <v>480</v>
      </c>
      <c r="I59" s="374"/>
      <c r="J59" s="375"/>
      <c r="K59" s="376"/>
      <c r="L59" s="377"/>
    </row>
    <row r="60" spans="1:12" ht="27">
      <c r="A60" s="310">
        <v>52</v>
      </c>
      <c r="B60" s="378" t="s">
        <v>1738</v>
      </c>
      <c r="C60" s="304" t="s">
        <v>1644</v>
      </c>
      <c r="D60" s="464">
        <v>20000</v>
      </c>
      <c r="E60" s="373" t="s">
        <v>1861</v>
      </c>
      <c r="F60" s="378" t="s">
        <v>1813</v>
      </c>
      <c r="G60" s="378" t="s">
        <v>1764</v>
      </c>
      <c r="H60" s="378" t="s">
        <v>480</v>
      </c>
      <c r="I60" s="374"/>
      <c r="J60" s="375"/>
      <c r="K60" s="376"/>
      <c r="L60" s="377"/>
    </row>
    <row r="61" spans="1:12" ht="27">
      <c r="A61" s="305">
        <v>53</v>
      </c>
      <c r="B61" s="378" t="s">
        <v>1738</v>
      </c>
      <c r="C61" s="304" t="s">
        <v>1644</v>
      </c>
      <c r="D61" s="464">
        <v>20000</v>
      </c>
      <c r="E61" s="373" t="s">
        <v>1862</v>
      </c>
      <c r="F61" s="378" t="s">
        <v>1814</v>
      </c>
      <c r="G61" s="378" t="s">
        <v>1765</v>
      </c>
      <c r="H61" s="378" t="s">
        <v>480</v>
      </c>
      <c r="I61" s="374"/>
      <c r="J61" s="375"/>
      <c r="K61" s="376"/>
      <c r="L61" s="377"/>
    </row>
    <row r="62" spans="1:12" ht="27">
      <c r="A62" s="305">
        <v>54</v>
      </c>
      <c r="B62" s="378" t="s">
        <v>1743</v>
      </c>
      <c r="C62" s="304" t="s">
        <v>1644</v>
      </c>
      <c r="D62" s="464">
        <v>50000</v>
      </c>
      <c r="E62" s="373" t="s">
        <v>1863</v>
      </c>
      <c r="F62" s="378" t="s">
        <v>1815</v>
      </c>
      <c r="G62" s="378" t="s">
        <v>1766</v>
      </c>
      <c r="H62" s="378" t="s">
        <v>480</v>
      </c>
      <c r="I62" s="374"/>
      <c r="J62" s="375"/>
      <c r="K62" s="376"/>
      <c r="L62" s="377"/>
    </row>
    <row r="63" spans="1:12" ht="27">
      <c r="A63" s="310">
        <v>55</v>
      </c>
      <c r="B63" s="378" t="s">
        <v>1743</v>
      </c>
      <c r="C63" s="304" t="s">
        <v>1644</v>
      </c>
      <c r="D63" s="464">
        <v>8000</v>
      </c>
      <c r="E63" s="373" t="s">
        <v>1864</v>
      </c>
      <c r="F63" s="378" t="s">
        <v>1816</v>
      </c>
      <c r="G63" s="378" t="s">
        <v>1767</v>
      </c>
      <c r="H63" s="378" t="s">
        <v>480</v>
      </c>
      <c r="I63" s="374"/>
      <c r="J63" s="375"/>
      <c r="K63" s="376"/>
      <c r="L63" s="377"/>
    </row>
    <row r="64" spans="1:12" ht="27">
      <c r="A64" s="305">
        <v>56</v>
      </c>
      <c r="B64" s="378" t="s">
        <v>1743</v>
      </c>
      <c r="C64" s="304" t="s">
        <v>1644</v>
      </c>
      <c r="D64" s="464">
        <v>3000</v>
      </c>
      <c r="E64" s="373" t="s">
        <v>1865</v>
      </c>
      <c r="F64" s="378" t="s">
        <v>1817</v>
      </c>
      <c r="G64" s="378" t="s">
        <v>1768</v>
      </c>
      <c r="H64" s="378" t="s">
        <v>480</v>
      </c>
      <c r="I64" s="374"/>
      <c r="J64" s="375"/>
      <c r="K64" s="376"/>
      <c r="L64" s="377"/>
    </row>
    <row r="65" spans="1:12" ht="27">
      <c r="A65" s="305">
        <v>57</v>
      </c>
      <c r="B65" s="378" t="s">
        <v>1743</v>
      </c>
      <c r="C65" s="304" t="s">
        <v>1644</v>
      </c>
      <c r="D65" s="464">
        <v>3000</v>
      </c>
      <c r="E65" s="373" t="s">
        <v>1866</v>
      </c>
      <c r="F65" s="378" t="s">
        <v>1818</v>
      </c>
      <c r="G65" s="378" t="s">
        <v>1769</v>
      </c>
      <c r="H65" s="378" t="s">
        <v>480</v>
      </c>
      <c r="I65" s="374"/>
      <c r="J65" s="375"/>
      <c r="K65" s="376"/>
      <c r="L65" s="377"/>
    </row>
    <row r="66" spans="1:12" ht="27">
      <c r="A66" s="310">
        <v>58</v>
      </c>
      <c r="B66" s="378" t="s">
        <v>1743</v>
      </c>
      <c r="C66" s="304" t="s">
        <v>1644</v>
      </c>
      <c r="D66" s="464">
        <v>2000</v>
      </c>
      <c r="E66" s="373" t="s">
        <v>1867</v>
      </c>
      <c r="F66" s="378" t="s">
        <v>1819</v>
      </c>
      <c r="G66" s="378" t="s">
        <v>1770</v>
      </c>
      <c r="H66" s="378" t="s">
        <v>480</v>
      </c>
      <c r="I66" s="374"/>
      <c r="J66" s="375"/>
      <c r="K66" s="376"/>
      <c r="L66" s="377"/>
    </row>
    <row r="67" spans="1:12" ht="27">
      <c r="A67" s="305">
        <v>59</v>
      </c>
      <c r="B67" s="378" t="s">
        <v>1743</v>
      </c>
      <c r="C67" s="304" t="s">
        <v>1644</v>
      </c>
      <c r="D67" s="464">
        <v>2500</v>
      </c>
      <c r="E67" s="373" t="s">
        <v>1868</v>
      </c>
      <c r="F67" s="378" t="s">
        <v>1820</v>
      </c>
      <c r="G67" s="378" t="s">
        <v>1771</v>
      </c>
      <c r="H67" s="378" t="s">
        <v>480</v>
      </c>
      <c r="I67" s="374"/>
      <c r="J67" s="375"/>
      <c r="K67" s="376"/>
      <c r="L67" s="377"/>
    </row>
    <row r="68" spans="1:12" ht="27">
      <c r="A68" s="305">
        <v>60</v>
      </c>
      <c r="B68" s="378" t="s">
        <v>1743</v>
      </c>
      <c r="C68" s="304" t="s">
        <v>1644</v>
      </c>
      <c r="D68" s="464">
        <v>2000</v>
      </c>
      <c r="E68" s="373" t="s">
        <v>1869</v>
      </c>
      <c r="F68" s="378" t="s">
        <v>1821</v>
      </c>
      <c r="G68" s="378" t="s">
        <v>1772</v>
      </c>
      <c r="H68" s="378" t="s">
        <v>480</v>
      </c>
      <c r="I68" s="374"/>
      <c r="J68" s="375"/>
      <c r="K68" s="376"/>
      <c r="L68" s="377"/>
    </row>
    <row r="69" spans="1:12" ht="27">
      <c r="A69" s="310">
        <v>61</v>
      </c>
      <c r="B69" s="378" t="s">
        <v>1743</v>
      </c>
      <c r="C69" s="304" t="s">
        <v>1644</v>
      </c>
      <c r="D69" s="464">
        <v>55000</v>
      </c>
      <c r="E69" s="373" t="s">
        <v>1870</v>
      </c>
      <c r="F69" s="378" t="s">
        <v>1822</v>
      </c>
      <c r="G69" s="378" t="s">
        <v>1773</v>
      </c>
      <c r="H69" s="378" t="s">
        <v>480</v>
      </c>
      <c r="I69" s="374"/>
      <c r="J69" s="375"/>
      <c r="K69" s="376"/>
      <c r="L69" s="377"/>
    </row>
    <row r="70" spans="1:12" ht="27">
      <c r="A70" s="305">
        <v>62</v>
      </c>
      <c r="B70" s="378" t="s">
        <v>1743</v>
      </c>
      <c r="C70" s="304" t="s">
        <v>1644</v>
      </c>
      <c r="D70" s="464">
        <v>55000</v>
      </c>
      <c r="E70" s="373" t="s">
        <v>1871</v>
      </c>
      <c r="F70" s="378" t="s">
        <v>1823</v>
      </c>
      <c r="G70" s="378" t="s">
        <v>1774</v>
      </c>
      <c r="H70" s="378" t="s">
        <v>480</v>
      </c>
      <c r="I70" s="374"/>
      <c r="J70" s="375"/>
      <c r="K70" s="376"/>
      <c r="L70" s="377"/>
    </row>
    <row r="71" spans="1:12" ht="27">
      <c r="A71" s="305">
        <v>63</v>
      </c>
      <c r="B71" s="378" t="s">
        <v>1743</v>
      </c>
      <c r="C71" s="304" t="s">
        <v>1644</v>
      </c>
      <c r="D71" s="464">
        <v>55000</v>
      </c>
      <c r="E71" s="373" t="s">
        <v>1872</v>
      </c>
      <c r="F71" s="378" t="s">
        <v>1824</v>
      </c>
      <c r="G71" s="378" t="s">
        <v>1775</v>
      </c>
      <c r="H71" s="378" t="s">
        <v>480</v>
      </c>
      <c r="I71" s="374"/>
      <c r="J71" s="375"/>
      <c r="K71" s="376"/>
      <c r="L71" s="377"/>
    </row>
    <row r="72" spans="1:12" ht="27">
      <c r="A72" s="310">
        <v>64</v>
      </c>
      <c r="B72" s="378" t="s">
        <v>1743</v>
      </c>
      <c r="C72" s="304" t="s">
        <v>1644</v>
      </c>
      <c r="D72" s="464">
        <v>60000</v>
      </c>
      <c r="E72" s="373" t="s">
        <v>1873</v>
      </c>
      <c r="F72" s="378" t="s">
        <v>1825</v>
      </c>
      <c r="G72" s="378" t="s">
        <v>1776</v>
      </c>
      <c r="H72" s="378" t="s">
        <v>480</v>
      </c>
      <c r="I72" s="374"/>
      <c r="J72" s="375"/>
      <c r="K72" s="376"/>
      <c r="L72" s="377"/>
    </row>
    <row r="73" spans="1:12" ht="27">
      <c r="A73" s="305">
        <v>65</v>
      </c>
      <c r="B73" s="378" t="s">
        <v>1743</v>
      </c>
      <c r="C73" s="304" t="s">
        <v>1644</v>
      </c>
      <c r="D73" s="464">
        <v>20000</v>
      </c>
      <c r="E73" s="373" t="s">
        <v>1874</v>
      </c>
      <c r="F73" s="378" t="s">
        <v>1826</v>
      </c>
      <c r="G73" s="378" t="s">
        <v>1777</v>
      </c>
      <c r="H73" s="378" t="s">
        <v>480</v>
      </c>
      <c r="I73" s="374"/>
      <c r="J73" s="375"/>
      <c r="K73" s="376"/>
      <c r="L73" s="377"/>
    </row>
    <row r="74" spans="1:12" ht="27">
      <c r="A74" s="305">
        <v>66</v>
      </c>
      <c r="B74" s="378" t="s">
        <v>1743</v>
      </c>
      <c r="C74" s="304" t="s">
        <v>1644</v>
      </c>
      <c r="D74" s="464">
        <v>13000</v>
      </c>
      <c r="E74" s="373" t="s">
        <v>1875</v>
      </c>
      <c r="F74" s="378" t="s">
        <v>1827</v>
      </c>
      <c r="G74" s="378" t="s">
        <v>1778</v>
      </c>
      <c r="H74" s="378" t="s">
        <v>480</v>
      </c>
      <c r="I74" s="374"/>
      <c r="J74" s="375"/>
      <c r="K74" s="376"/>
      <c r="L74" s="377"/>
    </row>
    <row r="75" spans="1:12" ht="27">
      <c r="A75" s="310">
        <v>67</v>
      </c>
      <c r="B75" s="378" t="s">
        <v>1743</v>
      </c>
      <c r="C75" s="304" t="s">
        <v>1644</v>
      </c>
      <c r="D75" s="464">
        <v>15000</v>
      </c>
      <c r="E75" s="373" t="s">
        <v>1876</v>
      </c>
      <c r="F75" s="378" t="s">
        <v>1828</v>
      </c>
      <c r="G75" s="378" t="s">
        <v>1779</v>
      </c>
      <c r="H75" s="378" t="s">
        <v>480</v>
      </c>
      <c r="I75" s="374"/>
      <c r="J75" s="375"/>
      <c r="K75" s="376"/>
      <c r="L75" s="377"/>
    </row>
    <row r="76" spans="1:12" ht="27">
      <c r="A76" s="305">
        <v>68</v>
      </c>
      <c r="B76" s="378" t="s">
        <v>1743</v>
      </c>
      <c r="C76" s="304" t="s">
        <v>1644</v>
      </c>
      <c r="D76" s="464">
        <v>8000</v>
      </c>
      <c r="E76" s="373" t="s">
        <v>1877</v>
      </c>
      <c r="F76" s="378" t="s">
        <v>1829</v>
      </c>
      <c r="G76" s="378" t="s">
        <v>1780</v>
      </c>
      <c r="H76" s="378" t="s">
        <v>480</v>
      </c>
      <c r="I76" s="374"/>
      <c r="J76" s="375"/>
      <c r="K76" s="376"/>
      <c r="L76" s="377"/>
    </row>
    <row r="77" spans="1:12" ht="27">
      <c r="A77" s="305">
        <v>69</v>
      </c>
      <c r="B77" s="378" t="s">
        <v>1743</v>
      </c>
      <c r="C77" s="304" t="s">
        <v>1644</v>
      </c>
      <c r="D77" s="464">
        <v>50000</v>
      </c>
      <c r="E77" s="379" t="s">
        <v>1878</v>
      </c>
      <c r="F77" s="378" t="s">
        <v>1830</v>
      </c>
      <c r="G77" s="378" t="s">
        <v>1781</v>
      </c>
      <c r="H77" s="378" t="s">
        <v>480</v>
      </c>
      <c r="I77" s="374"/>
      <c r="J77" s="375"/>
      <c r="K77" s="376"/>
      <c r="L77" s="377"/>
    </row>
    <row r="78" spans="1:12" ht="27">
      <c r="A78" s="310">
        <v>70</v>
      </c>
      <c r="B78" s="378" t="s">
        <v>1743</v>
      </c>
      <c r="C78" s="304" t="s">
        <v>1644</v>
      </c>
      <c r="D78" s="464">
        <v>7000</v>
      </c>
      <c r="E78" s="379" t="s">
        <v>1879</v>
      </c>
      <c r="F78" s="378" t="s">
        <v>1831</v>
      </c>
      <c r="G78" s="378" t="s">
        <v>1782</v>
      </c>
      <c r="H78" s="378" t="s">
        <v>480</v>
      </c>
      <c r="I78" s="374"/>
      <c r="J78" s="375"/>
      <c r="K78" s="376"/>
      <c r="L78" s="377"/>
    </row>
    <row r="79" spans="1:12" ht="27">
      <c r="A79" s="305">
        <v>71</v>
      </c>
      <c r="B79" s="378" t="s">
        <v>1743</v>
      </c>
      <c r="C79" s="304" t="s">
        <v>1644</v>
      </c>
      <c r="D79" s="464">
        <v>15000</v>
      </c>
      <c r="E79" s="379" t="s">
        <v>1880</v>
      </c>
      <c r="F79" s="378" t="s">
        <v>1832</v>
      </c>
      <c r="G79" s="378" t="s">
        <v>1783</v>
      </c>
      <c r="H79" s="378" t="s">
        <v>480</v>
      </c>
      <c r="I79" s="374"/>
      <c r="J79" s="375"/>
      <c r="K79" s="376"/>
      <c r="L79" s="377"/>
    </row>
    <row r="80" spans="1:12" ht="27">
      <c r="A80" s="305">
        <v>72</v>
      </c>
      <c r="B80" s="378" t="s">
        <v>1743</v>
      </c>
      <c r="C80" s="304" t="s">
        <v>1644</v>
      </c>
      <c r="D80" s="464">
        <v>3000</v>
      </c>
      <c r="E80" s="379" t="s">
        <v>1881</v>
      </c>
      <c r="F80" s="378" t="s">
        <v>1833</v>
      </c>
      <c r="G80" s="378" t="s">
        <v>1784</v>
      </c>
      <c r="H80" s="378" t="s">
        <v>480</v>
      </c>
      <c r="I80" s="374"/>
      <c r="J80" s="375"/>
      <c r="K80" s="376"/>
      <c r="L80" s="377"/>
    </row>
    <row r="81" spans="1:12" ht="27">
      <c r="A81" s="310">
        <v>73</v>
      </c>
      <c r="B81" s="378" t="s">
        <v>1743</v>
      </c>
      <c r="C81" s="304" t="s">
        <v>1644</v>
      </c>
      <c r="D81" s="464">
        <v>3000</v>
      </c>
      <c r="E81" s="379" t="s">
        <v>1882</v>
      </c>
      <c r="F81" s="378" t="s">
        <v>1834</v>
      </c>
      <c r="G81" s="378" t="s">
        <v>1785</v>
      </c>
      <c r="H81" s="378" t="s">
        <v>480</v>
      </c>
      <c r="I81" s="374"/>
      <c r="J81" s="375"/>
      <c r="K81" s="376"/>
      <c r="L81" s="377"/>
    </row>
    <row r="82" spans="1:12" ht="27">
      <c r="A82" s="305">
        <v>74</v>
      </c>
      <c r="B82" s="378" t="s">
        <v>1743</v>
      </c>
      <c r="C82" s="304" t="s">
        <v>1644</v>
      </c>
      <c r="D82" s="464">
        <v>59000</v>
      </c>
      <c r="E82" s="379" t="s">
        <v>1883</v>
      </c>
      <c r="F82" s="378" t="s">
        <v>1835</v>
      </c>
      <c r="G82" s="378" t="s">
        <v>1786</v>
      </c>
      <c r="H82" s="378" t="s">
        <v>480</v>
      </c>
      <c r="I82" s="374"/>
      <c r="J82" s="375"/>
      <c r="K82" s="376"/>
      <c r="L82" s="377"/>
    </row>
    <row r="83" spans="1:12" ht="27">
      <c r="A83" s="305">
        <v>75</v>
      </c>
      <c r="B83" s="378" t="s">
        <v>1743</v>
      </c>
      <c r="C83" s="304" t="s">
        <v>1644</v>
      </c>
      <c r="D83" s="464">
        <v>3000</v>
      </c>
      <c r="E83" s="379" t="s">
        <v>1884</v>
      </c>
      <c r="F83" s="378" t="s">
        <v>1836</v>
      </c>
      <c r="G83" s="378" t="s">
        <v>1787</v>
      </c>
      <c r="H83" s="378" t="s">
        <v>480</v>
      </c>
      <c r="I83" s="374"/>
      <c r="J83" s="375"/>
      <c r="K83" s="376"/>
      <c r="L83" s="377"/>
    </row>
    <row r="84" spans="1:12" ht="27">
      <c r="A84" s="310">
        <v>76</v>
      </c>
      <c r="B84" s="378" t="s">
        <v>1743</v>
      </c>
      <c r="C84" s="304" t="s">
        <v>1644</v>
      </c>
      <c r="D84" s="464">
        <v>1500</v>
      </c>
      <c r="E84" s="379" t="s">
        <v>1885</v>
      </c>
      <c r="F84" s="378" t="s">
        <v>1837</v>
      </c>
      <c r="G84" s="378" t="s">
        <v>1788</v>
      </c>
      <c r="H84" s="378" t="s">
        <v>480</v>
      </c>
      <c r="I84" s="374"/>
      <c r="J84" s="375"/>
      <c r="K84" s="376"/>
      <c r="L84" s="377"/>
    </row>
    <row r="85" spans="1:12" ht="27">
      <c r="A85" s="305">
        <v>77</v>
      </c>
      <c r="B85" s="378" t="s">
        <v>1743</v>
      </c>
      <c r="C85" s="304" t="s">
        <v>1644</v>
      </c>
      <c r="D85" s="464">
        <v>2000</v>
      </c>
      <c r="E85" s="379" t="s">
        <v>1886</v>
      </c>
      <c r="F85" s="378" t="s">
        <v>1838</v>
      </c>
      <c r="G85" s="378" t="s">
        <v>1789</v>
      </c>
      <c r="H85" s="378" t="s">
        <v>480</v>
      </c>
      <c r="I85" s="374"/>
      <c r="J85" s="375"/>
      <c r="K85" s="376"/>
      <c r="L85" s="377"/>
    </row>
    <row r="86" spans="1:12" ht="27">
      <c r="A86" s="305">
        <v>78</v>
      </c>
      <c r="B86" s="378" t="s">
        <v>1743</v>
      </c>
      <c r="C86" s="304" t="s">
        <v>1644</v>
      </c>
      <c r="D86" s="464">
        <v>1000</v>
      </c>
      <c r="E86" s="379" t="s">
        <v>1887</v>
      </c>
      <c r="F86" s="378" t="s">
        <v>1839</v>
      </c>
      <c r="G86" s="378" t="s">
        <v>1790</v>
      </c>
      <c r="H86" s="378" t="s">
        <v>480</v>
      </c>
      <c r="I86" s="374"/>
      <c r="J86" s="375"/>
      <c r="K86" s="376"/>
      <c r="L86" s="377"/>
    </row>
    <row r="87" spans="1:12" ht="27">
      <c r="A87" s="310">
        <v>79</v>
      </c>
      <c r="B87" s="378" t="s">
        <v>1743</v>
      </c>
      <c r="C87" s="304" t="s">
        <v>1644</v>
      </c>
      <c r="D87" s="464">
        <v>1000</v>
      </c>
      <c r="E87" s="379" t="s">
        <v>1888</v>
      </c>
      <c r="F87" s="378" t="s">
        <v>1840</v>
      </c>
      <c r="G87" s="378" t="s">
        <v>1791</v>
      </c>
      <c r="H87" s="378" t="s">
        <v>480</v>
      </c>
      <c r="I87" s="374"/>
      <c r="J87" s="375"/>
      <c r="K87" s="376"/>
      <c r="L87" s="377"/>
    </row>
    <row r="88" spans="1:12" ht="27">
      <c r="A88" s="305">
        <v>80</v>
      </c>
      <c r="B88" s="378" t="s">
        <v>1743</v>
      </c>
      <c r="C88" s="304" t="s">
        <v>1644</v>
      </c>
      <c r="D88" s="464">
        <v>5500</v>
      </c>
      <c r="E88" s="379" t="s">
        <v>1889</v>
      </c>
      <c r="F88" s="378" t="s">
        <v>1841</v>
      </c>
      <c r="G88" s="378" t="s">
        <v>1792</v>
      </c>
      <c r="H88" s="378" t="s">
        <v>480</v>
      </c>
      <c r="I88" s="374"/>
      <c r="J88" s="375"/>
      <c r="K88" s="376"/>
      <c r="L88" s="377"/>
    </row>
    <row r="89" spans="1:12" ht="30">
      <c r="A89" s="305">
        <v>81</v>
      </c>
      <c r="B89" s="378" t="s">
        <v>1890</v>
      </c>
      <c r="C89" s="304" t="s">
        <v>1644</v>
      </c>
      <c r="D89" s="464">
        <v>30000</v>
      </c>
      <c r="E89" s="387" t="s">
        <v>1891</v>
      </c>
      <c r="F89" s="386" t="s">
        <v>1892</v>
      </c>
      <c r="G89" s="387" t="s">
        <v>1893</v>
      </c>
      <c r="H89" s="388" t="s">
        <v>1894</v>
      </c>
      <c r="I89" s="374"/>
      <c r="J89" s="375"/>
      <c r="K89" s="376"/>
      <c r="L89" s="377"/>
    </row>
    <row r="90" spans="1:12" ht="27">
      <c r="A90" s="310">
        <v>82</v>
      </c>
      <c r="B90" s="378" t="s">
        <v>1890</v>
      </c>
      <c r="C90" s="304" t="s">
        <v>1644</v>
      </c>
      <c r="D90" s="464">
        <v>55000</v>
      </c>
      <c r="E90" s="379" t="s">
        <v>1985</v>
      </c>
      <c r="F90" s="378" t="s">
        <v>1897</v>
      </c>
      <c r="G90" s="378" t="s">
        <v>1941</v>
      </c>
      <c r="H90" s="378" t="s">
        <v>480</v>
      </c>
      <c r="I90" s="374"/>
      <c r="J90" s="375"/>
      <c r="K90" s="376"/>
      <c r="L90" s="377"/>
    </row>
    <row r="91" spans="1:12" ht="27">
      <c r="A91" s="305">
        <v>83</v>
      </c>
      <c r="B91" s="378" t="s">
        <v>1890</v>
      </c>
      <c r="C91" s="304" t="s">
        <v>1644</v>
      </c>
      <c r="D91" s="464">
        <v>40000</v>
      </c>
      <c r="E91" s="379" t="s">
        <v>1986</v>
      </c>
      <c r="F91" s="378" t="s">
        <v>1898</v>
      </c>
      <c r="G91" s="378" t="s">
        <v>1942</v>
      </c>
      <c r="H91" s="378" t="s">
        <v>480</v>
      </c>
      <c r="I91" s="374"/>
      <c r="J91" s="375"/>
      <c r="K91" s="376"/>
      <c r="L91" s="377"/>
    </row>
    <row r="92" spans="1:12" ht="27">
      <c r="A92" s="305">
        <v>84</v>
      </c>
      <c r="B92" s="378" t="s">
        <v>1890</v>
      </c>
      <c r="C92" s="304" t="s">
        <v>1644</v>
      </c>
      <c r="D92" s="464">
        <v>2000</v>
      </c>
      <c r="E92" s="379" t="s">
        <v>1987</v>
      </c>
      <c r="F92" s="378" t="s">
        <v>1899</v>
      </c>
      <c r="G92" s="378" t="s">
        <v>1943</v>
      </c>
      <c r="H92" s="378" t="s">
        <v>480</v>
      </c>
      <c r="I92" s="374"/>
      <c r="J92" s="375"/>
      <c r="K92" s="376"/>
      <c r="L92" s="377"/>
    </row>
    <row r="93" spans="1:12" ht="27">
      <c r="A93" s="310">
        <v>85</v>
      </c>
      <c r="B93" s="378" t="s">
        <v>1890</v>
      </c>
      <c r="C93" s="304" t="s">
        <v>1644</v>
      </c>
      <c r="D93" s="464">
        <v>6500</v>
      </c>
      <c r="E93" s="379" t="s">
        <v>1988</v>
      </c>
      <c r="F93" s="378" t="s">
        <v>1900</v>
      </c>
      <c r="G93" s="378" t="s">
        <v>1944</v>
      </c>
      <c r="H93" s="378" t="s">
        <v>480</v>
      </c>
      <c r="I93" s="374"/>
      <c r="J93" s="375"/>
      <c r="K93" s="376"/>
      <c r="L93" s="377"/>
    </row>
    <row r="94" spans="1:12" ht="27">
      <c r="A94" s="305">
        <v>86</v>
      </c>
      <c r="B94" s="378" t="s">
        <v>1890</v>
      </c>
      <c r="C94" s="304" t="s">
        <v>1644</v>
      </c>
      <c r="D94" s="464">
        <v>2000</v>
      </c>
      <c r="E94" s="379" t="s">
        <v>1989</v>
      </c>
      <c r="F94" s="378" t="s">
        <v>1901</v>
      </c>
      <c r="G94" s="378" t="s">
        <v>1945</v>
      </c>
      <c r="H94" s="378" t="s">
        <v>480</v>
      </c>
      <c r="I94" s="374"/>
      <c r="J94" s="375"/>
      <c r="K94" s="376"/>
      <c r="L94" s="377"/>
    </row>
    <row r="95" spans="1:12" ht="27">
      <c r="A95" s="305">
        <v>87</v>
      </c>
      <c r="B95" s="378" t="s">
        <v>1890</v>
      </c>
      <c r="C95" s="304" t="s">
        <v>1644</v>
      </c>
      <c r="D95" s="464">
        <v>10000</v>
      </c>
      <c r="E95" s="379" t="s">
        <v>1990</v>
      </c>
      <c r="F95" s="378" t="s">
        <v>1902</v>
      </c>
      <c r="G95" s="378" t="s">
        <v>1946</v>
      </c>
      <c r="H95" s="378" t="s">
        <v>480</v>
      </c>
      <c r="I95" s="374"/>
      <c r="J95" s="375"/>
      <c r="K95" s="376"/>
      <c r="L95" s="377"/>
    </row>
    <row r="96" spans="1:12" ht="27">
      <c r="A96" s="310">
        <v>88</v>
      </c>
      <c r="B96" s="378" t="s">
        <v>1890</v>
      </c>
      <c r="C96" s="304" t="s">
        <v>1644</v>
      </c>
      <c r="D96" s="464">
        <v>10000</v>
      </c>
      <c r="E96" s="379" t="s">
        <v>1991</v>
      </c>
      <c r="F96" s="378" t="s">
        <v>1903</v>
      </c>
      <c r="G96" s="378" t="s">
        <v>1947</v>
      </c>
      <c r="H96" s="378" t="s">
        <v>480</v>
      </c>
      <c r="I96" s="374"/>
      <c r="J96" s="375"/>
      <c r="K96" s="376"/>
      <c r="L96" s="377"/>
    </row>
    <row r="97" spans="1:12" ht="27">
      <c r="A97" s="305">
        <v>89</v>
      </c>
      <c r="B97" s="378" t="s">
        <v>1890</v>
      </c>
      <c r="C97" s="304" t="s">
        <v>1644</v>
      </c>
      <c r="D97" s="464">
        <v>53000</v>
      </c>
      <c r="E97" s="379" t="s">
        <v>1992</v>
      </c>
      <c r="F97" s="378" t="s">
        <v>1904</v>
      </c>
      <c r="G97" s="378" t="s">
        <v>1948</v>
      </c>
      <c r="H97" s="378" t="s">
        <v>480</v>
      </c>
      <c r="I97" s="374"/>
      <c r="J97" s="375"/>
      <c r="K97" s="376"/>
      <c r="L97" s="377"/>
    </row>
    <row r="98" spans="1:12" ht="27">
      <c r="A98" s="305">
        <v>90</v>
      </c>
      <c r="B98" s="378" t="s">
        <v>1890</v>
      </c>
      <c r="C98" s="304" t="s">
        <v>1644</v>
      </c>
      <c r="D98" s="464">
        <v>5500</v>
      </c>
      <c r="E98" s="379" t="s">
        <v>1993</v>
      </c>
      <c r="F98" s="378" t="s">
        <v>1905</v>
      </c>
      <c r="G98" s="378" t="s">
        <v>1949</v>
      </c>
      <c r="H98" s="378" t="s">
        <v>480</v>
      </c>
      <c r="I98" s="374"/>
      <c r="J98" s="375"/>
      <c r="K98" s="376"/>
      <c r="L98" s="377"/>
    </row>
    <row r="99" spans="1:12" ht="27">
      <c r="A99" s="310">
        <v>91</v>
      </c>
      <c r="B99" s="378" t="s">
        <v>1890</v>
      </c>
      <c r="C99" s="304" t="s">
        <v>1644</v>
      </c>
      <c r="D99" s="464">
        <v>11500</v>
      </c>
      <c r="E99" s="379" t="s">
        <v>1994</v>
      </c>
      <c r="F99" s="378" t="s">
        <v>1906</v>
      </c>
      <c r="G99" s="378" t="s">
        <v>1950</v>
      </c>
      <c r="H99" s="378" t="s">
        <v>480</v>
      </c>
      <c r="I99" s="374"/>
      <c r="J99" s="375"/>
      <c r="K99" s="376"/>
      <c r="L99" s="377"/>
    </row>
    <row r="100" spans="1:12" ht="27">
      <c r="A100" s="305">
        <v>92</v>
      </c>
      <c r="B100" s="378" t="s">
        <v>1890</v>
      </c>
      <c r="C100" s="304" t="s">
        <v>1644</v>
      </c>
      <c r="D100" s="464">
        <v>23000</v>
      </c>
      <c r="E100" s="379" t="s">
        <v>1995</v>
      </c>
      <c r="F100" s="378" t="s">
        <v>1907</v>
      </c>
      <c r="G100" s="378" t="s">
        <v>1951</v>
      </c>
      <c r="H100" s="378" t="s">
        <v>480</v>
      </c>
      <c r="I100" s="374"/>
      <c r="J100" s="375"/>
      <c r="K100" s="376"/>
      <c r="L100" s="377"/>
    </row>
    <row r="101" spans="1:12" ht="27">
      <c r="A101" s="305">
        <v>93</v>
      </c>
      <c r="B101" s="378" t="s">
        <v>1890</v>
      </c>
      <c r="C101" s="304" t="s">
        <v>1644</v>
      </c>
      <c r="D101" s="464">
        <v>7000</v>
      </c>
      <c r="E101" s="379" t="s">
        <v>1996</v>
      </c>
      <c r="F101" s="378" t="s">
        <v>1908</v>
      </c>
      <c r="G101" s="378" t="s">
        <v>1952</v>
      </c>
      <c r="H101" s="378" t="s">
        <v>480</v>
      </c>
      <c r="I101" s="374"/>
      <c r="J101" s="375"/>
      <c r="K101" s="376"/>
      <c r="L101" s="377"/>
    </row>
    <row r="102" spans="1:12" ht="27">
      <c r="A102" s="310">
        <v>94</v>
      </c>
      <c r="B102" s="378" t="s">
        <v>1890</v>
      </c>
      <c r="C102" s="304" t="s">
        <v>1644</v>
      </c>
      <c r="D102" s="464">
        <v>20000</v>
      </c>
      <c r="E102" s="379" t="s">
        <v>1997</v>
      </c>
      <c r="F102" s="378" t="s">
        <v>1909</v>
      </c>
      <c r="G102" s="378" t="s">
        <v>1953</v>
      </c>
      <c r="H102" s="378" t="s">
        <v>480</v>
      </c>
      <c r="I102" s="374"/>
      <c r="J102" s="375"/>
      <c r="K102" s="376"/>
      <c r="L102" s="377"/>
    </row>
    <row r="103" spans="1:12" ht="27">
      <c r="A103" s="305">
        <v>95</v>
      </c>
      <c r="B103" s="378" t="s">
        <v>1890</v>
      </c>
      <c r="C103" s="304" t="s">
        <v>1644</v>
      </c>
      <c r="D103" s="465">
        <v>6000</v>
      </c>
      <c r="E103" s="373" t="s">
        <v>1998</v>
      </c>
      <c r="F103" s="432" t="s">
        <v>1910</v>
      </c>
      <c r="G103" s="378" t="s">
        <v>1954</v>
      </c>
      <c r="H103" s="378" t="s">
        <v>480</v>
      </c>
      <c r="I103" s="430"/>
      <c r="J103" s="375"/>
      <c r="K103" s="376"/>
      <c r="L103" s="377"/>
    </row>
    <row r="104" spans="1:12" ht="27">
      <c r="A104" s="305">
        <v>96</v>
      </c>
      <c r="B104" s="378" t="s">
        <v>1890</v>
      </c>
      <c r="C104" s="304" t="s">
        <v>1644</v>
      </c>
      <c r="D104" s="466">
        <v>30000</v>
      </c>
      <c r="E104" s="381" t="s">
        <v>1999</v>
      </c>
      <c r="F104" s="431" t="s">
        <v>1911</v>
      </c>
      <c r="G104" s="378" t="s">
        <v>1955</v>
      </c>
      <c r="H104" s="378" t="s">
        <v>480</v>
      </c>
      <c r="I104" s="374"/>
      <c r="J104" s="375"/>
      <c r="K104" s="376"/>
      <c r="L104" s="377"/>
    </row>
    <row r="105" spans="1:12" ht="27">
      <c r="A105" s="310">
        <v>97</v>
      </c>
      <c r="B105" s="378" t="s">
        <v>1895</v>
      </c>
      <c r="C105" s="304" t="s">
        <v>1644</v>
      </c>
      <c r="D105" s="464">
        <v>4000</v>
      </c>
      <c r="E105" s="433" t="s">
        <v>2000</v>
      </c>
      <c r="F105" s="378" t="s">
        <v>1912</v>
      </c>
      <c r="G105" s="378" t="s">
        <v>1956</v>
      </c>
      <c r="H105" s="378" t="s">
        <v>480</v>
      </c>
      <c r="I105" s="374"/>
      <c r="J105" s="375"/>
      <c r="K105" s="376"/>
      <c r="L105" s="377"/>
    </row>
    <row r="106" spans="1:12" ht="27">
      <c r="A106" s="305">
        <v>98</v>
      </c>
      <c r="B106" s="378" t="s">
        <v>1895</v>
      </c>
      <c r="C106" s="304" t="s">
        <v>1644</v>
      </c>
      <c r="D106" s="464">
        <v>4000</v>
      </c>
      <c r="E106" s="373" t="s">
        <v>2001</v>
      </c>
      <c r="F106" s="378" t="s">
        <v>1913</v>
      </c>
      <c r="G106" s="378" t="s">
        <v>1957</v>
      </c>
      <c r="H106" s="378" t="s">
        <v>480</v>
      </c>
      <c r="I106" s="374"/>
      <c r="J106" s="375"/>
      <c r="K106" s="376"/>
      <c r="L106" s="377"/>
    </row>
    <row r="107" spans="1:12" ht="27">
      <c r="A107" s="305">
        <v>99</v>
      </c>
      <c r="B107" s="378" t="s">
        <v>1895</v>
      </c>
      <c r="C107" s="304" t="s">
        <v>1644</v>
      </c>
      <c r="D107" s="464">
        <v>2000</v>
      </c>
      <c r="E107" s="373" t="s">
        <v>2002</v>
      </c>
      <c r="F107" s="378" t="s">
        <v>1914</v>
      </c>
      <c r="G107" s="378" t="s">
        <v>1958</v>
      </c>
      <c r="H107" s="378" t="s">
        <v>480</v>
      </c>
      <c r="I107" s="374"/>
      <c r="J107" s="375"/>
      <c r="K107" s="376"/>
      <c r="L107" s="377"/>
    </row>
    <row r="108" spans="1:12" ht="27">
      <c r="A108" s="310">
        <v>100</v>
      </c>
      <c r="B108" s="378" t="s">
        <v>1895</v>
      </c>
      <c r="C108" s="304" t="s">
        <v>1644</v>
      </c>
      <c r="D108" s="464">
        <v>3000</v>
      </c>
      <c r="E108" s="373" t="s">
        <v>2003</v>
      </c>
      <c r="F108" s="378" t="s">
        <v>1915</v>
      </c>
      <c r="G108" s="378" t="s">
        <v>1959</v>
      </c>
      <c r="H108" s="378" t="s">
        <v>480</v>
      </c>
      <c r="I108" s="374"/>
      <c r="J108" s="375"/>
      <c r="K108" s="376"/>
      <c r="L108" s="377"/>
    </row>
    <row r="109" spans="1:12" ht="27">
      <c r="A109" s="305">
        <v>101</v>
      </c>
      <c r="B109" s="378" t="s">
        <v>1895</v>
      </c>
      <c r="C109" s="304" t="s">
        <v>1644</v>
      </c>
      <c r="D109" s="464">
        <v>2000</v>
      </c>
      <c r="E109" s="373" t="s">
        <v>2004</v>
      </c>
      <c r="F109" s="378" t="s">
        <v>1916</v>
      </c>
      <c r="G109" s="378" t="s">
        <v>1960</v>
      </c>
      <c r="H109" s="378" t="s">
        <v>480</v>
      </c>
      <c r="I109" s="374"/>
      <c r="J109" s="375"/>
      <c r="K109" s="376"/>
      <c r="L109" s="377"/>
    </row>
    <row r="110" spans="1:12" ht="27">
      <c r="A110" s="305">
        <v>102</v>
      </c>
      <c r="B110" s="378" t="s">
        <v>1895</v>
      </c>
      <c r="C110" s="304" t="s">
        <v>1644</v>
      </c>
      <c r="D110" s="464">
        <v>60000</v>
      </c>
      <c r="E110" s="373" t="s">
        <v>2005</v>
      </c>
      <c r="F110" s="378" t="s">
        <v>1917</v>
      </c>
      <c r="G110" s="378" t="s">
        <v>1961</v>
      </c>
      <c r="H110" s="378" t="s">
        <v>480</v>
      </c>
      <c r="I110" s="374"/>
      <c r="J110" s="375"/>
      <c r="K110" s="376"/>
      <c r="L110" s="377"/>
    </row>
    <row r="111" spans="1:12" ht="27">
      <c r="A111" s="310">
        <v>103</v>
      </c>
      <c r="B111" s="378" t="s">
        <v>1895</v>
      </c>
      <c r="C111" s="304" t="s">
        <v>1644</v>
      </c>
      <c r="D111" s="464">
        <v>25000</v>
      </c>
      <c r="E111" s="373" t="s">
        <v>2006</v>
      </c>
      <c r="F111" s="378" t="s">
        <v>1918</v>
      </c>
      <c r="G111" s="378" t="s">
        <v>1962</v>
      </c>
      <c r="H111" s="378" t="s">
        <v>480</v>
      </c>
      <c r="I111" s="374"/>
      <c r="J111" s="375"/>
      <c r="K111" s="376"/>
      <c r="L111" s="377"/>
    </row>
    <row r="112" spans="1:12" ht="27">
      <c r="A112" s="305">
        <v>104</v>
      </c>
      <c r="B112" s="378" t="s">
        <v>1895</v>
      </c>
      <c r="C112" s="304" t="s">
        <v>1644</v>
      </c>
      <c r="D112" s="464">
        <v>60000</v>
      </c>
      <c r="E112" s="373" t="s">
        <v>2007</v>
      </c>
      <c r="F112" s="378" t="s">
        <v>1919</v>
      </c>
      <c r="G112" s="378" t="s">
        <v>1963</v>
      </c>
      <c r="H112" s="378" t="s">
        <v>480</v>
      </c>
      <c r="I112" s="374"/>
      <c r="J112" s="375"/>
      <c r="K112" s="376"/>
      <c r="L112" s="377"/>
    </row>
    <row r="113" spans="1:12" ht="27">
      <c r="A113" s="305">
        <v>105</v>
      </c>
      <c r="B113" s="378" t="s">
        <v>1895</v>
      </c>
      <c r="C113" s="304" t="s">
        <v>1644</v>
      </c>
      <c r="D113" s="464">
        <v>10000</v>
      </c>
      <c r="E113" s="373" t="s">
        <v>2008</v>
      </c>
      <c r="F113" s="378" t="s">
        <v>1920</v>
      </c>
      <c r="G113" s="378" t="s">
        <v>1964</v>
      </c>
      <c r="H113" s="378" t="s">
        <v>480</v>
      </c>
      <c r="I113" s="374"/>
      <c r="J113" s="375"/>
      <c r="K113" s="376"/>
      <c r="L113" s="377"/>
    </row>
    <row r="114" spans="1:12" ht="27">
      <c r="A114" s="310">
        <v>106</v>
      </c>
      <c r="B114" s="378" t="s">
        <v>1895</v>
      </c>
      <c r="C114" s="304" t="s">
        <v>1644</v>
      </c>
      <c r="D114" s="464">
        <v>11000</v>
      </c>
      <c r="E114" s="373" t="s">
        <v>1993</v>
      </c>
      <c r="F114" s="378" t="s">
        <v>1921</v>
      </c>
      <c r="G114" s="378" t="s">
        <v>1965</v>
      </c>
      <c r="H114" s="378" t="s">
        <v>480</v>
      </c>
      <c r="I114" s="374"/>
      <c r="J114" s="375"/>
      <c r="K114" s="376"/>
      <c r="L114" s="377"/>
    </row>
    <row r="115" spans="1:12" ht="27">
      <c r="A115" s="305">
        <v>107</v>
      </c>
      <c r="B115" s="378" t="s">
        <v>1895</v>
      </c>
      <c r="C115" s="304" t="s">
        <v>1644</v>
      </c>
      <c r="D115" s="464">
        <v>6500</v>
      </c>
      <c r="E115" s="373" t="s">
        <v>2009</v>
      </c>
      <c r="F115" s="378" t="s">
        <v>1922</v>
      </c>
      <c r="G115" s="378" t="s">
        <v>1966</v>
      </c>
      <c r="H115" s="378" t="s">
        <v>480</v>
      </c>
      <c r="I115" s="374"/>
      <c r="J115" s="375"/>
      <c r="K115" s="376"/>
      <c r="L115" s="377"/>
    </row>
    <row r="116" spans="1:12" ht="27">
      <c r="A116" s="305">
        <v>108</v>
      </c>
      <c r="B116" s="378" t="s">
        <v>1895</v>
      </c>
      <c r="C116" s="304" t="s">
        <v>1644</v>
      </c>
      <c r="D116" s="464">
        <v>60000</v>
      </c>
      <c r="E116" s="373" t="s">
        <v>2010</v>
      </c>
      <c r="F116" s="378" t="s">
        <v>1923</v>
      </c>
      <c r="G116" s="378" t="s">
        <v>1967</v>
      </c>
      <c r="H116" s="378" t="s">
        <v>480</v>
      </c>
      <c r="I116" s="374"/>
      <c r="J116" s="375"/>
      <c r="K116" s="376"/>
      <c r="L116" s="377"/>
    </row>
    <row r="117" spans="1:12" ht="27">
      <c r="A117" s="310">
        <v>109</v>
      </c>
      <c r="B117" s="378" t="s">
        <v>1895</v>
      </c>
      <c r="C117" s="304" t="s">
        <v>1644</v>
      </c>
      <c r="D117" s="464">
        <v>15000</v>
      </c>
      <c r="E117" s="373" t="s">
        <v>2011</v>
      </c>
      <c r="F117" s="378" t="s">
        <v>1924</v>
      </c>
      <c r="G117" s="378" t="s">
        <v>1968</v>
      </c>
      <c r="H117" s="378" t="s">
        <v>480</v>
      </c>
      <c r="I117" s="374"/>
      <c r="J117" s="375"/>
      <c r="K117" s="376"/>
      <c r="L117" s="377"/>
    </row>
    <row r="118" spans="1:12" ht="27">
      <c r="A118" s="305">
        <v>110</v>
      </c>
      <c r="B118" s="378" t="s">
        <v>1895</v>
      </c>
      <c r="C118" s="304" t="s">
        <v>1644</v>
      </c>
      <c r="D118" s="464">
        <v>50000</v>
      </c>
      <c r="E118" s="373" t="s">
        <v>2012</v>
      </c>
      <c r="F118" s="378" t="s">
        <v>1925</v>
      </c>
      <c r="G118" s="378" t="s">
        <v>1969</v>
      </c>
      <c r="H118" s="378" t="s">
        <v>480</v>
      </c>
      <c r="I118" s="374"/>
      <c r="J118" s="375"/>
      <c r="K118" s="376"/>
      <c r="L118" s="377"/>
    </row>
    <row r="119" spans="1:12" ht="27">
      <c r="A119" s="305">
        <v>111</v>
      </c>
      <c r="B119" s="378" t="s">
        <v>1895</v>
      </c>
      <c r="C119" s="304" t="s">
        <v>1644</v>
      </c>
      <c r="D119" s="464">
        <v>60000</v>
      </c>
      <c r="E119" s="373" t="s">
        <v>2013</v>
      </c>
      <c r="F119" s="378" t="s">
        <v>1926</v>
      </c>
      <c r="G119" s="378" t="s">
        <v>1970</v>
      </c>
      <c r="H119" s="378" t="s">
        <v>480</v>
      </c>
      <c r="I119" s="374"/>
      <c r="J119" s="375"/>
      <c r="K119" s="376"/>
      <c r="L119" s="377"/>
    </row>
    <row r="120" spans="1:12" ht="27">
      <c r="A120" s="310">
        <v>112</v>
      </c>
      <c r="B120" s="378" t="s">
        <v>1895</v>
      </c>
      <c r="C120" s="304" t="s">
        <v>1644</v>
      </c>
      <c r="D120" s="464">
        <v>60000</v>
      </c>
      <c r="E120" s="373" t="s">
        <v>2014</v>
      </c>
      <c r="F120" s="378" t="s">
        <v>1927</v>
      </c>
      <c r="G120" s="378" t="s">
        <v>1971</v>
      </c>
      <c r="H120" s="378" t="s">
        <v>480</v>
      </c>
      <c r="I120" s="374"/>
      <c r="J120" s="375"/>
      <c r="K120" s="376"/>
      <c r="L120" s="377"/>
    </row>
    <row r="121" spans="1:12" ht="27">
      <c r="A121" s="305">
        <v>113</v>
      </c>
      <c r="B121" s="378" t="s">
        <v>1895</v>
      </c>
      <c r="C121" s="304" t="s">
        <v>1644</v>
      </c>
      <c r="D121" s="464">
        <v>60000</v>
      </c>
      <c r="E121" s="373" t="s">
        <v>2015</v>
      </c>
      <c r="F121" s="378" t="s">
        <v>1928</v>
      </c>
      <c r="G121" s="378" t="s">
        <v>1972</v>
      </c>
      <c r="H121" s="378" t="s">
        <v>480</v>
      </c>
      <c r="I121" s="374"/>
      <c r="J121" s="375"/>
      <c r="K121" s="376"/>
      <c r="L121" s="377"/>
    </row>
    <row r="122" spans="1:12" ht="27">
      <c r="A122" s="305">
        <v>114</v>
      </c>
      <c r="B122" s="378" t="s">
        <v>1896</v>
      </c>
      <c r="C122" s="304" t="s">
        <v>1644</v>
      </c>
      <c r="D122" s="464">
        <v>30000</v>
      </c>
      <c r="E122" s="373" t="s">
        <v>2016</v>
      </c>
      <c r="F122" s="378" t="s">
        <v>1929</v>
      </c>
      <c r="G122" s="378" t="s">
        <v>1973</v>
      </c>
      <c r="H122" s="378" t="s">
        <v>480</v>
      </c>
      <c r="I122" s="374"/>
      <c r="J122" s="375"/>
      <c r="K122" s="376"/>
      <c r="L122" s="377"/>
    </row>
    <row r="123" spans="1:12" ht="27">
      <c r="A123" s="310">
        <v>115</v>
      </c>
      <c r="B123" s="378" t="s">
        <v>1896</v>
      </c>
      <c r="C123" s="304" t="s">
        <v>1644</v>
      </c>
      <c r="D123" s="464">
        <v>20000</v>
      </c>
      <c r="E123" s="373" t="s">
        <v>2017</v>
      </c>
      <c r="F123" s="378" t="s">
        <v>1930</v>
      </c>
      <c r="G123" s="378" t="s">
        <v>1974</v>
      </c>
      <c r="H123" s="378" t="s">
        <v>480</v>
      </c>
      <c r="I123" s="374"/>
      <c r="J123" s="375"/>
      <c r="K123" s="376"/>
      <c r="L123" s="377"/>
    </row>
    <row r="124" spans="1:12" ht="27">
      <c r="A124" s="305">
        <v>116</v>
      </c>
      <c r="B124" s="378" t="s">
        <v>1896</v>
      </c>
      <c r="C124" s="304" t="s">
        <v>1644</v>
      </c>
      <c r="D124" s="464">
        <v>50000</v>
      </c>
      <c r="E124" s="373" t="s">
        <v>2018</v>
      </c>
      <c r="F124" s="378" t="s">
        <v>1931</v>
      </c>
      <c r="G124" s="378" t="s">
        <v>1975</v>
      </c>
      <c r="H124" s="378" t="s">
        <v>480</v>
      </c>
      <c r="I124" s="374"/>
      <c r="J124" s="375"/>
      <c r="K124" s="376"/>
      <c r="L124" s="377"/>
    </row>
    <row r="125" spans="1:12" ht="27">
      <c r="A125" s="305">
        <v>117</v>
      </c>
      <c r="B125" s="378" t="s">
        <v>1896</v>
      </c>
      <c r="C125" s="304" t="s">
        <v>1644</v>
      </c>
      <c r="D125" s="464">
        <v>30000</v>
      </c>
      <c r="E125" s="373" t="s">
        <v>2019</v>
      </c>
      <c r="F125" s="378" t="s">
        <v>1932</v>
      </c>
      <c r="G125" s="378" t="s">
        <v>1976</v>
      </c>
      <c r="H125" s="378" t="s">
        <v>480</v>
      </c>
      <c r="I125" s="374"/>
      <c r="J125" s="375"/>
      <c r="K125" s="376"/>
      <c r="L125" s="377"/>
    </row>
    <row r="126" spans="1:12" ht="27">
      <c r="A126" s="310">
        <v>118</v>
      </c>
      <c r="B126" s="378" t="s">
        <v>1896</v>
      </c>
      <c r="C126" s="304" t="s">
        <v>1644</v>
      </c>
      <c r="D126" s="464">
        <v>5000</v>
      </c>
      <c r="E126" s="373" t="s">
        <v>2020</v>
      </c>
      <c r="F126" s="378" t="s">
        <v>1933</v>
      </c>
      <c r="G126" s="378" t="s">
        <v>1977</v>
      </c>
      <c r="H126" s="378" t="s">
        <v>480</v>
      </c>
      <c r="I126" s="374"/>
      <c r="J126" s="375"/>
      <c r="K126" s="376"/>
      <c r="L126" s="377"/>
    </row>
    <row r="127" spans="1:12" ht="27">
      <c r="A127" s="305">
        <v>119</v>
      </c>
      <c r="B127" s="378" t="s">
        <v>1896</v>
      </c>
      <c r="C127" s="304" t="s">
        <v>1644</v>
      </c>
      <c r="D127" s="464">
        <v>5000</v>
      </c>
      <c r="E127" s="373" t="s">
        <v>2021</v>
      </c>
      <c r="F127" s="378" t="s">
        <v>1934</v>
      </c>
      <c r="G127" s="378" t="s">
        <v>1978</v>
      </c>
      <c r="H127" s="378" t="s">
        <v>480</v>
      </c>
      <c r="I127" s="374"/>
      <c r="J127" s="375"/>
      <c r="K127" s="376"/>
      <c r="L127" s="377"/>
    </row>
    <row r="128" spans="1:12" ht="27">
      <c r="A128" s="305">
        <v>120</v>
      </c>
      <c r="B128" s="378" t="s">
        <v>1896</v>
      </c>
      <c r="C128" s="304" t="s">
        <v>1644</v>
      </c>
      <c r="D128" s="464">
        <v>5000</v>
      </c>
      <c r="E128" s="373" t="s">
        <v>2022</v>
      </c>
      <c r="F128" s="378" t="s">
        <v>1935</v>
      </c>
      <c r="G128" s="378" t="s">
        <v>1979</v>
      </c>
      <c r="H128" s="378" t="s">
        <v>480</v>
      </c>
      <c r="I128" s="374"/>
      <c r="J128" s="375"/>
      <c r="K128" s="376"/>
      <c r="L128" s="377"/>
    </row>
    <row r="129" spans="1:12" ht="27">
      <c r="A129" s="310">
        <v>121</v>
      </c>
      <c r="B129" s="378" t="s">
        <v>1896</v>
      </c>
      <c r="C129" s="304" t="s">
        <v>1644</v>
      </c>
      <c r="D129" s="464">
        <v>50000</v>
      </c>
      <c r="E129" s="373" t="s">
        <v>2023</v>
      </c>
      <c r="F129" s="378" t="s">
        <v>1936</v>
      </c>
      <c r="G129" s="378" t="s">
        <v>1980</v>
      </c>
      <c r="H129" s="378" t="s">
        <v>480</v>
      </c>
      <c r="I129" s="374"/>
      <c r="J129" s="375"/>
      <c r="K129" s="376"/>
      <c r="L129" s="377"/>
    </row>
    <row r="130" spans="1:12" ht="27">
      <c r="A130" s="305">
        <v>122</v>
      </c>
      <c r="B130" s="378" t="s">
        <v>1896</v>
      </c>
      <c r="C130" s="304" t="s">
        <v>1644</v>
      </c>
      <c r="D130" s="464">
        <v>60000</v>
      </c>
      <c r="E130" s="373" t="s">
        <v>2024</v>
      </c>
      <c r="F130" s="378" t="s">
        <v>1937</v>
      </c>
      <c r="G130" s="378" t="s">
        <v>1981</v>
      </c>
      <c r="H130" s="378" t="s">
        <v>480</v>
      </c>
      <c r="I130" s="374"/>
      <c r="J130" s="375"/>
      <c r="K130" s="376"/>
      <c r="L130" s="377"/>
    </row>
    <row r="131" spans="1:12" ht="27">
      <c r="A131" s="305">
        <v>123</v>
      </c>
      <c r="B131" s="378" t="s">
        <v>1896</v>
      </c>
      <c r="C131" s="304" t="s">
        <v>1644</v>
      </c>
      <c r="D131" s="464">
        <v>60000</v>
      </c>
      <c r="E131" s="379" t="s">
        <v>2025</v>
      </c>
      <c r="F131" s="378" t="s">
        <v>1938</v>
      </c>
      <c r="G131" s="378" t="s">
        <v>1982</v>
      </c>
      <c r="H131" s="378" t="s">
        <v>480</v>
      </c>
      <c r="I131" s="374"/>
      <c r="J131" s="375"/>
      <c r="K131" s="376"/>
      <c r="L131" s="377"/>
    </row>
    <row r="132" spans="1:12" ht="27">
      <c r="A132" s="310">
        <v>124</v>
      </c>
      <c r="B132" s="378" t="s">
        <v>1896</v>
      </c>
      <c r="C132" s="304" t="s">
        <v>1644</v>
      </c>
      <c r="D132" s="464">
        <v>60000</v>
      </c>
      <c r="E132" s="379" t="s">
        <v>2026</v>
      </c>
      <c r="F132" s="378" t="s">
        <v>1939</v>
      </c>
      <c r="G132" s="378" t="s">
        <v>1983</v>
      </c>
      <c r="H132" s="378" t="s">
        <v>480</v>
      </c>
      <c r="I132" s="374"/>
      <c r="J132" s="375"/>
      <c r="K132" s="376"/>
      <c r="L132" s="377"/>
    </row>
    <row r="133" spans="1:12" ht="27">
      <c r="A133" s="305">
        <v>125</v>
      </c>
      <c r="B133" s="378" t="s">
        <v>1896</v>
      </c>
      <c r="C133" s="304" t="s">
        <v>1644</v>
      </c>
      <c r="D133" s="464">
        <v>60000</v>
      </c>
      <c r="E133" s="379" t="s">
        <v>2027</v>
      </c>
      <c r="F133" s="378" t="s">
        <v>1940</v>
      </c>
      <c r="G133" s="378" t="s">
        <v>1984</v>
      </c>
      <c r="H133" s="378" t="s">
        <v>480</v>
      </c>
      <c r="I133" s="374"/>
      <c r="J133" s="375"/>
      <c r="K133" s="376"/>
      <c r="L133" s="377"/>
    </row>
    <row r="134" spans="1:12" ht="27">
      <c r="A134" s="305">
        <v>126</v>
      </c>
      <c r="B134" s="378" t="s">
        <v>2028</v>
      </c>
      <c r="C134" s="304" t="s">
        <v>1644</v>
      </c>
      <c r="D134" s="464">
        <v>4800</v>
      </c>
      <c r="E134" s="379" t="s">
        <v>2081</v>
      </c>
      <c r="F134" s="378" t="s">
        <v>2031</v>
      </c>
      <c r="G134" s="378" t="s">
        <v>2056</v>
      </c>
      <c r="H134" s="378" t="s">
        <v>480</v>
      </c>
      <c r="I134" s="374"/>
      <c r="J134" s="375"/>
      <c r="K134" s="376"/>
      <c r="L134" s="377"/>
    </row>
    <row r="135" spans="1:12" ht="27">
      <c r="A135" s="310">
        <v>127</v>
      </c>
      <c r="B135" s="378" t="s">
        <v>2028</v>
      </c>
      <c r="C135" s="304" t="s">
        <v>1644</v>
      </c>
      <c r="D135" s="464">
        <v>3400</v>
      </c>
      <c r="E135" s="379" t="s">
        <v>2082</v>
      </c>
      <c r="F135" s="378" t="s">
        <v>2032</v>
      </c>
      <c r="G135" s="378" t="s">
        <v>2057</v>
      </c>
      <c r="H135" s="378" t="s">
        <v>480</v>
      </c>
      <c r="I135" s="374"/>
      <c r="J135" s="375"/>
      <c r="K135" s="376"/>
      <c r="L135" s="377"/>
    </row>
    <row r="136" spans="1:12" ht="27">
      <c r="A136" s="305">
        <v>128</v>
      </c>
      <c r="B136" s="378" t="s">
        <v>2028</v>
      </c>
      <c r="C136" s="304" t="s">
        <v>1644</v>
      </c>
      <c r="D136" s="464">
        <v>6400</v>
      </c>
      <c r="E136" s="379" t="s">
        <v>2083</v>
      </c>
      <c r="F136" s="378" t="s">
        <v>2033</v>
      </c>
      <c r="G136" s="378" t="s">
        <v>2058</v>
      </c>
      <c r="H136" s="378" t="s">
        <v>480</v>
      </c>
      <c r="I136" s="374"/>
      <c r="J136" s="375"/>
      <c r="K136" s="376"/>
      <c r="L136" s="377"/>
    </row>
    <row r="137" spans="1:12" ht="27">
      <c r="A137" s="305">
        <v>129</v>
      </c>
      <c r="B137" s="378" t="s">
        <v>2028</v>
      </c>
      <c r="C137" s="304" t="s">
        <v>1644</v>
      </c>
      <c r="D137" s="464">
        <v>7000</v>
      </c>
      <c r="E137" s="379" t="s">
        <v>2084</v>
      </c>
      <c r="F137" s="378" t="s">
        <v>2034</v>
      </c>
      <c r="G137" s="378" t="s">
        <v>2059</v>
      </c>
      <c r="H137" s="378" t="s">
        <v>480</v>
      </c>
      <c r="I137" s="374"/>
      <c r="J137" s="375"/>
      <c r="K137" s="376"/>
      <c r="L137" s="377"/>
    </row>
    <row r="138" spans="1:12" ht="27">
      <c r="A138" s="310">
        <v>130</v>
      </c>
      <c r="B138" s="378" t="s">
        <v>2029</v>
      </c>
      <c r="C138" s="304" t="s">
        <v>1644</v>
      </c>
      <c r="D138" s="464">
        <v>20000</v>
      </c>
      <c r="E138" s="379" t="s">
        <v>2085</v>
      </c>
      <c r="F138" s="378" t="s">
        <v>2035</v>
      </c>
      <c r="G138" s="378" t="s">
        <v>2060</v>
      </c>
      <c r="H138" s="378" t="s">
        <v>480</v>
      </c>
      <c r="I138" s="374"/>
      <c r="J138" s="375"/>
      <c r="K138" s="376"/>
      <c r="L138" s="377"/>
    </row>
    <row r="139" spans="1:12" ht="27">
      <c r="A139" s="305">
        <v>131</v>
      </c>
      <c r="B139" s="378" t="s">
        <v>2029</v>
      </c>
      <c r="C139" s="304" t="s">
        <v>1644</v>
      </c>
      <c r="D139" s="464">
        <v>40000</v>
      </c>
      <c r="E139" s="379" t="s">
        <v>2086</v>
      </c>
      <c r="F139" s="378" t="s">
        <v>2036</v>
      </c>
      <c r="G139" s="378" t="s">
        <v>2061</v>
      </c>
      <c r="H139" s="378" t="s">
        <v>480</v>
      </c>
      <c r="I139" s="374"/>
      <c r="J139" s="375"/>
      <c r="K139" s="376"/>
      <c r="L139" s="377"/>
    </row>
    <row r="140" spans="1:12" ht="27">
      <c r="A140" s="305">
        <v>132</v>
      </c>
      <c r="B140" s="378" t="s">
        <v>2029</v>
      </c>
      <c r="C140" s="304" t="s">
        <v>1644</v>
      </c>
      <c r="D140" s="464">
        <v>10000</v>
      </c>
      <c r="E140" s="379" t="s">
        <v>2087</v>
      </c>
      <c r="F140" s="378" t="s">
        <v>2037</v>
      </c>
      <c r="G140" s="378" t="s">
        <v>2062</v>
      </c>
      <c r="H140" s="378" t="s">
        <v>480</v>
      </c>
      <c r="I140" s="374"/>
      <c r="J140" s="375"/>
      <c r="K140" s="376"/>
      <c r="L140" s="377"/>
    </row>
    <row r="141" spans="1:12" ht="27">
      <c r="A141" s="310">
        <v>133</v>
      </c>
      <c r="B141" s="378" t="s">
        <v>2029</v>
      </c>
      <c r="C141" s="304" t="s">
        <v>1644</v>
      </c>
      <c r="D141" s="464">
        <v>10000</v>
      </c>
      <c r="E141" s="379" t="s">
        <v>2088</v>
      </c>
      <c r="F141" s="378" t="s">
        <v>2038</v>
      </c>
      <c r="G141" s="378" t="s">
        <v>2063</v>
      </c>
      <c r="H141" s="378" t="s">
        <v>480</v>
      </c>
      <c r="I141" s="374"/>
      <c r="J141" s="375"/>
      <c r="K141" s="376"/>
      <c r="L141" s="377"/>
    </row>
    <row r="142" spans="1:12" ht="27">
      <c r="A142" s="305">
        <v>134</v>
      </c>
      <c r="B142" s="378" t="s">
        <v>2029</v>
      </c>
      <c r="C142" s="304" t="s">
        <v>1644</v>
      </c>
      <c r="D142" s="464">
        <v>30000</v>
      </c>
      <c r="E142" s="379" t="s">
        <v>2089</v>
      </c>
      <c r="F142" s="378" t="s">
        <v>2039</v>
      </c>
      <c r="G142" s="378" t="s">
        <v>2064</v>
      </c>
      <c r="H142" s="378" t="s">
        <v>480</v>
      </c>
      <c r="I142" s="374"/>
      <c r="J142" s="375"/>
      <c r="K142" s="376"/>
      <c r="L142" s="377"/>
    </row>
    <row r="143" spans="1:12" ht="27">
      <c r="A143" s="305">
        <v>135</v>
      </c>
      <c r="B143" s="378" t="s">
        <v>2029</v>
      </c>
      <c r="C143" s="304" t="s">
        <v>1644</v>
      </c>
      <c r="D143" s="464">
        <v>10000</v>
      </c>
      <c r="E143" s="379" t="s">
        <v>2090</v>
      </c>
      <c r="F143" s="378" t="s">
        <v>2040</v>
      </c>
      <c r="G143" s="378" t="s">
        <v>2065</v>
      </c>
      <c r="H143" s="378" t="s">
        <v>480</v>
      </c>
      <c r="I143" s="374"/>
      <c r="J143" s="375"/>
      <c r="K143" s="376"/>
      <c r="L143" s="377"/>
    </row>
    <row r="144" spans="1:12" ht="27">
      <c r="A144" s="310">
        <v>136</v>
      </c>
      <c r="B144" s="378" t="s">
        <v>2029</v>
      </c>
      <c r="C144" s="304" t="s">
        <v>1644</v>
      </c>
      <c r="D144" s="464">
        <v>8000</v>
      </c>
      <c r="E144" s="379" t="s">
        <v>2091</v>
      </c>
      <c r="F144" s="378" t="s">
        <v>2041</v>
      </c>
      <c r="G144" s="378" t="s">
        <v>2066</v>
      </c>
      <c r="H144" s="378" t="s">
        <v>480</v>
      </c>
      <c r="I144" s="374"/>
      <c r="J144" s="375"/>
      <c r="K144" s="376"/>
      <c r="L144" s="377"/>
    </row>
    <row r="145" spans="1:12" ht="27">
      <c r="A145" s="305">
        <v>137</v>
      </c>
      <c r="B145" s="378" t="s">
        <v>2029</v>
      </c>
      <c r="C145" s="304" t="s">
        <v>1644</v>
      </c>
      <c r="D145" s="464">
        <v>10000</v>
      </c>
      <c r="E145" s="379" t="s">
        <v>2092</v>
      </c>
      <c r="F145" s="378" t="s">
        <v>2042</v>
      </c>
      <c r="G145" s="378" t="s">
        <v>2067</v>
      </c>
      <c r="H145" s="378" t="s">
        <v>480</v>
      </c>
      <c r="I145" s="374"/>
      <c r="J145" s="375"/>
      <c r="K145" s="376"/>
      <c r="L145" s="377"/>
    </row>
    <row r="146" spans="1:12" ht="27">
      <c r="A146" s="305">
        <v>138</v>
      </c>
      <c r="B146" s="378" t="s">
        <v>2029</v>
      </c>
      <c r="C146" s="304" t="s">
        <v>1644</v>
      </c>
      <c r="D146" s="464">
        <v>10000</v>
      </c>
      <c r="E146" s="379" t="s">
        <v>2093</v>
      </c>
      <c r="F146" s="378" t="s">
        <v>2043</v>
      </c>
      <c r="G146" s="378" t="s">
        <v>2068</v>
      </c>
      <c r="H146" s="378" t="s">
        <v>480</v>
      </c>
      <c r="I146" s="374"/>
      <c r="J146" s="375"/>
      <c r="K146" s="376"/>
      <c r="L146" s="377"/>
    </row>
    <row r="147" spans="1:12" ht="27">
      <c r="A147" s="310">
        <v>139</v>
      </c>
      <c r="B147" s="378" t="s">
        <v>2029</v>
      </c>
      <c r="C147" s="304" t="s">
        <v>1644</v>
      </c>
      <c r="D147" s="464">
        <v>40000</v>
      </c>
      <c r="E147" s="379" t="s">
        <v>2094</v>
      </c>
      <c r="F147" s="378" t="s">
        <v>2044</v>
      </c>
      <c r="G147" s="378" t="s">
        <v>2069</v>
      </c>
      <c r="H147" s="378" t="s">
        <v>480</v>
      </c>
      <c r="I147" s="374"/>
      <c r="J147" s="375"/>
      <c r="K147" s="376"/>
      <c r="L147" s="377"/>
    </row>
    <row r="148" spans="1:12" ht="27">
      <c r="A148" s="305">
        <v>140</v>
      </c>
      <c r="B148" s="378" t="s">
        <v>2030</v>
      </c>
      <c r="C148" s="304" t="s">
        <v>1644</v>
      </c>
      <c r="D148" s="464">
        <v>30000</v>
      </c>
      <c r="E148" s="379" t="s">
        <v>2095</v>
      </c>
      <c r="F148" s="378" t="s">
        <v>2045</v>
      </c>
      <c r="G148" s="378" t="s">
        <v>2070</v>
      </c>
      <c r="H148" s="378" t="s">
        <v>480</v>
      </c>
      <c r="I148" s="374"/>
      <c r="J148" s="375"/>
      <c r="K148" s="376"/>
      <c r="L148" s="377"/>
    </row>
    <row r="149" spans="1:12" ht="27">
      <c r="A149" s="305">
        <v>141</v>
      </c>
      <c r="B149" s="378" t="s">
        <v>2030</v>
      </c>
      <c r="C149" s="304" t="s">
        <v>1644</v>
      </c>
      <c r="D149" s="464">
        <v>10000</v>
      </c>
      <c r="E149" s="379" t="s">
        <v>2096</v>
      </c>
      <c r="F149" s="378" t="s">
        <v>2046</v>
      </c>
      <c r="G149" s="378" t="s">
        <v>2071</v>
      </c>
      <c r="H149" s="378" t="s">
        <v>480</v>
      </c>
      <c r="I149" s="374"/>
      <c r="J149" s="375"/>
      <c r="K149" s="376"/>
      <c r="L149" s="377"/>
    </row>
    <row r="150" spans="1:12" ht="27">
      <c r="A150" s="310">
        <v>142</v>
      </c>
      <c r="B150" s="378" t="s">
        <v>2030</v>
      </c>
      <c r="C150" s="304" t="s">
        <v>1644</v>
      </c>
      <c r="D150" s="464">
        <v>20000</v>
      </c>
      <c r="E150" s="379" t="s">
        <v>2097</v>
      </c>
      <c r="F150" s="378" t="s">
        <v>2047</v>
      </c>
      <c r="G150" s="378" t="s">
        <v>2072</v>
      </c>
      <c r="H150" s="378" t="s">
        <v>480</v>
      </c>
      <c r="I150" s="374"/>
      <c r="J150" s="375"/>
      <c r="K150" s="376"/>
      <c r="L150" s="377"/>
    </row>
    <row r="151" spans="1:12" ht="27">
      <c r="A151" s="305">
        <v>143</v>
      </c>
      <c r="B151" s="378" t="s">
        <v>2030</v>
      </c>
      <c r="C151" s="304" t="s">
        <v>1644</v>
      </c>
      <c r="D151" s="464">
        <v>10000</v>
      </c>
      <c r="E151" s="379" t="s">
        <v>2098</v>
      </c>
      <c r="F151" s="378" t="s">
        <v>2048</v>
      </c>
      <c r="G151" s="378" t="s">
        <v>2073</v>
      </c>
      <c r="H151" s="378" t="s">
        <v>480</v>
      </c>
      <c r="I151" s="374"/>
      <c r="J151" s="375"/>
      <c r="K151" s="376"/>
      <c r="L151" s="377"/>
    </row>
    <row r="152" spans="1:12" ht="27">
      <c r="A152" s="305">
        <v>144</v>
      </c>
      <c r="B152" s="378" t="s">
        <v>2030</v>
      </c>
      <c r="C152" s="304" t="s">
        <v>1644</v>
      </c>
      <c r="D152" s="464">
        <v>10000</v>
      </c>
      <c r="E152" s="379" t="s">
        <v>2099</v>
      </c>
      <c r="F152" s="378" t="s">
        <v>2049</v>
      </c>
      <c r="G152" s="378" t="s">
        <v>2074</v>
      </c>
      <c r="H152" s="378" t="s">
        <v>480</v>
      </c>
      <c r="I152" s="374"/>
      <c r="J152" s="375"/>
      <c r="K152" s="376"/>
      <c r="L152" s="377"/>
    </row>
    <row r="153" spans="1:12" ht="27">
      <c r="A153" s="310">
        <v>145</v>
      </c>
      <c r="B153" s="378" t="s">
        <v>2030</v>
      </c>
      <c r="C153" s="304" t="s">
        <v>1644</v>
      </c>
      <c r="D153" s="464">
        <v>10000</v>
      </c>
      <c r="E153" s="379" t="s">
        <v>2100</v>
      </c>
      <c r="F153" s="378" t="s">
        <v>2050</v>
      </c>
      <c r="G153" s="378" t="s">
        <v>2075</v>
      </c>
      <c r="H153" s="378" t="s">
        <v>480</v>
      </c>
      <c r="I153" s="374"/>
      <c r="J153" s="375"/>
      <c r="K153" s="376"/>
      <c r="L153" s="377"/>
    </row>
    <row r="154" spans="1:12" ht="27">
      <c r="A154" s="305">
        <v>146</v>
      </c>
      <c r="B154" s="378" t="s">
        <v>2030</v>
      </c>
      <c r="C154" s="304" t="s">
        <v>1644</v>
      </c>
      <c r="D154" s="464">
        <v>15000</v>
      </c>
      <c r="E154" s="379" t="s">
        <v>2101</v>
      </c>
      <c r="F154" s="378" t="s">
        <v>2051</v>
      </c>
      <c r="G154" s="378" t="s">
        <v>2076</v>
      </c>
      <c r="H154" s="378" t="s">
        <v>480</v>
      </c>
      <c r="I154" s="374"/>
      <c r="J154" s="375"/>
      <c r="K154" s="376"/>
      <c r="L154" s="377"/>
    </row>
    <row r="155" spans="1:12" ht="27">
      <c r="A155" s="305">
        <v>147</v>
      </c>
      <c r="B155" s="378" t="s">
        <v>2030</v>
      </c>
      <c r="C155" s="304" t="s">
        <v>1644</v>
      </c>
      <c r="D155" s="464">
        <v>15000</v>
      </c>
      <c r="E155" s="379" t="s">
        <v>2102</v>
      </c>
      <c r="F155" s="378" t="s">
        <v>2052</v>
      </c>
      <c r="G155" s="378" t="s">
        <v>2077</v>
      </c>
      <c r="H155" s="378" t="s">
        <v>480</v>
      </c>
      <c r="I155" s="374"/>
      <c r="J155" s="375"/>
      <c r="K155" s="376"/>
      <c r="L155" s="377"/>
    </row>
    <row r="156" spans="1:12" ht="27">
      <c r="A156" s="310">
        <v>148</v>
      </c>
      <c r="B156" s="378" t="s">
        <v>2030</v>
      </c>
      <c r="C156" s="304" t="s">
        <v>1644</v>
      </c>
      <c r="D156" s="464">
        <v>15000</v>
      </c>
      <c r="E156" s="379" t="s">
        <v>2103</v>
      </c>
      <c r="F156" s="378" t="s">
        <v>2053</v>
      </c>
      <c r="G156" s="378" t="s">
        <v>2078</v>
      </c>
      <c r="H156" s="378" t="s">
        <v>480</v>
      </c>
      <c r="I156" s="374"/>
      <c r="J156" s="375"/>
      <c r="K156" s="376"/>
      <c r="L156" s="377"/>
    </row>
    <row r="157" spans="1:12" ht="27">
      <c r="A157" s="305">
        <v>149</v>
      </c>
      <c r="B157" s="378" t="s">
        <v>2030</v>
      </c>
      <c r="C157" s="304" t="s">
        <v>1644</v>
      </c>
      <c r="D157" s="464">
        <v>30000</v>
      </c>
      <c r="E157" s="379" t="s">
        <v>2104</v>
      </c>
      <c r="F157" s="378" t="s">
        <v>2054</v>
      </c>
      <c r="G157" s="378" t="s">
        <v>2079</v>
      </c>
      <c r="H157" s="378" t="s">
        <v>480</v>
      </c>
      <c r="I157" s="374"/>
      <c r="J157" s="375"/>
      <c r="K157" s="376"/>
      <c r="L157" s="377"/>
    </row>
    <row r="158" spans="1:12" ht="27">
      <c r="A158" s="305">
        <v>150</v>
      </c>
      <c r="B158" s="378" t="s">
        <v>2030</v>
      </c>
      <c r="C158" s="304" t="s">
        <v>1644</v>
      </c>
      <c r="D158" s="464">
        <v>40000</v>
      </c>
      <c r="E158" s="379" t="s">
        <v>2105</v>
      </c>
      <c r="F158" s="378" t="s">
        <v>2055</v>
      </c>
      <c r="G158" s="378" t="s">
        <v>2080</v>
      </c>
      <c r="H158" s="378" t="s">
        <v>480</v>
      </c>
      <c r="I158" s="374"/>
      <c r="J158" s="375"/>
      <c r="K158" s="376"/>
      <c r="L158" s="377"/>
    </row>
    <row r="159" spans="1:12" ht="30">
      <c r="A159" s="310">
        <v>151</v>
      </c>
      <c r="B159" s="378" t="s">
        <v>2030</v>
      </c>
      <c r="C159" s="304" t="s">
        <v>1644</v>
      </c>
      <c r="D159" s="464">
        <v>120000</v>
      </c>
      <c r="E159" s="387" t="s">
        <v>2106</v>
      </c>
      <c r="F159" s="386" t="s">
        <v>2107</v>
      </c>
      <c r="G159" s="387" t="s">
        <v>2108</v>
      </c>
      <c r="H159" s="388" t="s">
        <v>2109</v>
      </c>
      <c r="I159" s="374"/>
      <c r="J159" s="375"/>
      <c r="K159" s="376"/>
      <c r="L159" s="377"/>
    </row>
    <row r="160" spans="1:12" ht="15.75" thickBot="1">
      <c r="A160" s="298" t="s">
        <v>264</v>
      </c>
      <c r="B160" s="380"/>
      <c r="C160" s="381"/>
      <c r="D160" s="297"/>
      <c r="E160" s="296"/>
      <c r="F160" s="295"/>
      <c r="G160" s="295"/>
      <c r="H160" s="295"/>
      <c r="I160" s="294"/>
      <c r="J160" s="293"/>
      <c r="K160" s="292"/>
      <c r="L160" s="291"/>
    </row>
    <row r="161" spans="1:12" s="289" customFormat="1">
      <c r="A161" s="546" t="s">
        <v>409</v>
      </c>
      <c r="B161" s="546"/>
      <c r="C161" s="546"/>
      <c r="D161" s="546"/>
      <c r="E161" s="546"/>
      <c r="F161" s="546"/>
      <c r="G161" s="546"/>
      <c r="H161" s="546"/>
      <c r="I161" s="546"/>
      <c r="J161" s="546"/>
      <c r="K161" s="546"/>
      <c r="L161" s="546"/>
    </row>
    <row r="162" spans="1:12" s="290" customFormat="1" ht="12.75">
      <c r="A162" s="546" t="s">
        <v>436</v>
      </c>
      <c r="B162" s="546"/>
      <c r="C162" s="546"/>
      <c r="D162" s="546"/>
      <c r="E162" s="546"/>
      <c r="F162" s="546"/>
      <c r="G162" s="546"/>
      <c r="H162" s="546"/>
      <c r="I162" s="546"/>
      <c r="J162" s="546"/>
      <c r="K162" s="546"/>
      <c r="L162" s="546"/>
    </row>
    <row r="163" spans="1:12" s="290" customFormat="1" ht="12.75">
      <c r="A163" s="546"/>
      <c r="B163" s="546"/>
      <c r="C163" s="546"/>
      <c r="D163" s="546"/>
      <c r="E163" s="546"/>
      <c r="F163" s="546"/>
      <c r="G163" s="546"/>
      <c r="H163" s="546"/>
      <c r="I163" s="546"/>
      <c r="J163" s="546"/>
      <c r="K163" s="546"/>
      <c r="L163" s="546"/>
    </row>
    <row r="164" spans="1:12" s="289" customFormat="1">
      <c r="A164" s="546" t="s">
        <v>435</v>
      </c>
      <c r="B164" s="546"/>
      <c r="C164" s="546"/>
      <c r="D164" s="546"/>
      <c r="E164" s="546"/>
      <c r="F164" s="546"/>
      <c r="G164" s="546"/>
      <c r="H164" s="546"/>
      <c r="I164" s="546"/>
      <c r="J164" s="546"/>
      <c r="K164" s="546"/>
      <c r="L164" s="546"/>
    </row>
    <row r="165" spans="1:12" s="289" customFormat="1">
      <c r="A165" s="546"/>
      <c r="B165" s="546"/>
      <c r="C165" s="546"/>
      <c r="D165" s="546"/>
      <c r="E165" s="546"/>
      <c r="F165" s="546"/>
      <c r="G165" s="546"/>
      <c r="H165" s="546"/>
      <c r="I165" s="546"/>
      <c r="J165" s="546"/>
      <c r="K165" s="546"/>
      <c r="L165" s="546"/>
    </row>
    <row r="166" spans="1:12" s="289" customFormat="1">
      <c r="A166" s="546" t="s">
        <v>434</v>
      </c>
      <c r="B166" s="546"/>
      <c r="C166" s="546"/>
      <c r="D166" s="546"/>
      <c r="E166" s="546"/>
      <c r="F166" s="546"/>
      <c r="G166" s="546"/>
      <c r="H166" s="546"/>
      <c r="I166" s="546"/>
      <c r="J166" s="546"/>
      <c r="K166" s="546"/>
      <c r="L166" s="546"/>
    </row>
    <row r="167" spans="1:12" s="283" customFormat="1">
      <c r="A167" s="550" t="s">
        <v>96</v>
      </c>
      <c r="B167" s="550"/>
      <c r="C167" s="282"/>
      <c r="D167" s="281"/>
      <c r="E167" s="282"/>
      <c r="F167" s="282"/>
      <c r="G167" s="281"/>
      <c r="H167" s="282"/>
      <c r="I167" s="282"/>
      <c r="J167" s="281"/>
      <c r="K167" s="282"/>
      <c r="L167" s="281"/>
    </row>
    <row r="168" spans="1:12" s="283" customFormat="1">
      <c r="A168" s="282"/>
      <c r="B168" s="281"/>
      <c r="C168" s="286"/>
      <c r="D168" s="287"/>
      <c r="E168" s="286"/>
      <c r="F168" s="282"/>
      <c r="G168" s="281"/>
      <c r="H168" s="285"/>
      <c r="I168" s="282"/>
      <c r="J168" s="281"/>
      <c r="K168" s="282"/>
      <c r="L168" s="281"/>
    </row>
    <row r="169" spans="1:12" s="283" customFormat="1" ht="15" customHeight="1">
      <c r="A169" s="282"/>
      <c r="B169" s="281"/>
      <c r="C169" s="545" t="s">
        <v>256</v>
      </c>
      <c r="D169" s="545"/>
      <c r="E169" s="545"/>
      <c r="F169" s="282"/>
      <c r="G169" s="281"/>
      <c r="H169" s="469" t="s">
        <v>433</v>
      </c>
      <c r="I169" s="284"/>
      <c r="J169" s="281"/>
      <c r="K169" s="282"/>
      <c r="L169" s="281"/>
    </row>
    <row r="170" spans="1:12" s="280" customFormat="1">
      <c r="A170" s="282"/>
      <c r="B170" s="281"/>
      <c r="C170" s="545" t="s">
        <v>127</v>
      </c>
      <c r="D170" s="545"/>
      <c r="E170" s="545"/>
      <c r="F170" s="282"/>
      <c r="G170" s="281"/>
      <c r="H170" s="282"/>
      <c r="I170" s="282"/>
      <c r="J170" s="281"/>
      <c r="K170" s="282"/>
      <c r="L170" s="281"/>
    </row>
    <row r="171" spans="1:12" s="280" customFormat="1">
      <c r="E171" s="278"/>
    </row>
    <row r="172" spans="1:12" s="280" customFormat="1">
      <c r="E172" s="278"/>
    </row>
    <row r="173" spans="1:12" s="280" customFormat="1">
      <c r="E173" s="278"/>
    </row>
    <row r="174" spans="1:12" s="280" customFormat="1">
      <c r="E174" s="278"/>
    </row>
    <row r="175" spans="1:12" s="280" customFormat="1"/>
  </sheetData>
  <mergeCells count="8">
    <mergeCell ref="C170:E170"/>
    <mergeCell ref="A162:L163"/>
    <mergeCell ref="A164:L165"/>
    <mergeCell ref="A166:L166"/>
    <mergeCell ref="I6:K6"/>
    <mergeCell ref="A167:B167"/>
    <mergeCell ref="A161:L161"/>
    <mergeCell ref="C169:E169"/>
  </mergeCells>
  <dataValidations count="5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10 F12:F38 F40:F88 F90:F158 F160">
      <formula1>11</formula1>
    </dataValidation>
    <dataValidation type="textLength" operator="equal" allowBlank="1" showInputMessage="1" showErrorMessage="1" errorTitle="საიდ.კოდის შევსების წესი" error="საიდენტიფიკაციო კოდი უნდა იყოს 9 ნიშნა" sqref="F39 F89 F159">
      <formula1>9</formula1>
    </dataValidation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H89 H159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160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160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57"/>
  <sheetViews>
    <sheetView view="pageBreakPreview" zoomScale="80" zoomScaleSheetLayoutView="80" workbookViewId="0">
      <selection activeCell="H10" sqref="H10"/>
    </sheetView>
  </sheetViews>
  <sheetFormatPr defaultRowHeight="12.75"/>
  <cols>
    <col min="1" max="1" width="6.5703125" style="184" customWidth="1"/>
    <col min="2" max="2" width="27.5703125" style="184" customWidth="1"/>
    <col min="3" max="3" width="19.28515625" style="184" customWidth="1"/>
    <col min="4" max="4" width="16.85546875" style="184" customWidth="1"/>
    <col min="5" max="5" width="13.140625" style="184" customWidth="1"/>
    <col min="6" max="6" width="17" style="184" customWidth="1"/>
    <col min="7" max="7" width="13.7109375" style="184" customWidth="1"/>
    <col min="8" max="8" width="19.42578125" style="184" bestFit="1" customWidth="1"/>
    <col min="9" max="9" width="18.5703125" style="184" bestFit="1" customWidth="1"/>
    <col min="10" max="10" width="16.7109375" style="184" customWidth="1"/>
    <col min="11" max="11" width="17.7109375" style="184" customWidth="1"/>
    <col min="12" max="12" width="12.85546875" style="184" customWidth="1"/>
    <col min="13" max="16384" width="9.140625" style="184"/>
  </cols>
  <sheetData>
    <row r="2" spans="1:12" ht="15">
      <c r="A2" s="559" t="s">
        <v>448</v>
      </c>
      <c r="B2" s="559"/>
      <c r="C2" s="559"/>
      <c r="D2" s="559"/>
      <c r="E2" s="415"/>
      <c r="F2" s="78"/>
      <c r="G2" s="78"/>
      <c r="H2" s="78"/>
      <c r="I2" s="78"/>
      <c r="J2" s="417"/>
      <c r="K2" s="416"/>
      <c r="L2" s="416" t="s">
        <v>97</v>
      </c>
    </row>
    <row r="3" spans="1:12" ht="15">
      <c r="A3" s="77" t="s">
        <v>128</v>
      </c>
      <c r="B3" s="75"/>
      <c r="C3" s="78"/>
      <c r="D3" s="78"/>
      <c r="E3" s="78"/>
      <c r="F3" s="78"/>
      <c r="G3" s="78"/>
      <c r="H3" s="78"/>
      <c r="I3" s="78"/>
      <c r="J3" s="417"/>
      <c r="K3" s="551" t="s">
        <v>1271</v>
      </c>
      <c r="L3" s="551"/>
    </row>
    <row r="4" spans="1:12" ht="15">
      <c r="A4" s="77"/>
      <c r="B4" s="77"/>
      <c r="C4" s="75"/>
      <c r="D4" s="75"/>
      <c r="E4" s="75"/>
      <c r="F4" s="75"/>
      <c r="G4" s="75"/>
      <c r="H4" s="75"/>
      <c r="I4" s="75"/>
      <c r="J4" s="417"/>
      <c r="K4" s="417"/>
      <c r="L4" s="417"/>
    </row>
    <row r="5" spans="1:12" ht="15">
      <c r="A5" s="78" t="s">
        <v>262</v>
      </c>
      <c r="B5" s="78"/>
      <c r="C5" s="78"/>
      <c r="D5" s="78"/>
      <c r="E5" s="78"/>
      <c r="F5" s="78"/>
      <c r="G5" s="78"/>
      <c r="H5" s="78"/>
      <c r="I5" s="78"/>
      <c r="J5" s="77"/>
      <c r="K5" s="77"/>
      <c r="L5" s="77"/>
    </row>
    <row r="6" spans="1:12" ht="15">
      <c r="A6" s="81" t="str">
        <f>'[2]ფორმა N1'!D4</f>
        <v>მ.პ.გ. ქართული ოცნება - დემოკრატიული საქართველო</v>
      </c>
      <c r="B6" s="81"/>
      <c r="C6" s="81"/>
      <c r="D6" s="81"/>
      <c r="E6" s="81"/>
      <c r="F6" s="81"/>
      <c r="G6" s="81"/>
      <c r="H6" s="81"/>
      <c r="I6" s="81"/>
      <c r="J6" s="82"/>
      <c r="K6" s="82"/>
    </row>
    <row r="7" spans="1:12" ht="15">
      <c r="A7" s="78"/>
      <c r="B7" s="78"/>
      <c r="C7" s="78"/>
      <c r="D7" s="78"/>
      <c r="E7" s="78"/>
      <c r="F7" s="78"/>
      <c r="G7" s="78"/>
      <c r="H7" s="78"/>
      <c r="I7" s="78"/>
      <c r="J7" s="77"/>
      <c r="K7" s="77"/>
      <c r="L7" s="77"/>
    </row>
    <row r="8" spans="1:12" ht="15">
      <c r="A8" s="414"/>
      <c r="B8" s="414"/>
      <c r="C8" s="414"/>
      <c r="D8" s="414"/>
      <c r="E8" s="414"/>
      <c r="F8" s="414"/>
      <c r="G8" s="414"/>
      <c r="H8" s="414"/>
      <c r="I8" s="414"/>
      <c r="J8" s="79"/>
      <c r="K8" s="79"/>
      <c r="L8" s="79"/>
    </row>
    <row r="9" spans="1:12" ht="45">
      <c r="A9" s="91" t="s">
        <v>64</v>
      </c>
      <c r="B9" s="91" t="s">
        <v>449</v>
      </c>
      <c r="C9" s="91" t="s">
        <v>450</v>
      </c>
      <c r="D9" s="91" t="s">
        <v>451</v>
      </c>
      <c r="E9" s="91" t="s">
        <v>452</v>
      </c>
      <c r="F9" s="91" t="s">
        <v>453</v>
      </c>
      <c r="G9" s="91" t="s">
        <v>454</v>
      </c>
      <c r="H9" s="91" t="s">
        <v>455</v>
      </c>
      <c r="I9" s="91" t="s">
        <v>456</v>
      </c>
      <c r="J9" s="91" t="s">
        <v>457</v>
      </c>
      <c r="K9" s="91" t="s">
        <v>458</v>
      </c>
      <c r="L9" s="91" t="s">
        <v>306</v>
      </c>
    </row>
    <row r="10" spans="1:12" ht="90">
      <c r="A10" s="99">
        <v>1</v>
      </c>
      <c r="B10" s="353" t="s">
        <v>958</v>
      </c>
      <c r="C10" s="99" t="s">
        <v>959</v>
      </c>
      <c r="D10" s="99">
        <v>404975452</v>
      </c>
      <c r="E10" s="99" t="s">
        <v>960</v>
      </c>
      <c r="F10" s="99" t="s">
        <v>961</v>
      </c>
      <c r="G10" s="99" t="s">
        <v>963</v>
      </c>
      <c r="H10" s="99" t="s">
        <v>960</v>
      </c>
      <c r="I10" s="99" t="s">
        <v>962</v>
      </c>
      <c r="J10" s="4">
        <f>K10/91</f>
        <v>287.16241758241756</v>
      </c>
      <c r="K10" s="4">
        <v>26131.78</v>
      </c>
      <c r="L10" s="99" t="s">
        <v>966</v>
      </c>
    </row>
    <row r="11" spans="1:12" ht="105">
      <c r="A11" s="99">
        <v>2</v>
      </c>
      <c r="B11" s="353" t="s">
        <v>958</v>
      </c>
      <c r="C11" s="99" t="s">
        <v>959</v>
      </c>
      <c r="D11" s="99">
        <v>404975452</v>
      </c>
      <c r="E11" s="99" t="s">
        <v>960</v>
      </c>
      <c r="F11" s="99" t="s">
        <v>961</v>
      </c>
      <c r="G11" s="99" t="s">
        <v>964</v>
      </c>
      <c r="H11" s="99" t="s">
        <v>960</v>
      </c>
      <c r="I11" s="99" t="s">
        <v>962</v>
      </c>
      <c r="J11" s="4">
        <f>K11/91</f>
        <v>70.142857142857139</v>
      </c>
      <c r="K11" s="4">
        <v>6383</v>
      </c>
      <c r="L11" s="99" t="s">
        <v>965</v>
      </c>
    </row>
    <row r="12" spans="1:12" ht="75">
      <c r="A12" s="99">
        <v>3</v>
      </c>
      <c r="B12" s="353" t="s">
        <v>958</v>
      </c>
      <c r="C12" s="99" t="s">
        <v>959</v>
      </c>
      <c r="D12" s="99">
        <v>404975452</v>
      </c>
      <c r="E12" s="99" t="s">
        <v>960</v>
      </c>
      <c r="F12" s="99" t="s">
        <v>961</v>
      </c>
      <c r="G12" s="88" t="s">
        <v>967</v>
      </c>
      <c r="H12" s="99" t="s">
        <v>960</v>
      </c>
      <c r="I12" s="99" t="s">
        <v>962</v>
      </c>
      <c r="J12" s="4">
        <f t="shared" ref="J12:J67" si="0">K12/91</f>
        <v>168.97857142857143</v>
      </c>
      <c r="K12" s="4">
        <v>15377.05</v>
      </c>
      <c r="L12" s="99" t="s">
        <v>968</v>
      </c>
    </row>
    <row r="13" spans="1:12" ht="89.25">
      <c r="A13" s="99">
        <v>4</v>
      </c>
      <c r="B13" s="353" t="s">
        <v>958</v>
      </c>
      <c r="C13" s="99" t="s">
        <v>959</v>
      </c>
      <c r="D13" s="99">
        <v>404975452</v>
      </c>
      <c r="E13" s="99" t="s">
        <v>960</v>
      </c>
      <c r="F13" s="99" t="s">
        <v>961</v>
      </c>
      <c r="G13" s="88" t="s">
        <v>969</v>
      </c>
      <c r="H13" s="99" t="s">
        <v>960</v>
      </c>
      <c r="I13" s="99" t="s">
        <v>962</v>
      </c>
      <c r="J13" s="4">
        <f t="shared" si="0"/>
        <v>80.747802197802201</v>
      </c>
      <c r="K13" s="4">
        <v>7348.05</v>
      </c>
      <c r="L13" s="418" t="s">
        <v>971</v>
      </c>
    </row>
    <row r="14" spans="1:12" ht="63.75">
      <c r="A14" s="99">
        <v>5</v>
      </c>
      <c r="B14" s="353" t="s">
        <v>958</v>
      </c>
      <c r="C14" s="99" t="s">
        <v>959</v>
      </c>
      <c r="D14" s="99">
        <v>404975452</v>
      </c>
      <c r="E14" s="99" t="s">
        <v>960</v>
      </c>
      <c r="F14" s="99" t="s">
        <v>961</v>
      </c>
      <c r="G14" s="88" t="s">
        <v>970</v>
      </c>
      <c r="H14" s="99" t="s">
        <v>960</v>
      </c>
      <c r="I14" s="99" t="s">
        <v>962</v>
      </c>
      <c r="J14" s="4">
        <f t="shared" si="0"/>
        <v>22.411868131868133</v>
      </c>
      <c r="K14" s="4">
        <v>2039.48</v>
      </c>
      <c r="L14" s="418" t="s">
        <v>972</v>
      </c>
    </row>
    <row r="15" spans="1:12" ht="90">
      <c r="A15" s="99">
        <v>6</v>
      </c>
      <c r="B15" s="353" t="s">
        <v>958</v>
      </c>
      <c r="C15" s="99" t="s">
        <v>959</v>
      </c>
      <c r="D15" s="99">
        <v>404975452</v>
      </c>
      <c r="E15" s="99" t="s">
        <v>960</v>
      </c>
      <c r="F15" s="99" t="s">
        <v>961</v>
      </c>
      <c r="G15" s="88" t="s">
        <v>973</v>
      </c>
      <c r="H15" s="99" t="s">
        <v>960</v>
      </c>
      <c r="I15" s="99" t="s">
        <v>962</v>
      </c>
      <c r="J15" s="4">
        <f t="shared" si="0"/>
        <v>20.158681318681321</v>
      </c>
      <c r="K15" s="4">
        <v>1834.44</v>
      </c>
      <c r="L15" s="99" t="s">
        <v>974</v>
      </c>
    </row>
    <row r="16" spans="1:12" ht="75">
      <c r="A16" s="99">
        <v>7</v>
      </c>
      <c r="B16" s="353" t="s">
        <v>958</v>
      </c>
      <c r="C16" s="99" t="s">
        <v>959</v>
      </c>
      <c r="D16" s="99">
        <v>404975452</v>
      </c>
      <c r="E16" s="99" t="s">
        <v>960</v>
      </c>
      <c r="F16" s="99" t="s">
        <v>961</v>
      </c>
      <c r="G16" s="88" t="s">
        <v>975</v>
      </c>
      <c r="H16" s="99" t="s">
        <v>960</v>
      </c>
      <c r="I16" s="99" t="s">
        <v>962</v>
      </c>
      <c r="J16" s="4">
        <f t="shared" si="0"/>
        <v>43.578571428571429</v>
      </c>
      <c r="K16" s="4">
        <v>3965.65</v>
      </c>
      <c r="L16" s="99" t="s">
        <v>976</v>
      </c>
    </row>
    <row r="17" spans="1:12" ht="76.5">
      <c r="A17" s="99">
        <v>8</v>
      </c>
      <c r="B17" s="353" t="s">
        <v>958</v>
      </c>
      <c r="C17" s="99" t="s">
        <v>959</v>
      </c>
      <c r="D17" s="99">
        <v>404975452</v>
      </c>
      <c r="E17" s="99" t="s">
        <v>960</v>
      </c>
      <c r="F17" s="99" t="s">
        <v>961</v>
      </c>
      <c r="G17" s="88" t="s">
        <v>977</v>
      </c>
      <c r="H17" s="99" t="s">
        <v>960</v>
      </c>
      <c r="I17" s="99" t="s">
        <v>962</v>
      </c>
      <c r="J17" s="4">
        <f t="shared" si="0"/>
        <v>18.676373626373625</v>
      </c>
      <c r="K17" s="4">
        <v>1699.55</v>
      </c>
      <c r="L17" s="418" t="s">
        <v>978</v>
      </c>
    </row>
    <row r="18" spans="1:12" ht="90">
      <c r="A18" s="99">
        <v>9</v>
      </c>
      <c r="B18" s="353" t="s">
        <v>958</v>
      </c>
      <c r="C18" s="99" t="s">
        <v>959</v>
      </c>
      <c r="D18" s="99">
        <v>404975452</v>
      </c>
      <c r="E18" s="99" t="s">
        <v>960</v>
      </c>
      <c r="F18" s="99" t="s">
        <v>961</v>
      </c>
      <c r="G18" s="88" t="s">
        <v>979</v>
      </c>
      <c r="H18" s="99" t="s">
        <v>960</v>
      </c>
      <c r="I18" s="99" t="s">
        <v>962</v>
      </c>
      <c r="J18" s="4">
        <f t="shared" si="0"/>
        <v>34.586153846153849</v>
      </c>
      <c r="K18" s="4">
        <v>3147.34</v>
      </c>
      <c r="L18" s="99" t="s">
        <v>980</v>
      </c>
    </row>
    <row r="19" spans="1:12" ht="90">
      <c r="A19" s="99">
        <v>10</v>
      </c>
      <c r="B19" s="353" t="s">
        <v>958</v>
      </c>
      <c r="C19" s="99" t="s">
        <v>959</v>
      </c>
      <c r="D19" s="99">
        <v>404975452</v>
      </c>
      <c r="E19" s="99" t="s">
        <v>960</v>
      </c>
      <c r="F19" s="99" t="s">
        <v>961</v>
      </c>
      <c r="G19" s="88" t="s">
        <v>975</v>
      </c>
      <c r="H19" s="99" t="s">
        <v>960</v>
      </c>
      <c r="I19" s="99" t="s">
        <v>962</v>
      </c>
      <c r="J19" s="4">
        <f t="shared" si="0"/>
        <v>38.687142857142859</v>
      </c>
      <c r="K19" s="4">
        <v>3520.53</v>
      </c>
      <c r="L19" s="99" t="s">
        <v>981</v>
      </c>
    </row>
    <row r="20" spans="1:12" ht="90">
      <c r="A20" s="99">
        <v>11</v>
      </c>
      <c r="B20" s="353" t="s">
        <v>958</v>
      </c>
      <c r="C20" s="99" t="s">
        <v>959</v>
      </c>
      <c r="D20" s="99">
        <v>404975452</v>
      </c>
      <c r="E20" s="99" t="s">
        <v>960</v>
      </c>
      <c r="F20" s="99" t="s">
        <v>961</v>
      </c>
      <c r="G20" s="88" t="s">
        <v>982</v>
      </c>
      <c r="H20" s="99" t="s">
        <v>960</v>
      </c>
      <c r="I20" s="99" t="s">
        <v>962</v>
      </c>
      <c r="J20" s="4">
        <f t="shared" si="0"/>
        <v>26.147362637362637</v>
      </c>
      <c r="K20" s="4">
        <v>2379.41</v>
      </c>
      <c r="L20" s="99" t="s">
        <v>983</v>
      </c>
    </row>
    <row r="21" spans="1:12" ht="45">
      <c r="A21" s="99">
        <v>12</v>
      </c>
      <c r="B21" s="353" t="s">
        <v>984</v>
      </c>
      <c r="C21" s="88" t="s">
        <v>985</v>
      </c>
      <c r="D21" s="88">
        <v>211326224</v>
      </c>
      <c r="E21" s="99" t="s">
        <v>960</v>
      </c>
      <c r="F21" s="99" t="s">
        <v>961</v>
      </c>
      <c r="G21" s="88">
        <v>6000</v>
      </c>
      <c r="H21" s="99" t="s">
        <v>960</v>
      </c>
      <c r="I21" s="88" t="s">
        <v>987</v>
      </c>
      <c r="J21" s="4">
        <f t="shared" si="0"/>
        <v>209.28571428571428</v>
      </c>
      <c r="K21" s="4">
        <v>19045</v>
      </c>
      <c r="L21" s="88" t="s">
        <v>986</v>
      </c>
    </row>
    <row r="22" spans="1:12" ht="45">
      <c r="A22" s="99">
        <v>13</v>
      </c>
      <c r="B22" s="353" t="s">
        <v>984</v>
      </c>
      <c r="C22" s="88" t="s">
        <v>985</v>
      </c>
      <c r="D22" s="88">
        <v>211326224</v>
      </c>
      <c r="E22" s="99" t="s">
        <v>960</v>
      </c>
      <c r="F22" s="99" t="s">
        <v>961</v>
      </c>
      <c r="G22" s="88">
        <v>500</v>
      </c>
      <c r="H22" s="99" t="s">
        <v>960</v>
      </c>
      <c r="I22" s="88" t="s">
        <v>987</v>
      </c>
      <c r="J22" s="4">
        <f t="shared" si="0"/>
        <v>25.837362637362634</v>
      </c>
      <c r="K22" s="4">
        <v>2351.1999999999998</v>
      </c>
      <c r="L22" s="88" t="s">
        <v>988</v>
      </c>
    </row>
    <row r="23" spans="1:12" ht="45">
      <c r="A23" s="99">
        <v>14</v>
      </c>
      <c r="B23" s="353" t="s">
        <v>984</v>
      </c>
      <c r="C23" s="88" t="s">
        <v>985</v>
      </c>
      <c r="D23" s="88">
        <v>211326224</v>
      </c>
      <c r="E23" s="99" t="s">
        <v>960</v>
      </c>
      <c r="F23" s="99" t="s">
        <v>961</v>
      </c>
      <c r="G23" s="88">
        <v>500</v>
      </c>
      <c r="H23" s="99" t="s">
        <v>960</v>
      </c>
      <c r="I23" s="88" t="s">
        <v>987</v>
      </c>
      <c r="J23" s="4">
        <f t="shared" si="0"/>
        <v>35.775824175824177</v>
      </c>
      <c r="K23" s="4">
        <v>3255.6</v>
      </c>
      <c r="L23" s="88" t="s">
        <v>989</v>
      </c>
    </row>
    <row r="24" spans="1:12" ht="60">
      <c r="A24" s="99">
        <v>15</v>
      </c>
      <c r="B24" s="353" t="s">
        <v>958</v>
      </c>
      <c r="C24" s="88" t="s">
        <v>990</v>
      </c>
      <c r="D24" s="88">
        <v>441994585</v>
      </c>
      <c r="E24" s="99" t="s">
        <v>960</v>
      </c>
      <c r="F24" s="99" t="s">
        <v>961</v>
      </c>
      <c r="G24" s="88" t="s">
        <v>991</v>
      </c>
      <c r="H24" s="99" t="s">
        <v>960</v>
      </c>
      <c r="I24" s="99" t="s">
        <v>962</v>
      </c>
      <c r="J24" s="4">
        <f t="shared" si="0"/>
        <v>46.153846153846153</v>
      </c>
      <c r="K24" s="4">
        <v>4200</v>
      </c>
      <c r="L24" s="99" t="s">
        <v>992</v>
      </c>
    </row>
    <row r="25" spans="1:12" ht="60">
      <c r="A25" s="99">
        <v>16</v>
      </c>
      <c r="B25" s="353" t="s">
        <v>984</v>
      </c>
      <c r="C25" s="88" t="s">
        <v>990</v>
      </c>
      <c r="D25" s="88">
        <v>441994585</v>
      </c>
      <c r="E25" s="99" t="s">
        <v>960</v>
      </c>
      <c r="F25" s="99" t="s">
        <v>961</v>
      </c>
      <c r="G25" s="88">
        <v>100</v>
      </c>
      <c r="H25" s="99" t="s">
        <v>960</v>
      </c>
      <c r="I25" s="88" t="s">
        <v>987</v>
      </c>
      <c r="J25" s="4">
        <f t="shared" si="0"/>
        <v>71.15384615384616</v>
      </c>
      <c r="K25" s="4">
        <v>6475</v>
      </c>
      <c r="L25" s="88" t="s">
        <v>994</v>
      </c>
    </row>
    <row r="26" spans="1:12" ht="60">
      <c r="A26" s="99">
        <v>17</v>
      </c>
      <c r="B26" s="353" t="s">
        <v>984</v>
      </c>
      <c r="C26" s="88" t="s">
        <v>990</v>
      </c>
      <c r="D26" s="88">
        <v>441994585</v>
      </c>
      <c r="E26" s="99" t="s">
        <v>960</v>
      </c>
      <c r="F26" s="99" t="s">
        <v>961</v>
      </c>
      <c r="G26" s="88">
        <v>1000</v>
      </c>
      <c r="H26" s="99" t="s">
        <v>960</v>
      </c>
      <c r="I26" s="88" t="s">
        <v>987</v>
      </c>
      <c r="J26" s="4">
        <f t="shared" si="0"/>
        <v>130.76923076923077</v>
      </c>
      <c r="K26" s="4">
        <v>11900</v>
      </c>
      <c r="L26" s="88" t="s">
        <v>994</v>
      </c>
    </row>
    <row r="27" spans="1:12" ht="60">
      <c r="A27" s="99">
        <v>18</v>
      </c>
      <c r="B27" s="353" t="s">
        <v>958</v>
      </c>
      <c r="C27" s="88" t="s">
        <v>990</v>
      </c>
      <c r="D27" s="88">
        <v>441994585</v>
      </c>
      <c r="E27" s="99" t="s">
        <v>960</v>
      </c>
      <c r="F27" s="99" t="s">
        <v>961</v>
      </c>
      <c r="G27" s="88"/>
      <c r="H27" s="99" t="s">
        <v>960</v>
      </c>
      <c r="I27" s="88"/>
      <c r="J27" s="4">
        <f t="shared" si="0"/>
        <v>26.373626373626372</v>
      </c>
      <c r="K27" s="4">
        <v>2400</v>
      </c>
      <c r="L27" s="99" t="s">
        <v>993</v>
      </c>
    </row>
    <row r="28" spans="1:12" ht="75">
      <c r="A28" s="99">
        <v>19</v>
      </c>
      <c r="B28" s="353" t="s">
        <v>958</v>
      </c>
      <c r="C28" s="88" t="s">
        <v>995</v>
      </c>
      <c r="D28" s="88">
        <v>206341010</v>
      </c>
      <c r="E28" s="99" t="s">
        <v>960</v>
      </c>
      <c r="F28" s="99" t="s">
        <v>961</v>
      </c>
      <c r="G28" s="88" t="s">
        <v>996</v>
      </c>
      <c r="H28" s="99" t="s">
        <v>960</v>
      </c>
      <c r="I28" s="99" t="s">
        <v>962</v>
      </c>
      <c r="J28" s="4">
        <f t="shared" si="0"/>
        <v>16.483516483516482</v>
      </c>
      <c r="K28" s="4">
        <v>1500</v>
      </c>
      <c r="L28" s="99" t="s">
        <v>997</v>
      </c>
    </row>
    <row r="29" spans="1:12" ht="60">
      <c r="A29" s="99">
        <v>20</v>
      </c>
      <c r="B29" s="353" t="s">
        <v>958</v>
      </c>
      <c r="C29" s="88" t="s">
        <v>995</v>
      </c>
      <c r="D29" s="88">
        <v>206341010</v>
      </c>
      <c r="E29" s="99" t="s">
        <v>960</v>
      </c>
      <c r="F29" s="99" t="s">
        <v>961</v>
      </c>
      <c r="G29" s="88" t="s">
        <v>998</v>
      </c>
      <c r="H29" s="99" t="s">
        <v>960</v>
      </c>
      <c r="I29" s="99" t="s">
        <v>962</v>
      </c>
      <c r="J29" s="4">
        <f t="shared" si="0"/>
        <v>9.8901098901098905</v>
      </c>
      <c r="K29" s="4">
        <v>900</v>
      </c>
      <c r="L29" s="99" t="s">
        <v>999</v>
      </c>
    </row>
    <row r="30" spans="1:12" ht="105">
      <c r="A30" s="99">
        <v>21</v>
      </c>
      <c r="B30" s="353" t="s">
        <v>958</v>
      </c>
      <c r="C30" s="88" t="s">
        <v>1000</v>
      </c>
      <c r="D30" s="88">
        <v>211323735</v>
      </c>
      <c r="E30" s="99" t="s">
        <v>960</v>
      </c>
      <c r="F30" s="99" t="s">
        <v>961</v>
      </c>
      <c r="G30" s="88" t="s">
        <v>1001</v>
      </c>
      <c r="H30" s="99" t="s">
        <v>960</v>
      </c>
      <c r="I30" s="99" t="s">
        <v>962</v>
      </c>
      <c r="J30" s="4">
        <f t="shared" si="0"/>
        <v>49.450549450549453</v>
      </c>
      <c r="K30" s="4">
        <v>4500</v>
      </c>
      <c r="L30" s="99" t="s">
        <v>1002</v>
      </c>
    </row>
    <row r="31" spans="1:12" ht="60">
      <c r="A31" s="99">
        <v>22</v>
      </c>
      <c r="B31" s="353" t="s">
        <v>958</v>
      </c>
      <c r="C31" s="88" t="s">
        <v>1000</v>
      </c>
      <c r="D31" s="88">
        <v>211323735</v>
      </c>
      <c r="E31" s="99" t="s">
        <v>960</v>
      </c>
      <c r="F31" s="99" t="s">
        <v>961</v>
      </c>
      <c r="G31" s="88"/>
      <c r="H31" s="99" t="s">
        <v>960</v>
      </c>
      <c r="I31" s="88"/>
      <c r="J31" s="4">
        <f t="shared" si="0"/>
        <v>32.967032967032964</v>
      </c>
      <c r="K31" s="4">
        <v>3000</v>
      </c>
      <c r="L31" s="99" t="s">
        <v>1003</v>
      </c>
    </row>
    <row r="32" spans="1:12" ht="105">
      <c r="A32" s="99">
        <v>23</v>
      </c>
      <c r="B32" s="353" t="s">
        <v>958</v>
      </c>
      <c r="C32" s="88" t="s">
        <v>1004</v>
      </c>
      <c r="D32" s="88">
        <v>400122648</v>
      </c>
      <c r="E32" s="99" t="s">
        <v>960</v>
      </c>
      <c r="F32" s="99" t="s">
        <v>961</v>
      </c>
      <c r="G32" s="88" t="s">
        <v>1005</v>
      </c>
      <c r="H32" s="99" t="s">
        <v>960</v>
      </c>
      <c r="I32" s="99" t="s">
        <v>962</v>
      </c>
      <c r="J32" s="4">
        <f t="shared" si="0"/>
        <v>76.92307692307692</v>
      </c>
      <c r="K32" s="4">
        <v>7000</v>
      </c>
      <c r="L32" s="88" t="s">
        <v>1006</v>
      </c>
    </row>
    <row r="33" spans="1:12" ht="90">
      <c r="A33" s="99">
        <v>24</v>
      </c>
      <c r="B33" s="353" t="s">
        <v>958</v>
      </c>
      <c r="C33" s="88" t="s">
        <v>1004</v>
      </c>
      <c r="D33" s="88">
        <v>400122648</v>
      </c>
      <c r="E33" s="99" t="s">
        <v>960</v>
      </c>
      <c r="F33" s="99" t="s">
        <v>961</v>
      </c>
      <c r="G33" s="88"/>
      <c r="H33" s="99" t="s">
        <v>960</v>
      </c>
      <c r="I33" s="99"/>
      <c r="J33" s="4">
        <f t="shared" si="0"/>
        <v>27.472527472527471</v>
      </c>
      <c r="K33" s="4">
        <v>2500</v>
      </c>
      <c r="L33" s="88" t="s">
        <v>1007</v>
      </c>
    </row>
    <row r="34" spans="1:12" ht="135">
      <c r="A34" s="99">
        <v>25</v>
      </c>
      <c r="B34" s="353" t="s">
        <v>958</v>
      </c>
      <c r="C34" s="419" t="s">
        <v>1008</v>
      </c>
      <c r="D34" s="419">
        <v>419982978</v>
      </c>
      <c r="E34" s="99" t="s">
        <v>960</v>
      </c>
      <c r="F34" s="99" t="s">
        <v>961</v>
      </c>
      <c r="G34" s="88" t="s">
        <v>1009</v>
      </c>
      <c r="H34" s="99" t="s">
        <v>960</v>
      </c>
      <c r="I34" s="99" t="s">
        <v>962</v>
      </c>
      <c r="J34" s="4">
        <f t="shared" si="0"/>
        <v>51.593406593406591</v>
      </c>
      <c r="K34" s="4">
        <v>4695</v>
      </c>
      <c r="L34" s="88" t="s">
        <v>1010</v>
      </c>
    </row>
    <row r="35" spans="1:12" ht="51">
      <c r="A35" s="99">
        <v>26</v>
      </c>
      <c r="B35" s="353" t="s">
        <v>958</v>
      </c>
      <c r="C35" s="419" t="s">
        <v>1008</v>
      </c>
      <c r="D35" s="419">
        <v>419982978</v>
      </c>
      <c r="E35" s="99" t="s">
        <v>960</v>
      </c>
      <c r="F35" s="99" t="s">
        <v>961</v>
      </c>
      <c r="G35" s="88"/>
      <c r="H35" s="99" t="s">
        <v>960</v>
      </c>
      <c r="I35" s="419"/>
      <c r="J35" s="4">
        <f t="shared" si="0"/>
        <v>41.406593406593409</v>
      </c>
      <c r="K35" s="4">
        <v>3768</v>
      </c>
      <c r="L35" s="418" t="s">
        <v>1011</v>
      </c>
    </row>
    <row r="36" spans="1:12" ht="144.75" customHeight="1">
      <c r="A36" s="99">
        <v>27</v>
      </c>
      <c r="B36" s="420" t="s">
        <v>958</v>
      </c>
      <c r="C36" s="88" t="s">
        <v>1012</v>
      </c>
      <c r="D36" s="88">
        <v>205271971</v>
      </c>
      <c r="E36" s="99" t="s">
        <v>960</v>
      </c>
      <c r="F36" s="99" t="s">
        <v>961</v>
      </c>
      <c r="G36" s="88" t="s">
        <v>1013</v>
      </c>
      <c r="H36" s="99" t="s">
        <v>960</v>
      </c>
      <c r="I36" s="99" t="s">
        <v>962</v>
      </c>
      <c r="J36" s="4">
        <f t="shared" si="0"/>
        <v>67.00659340659341</v>
      </c>
      <c r="K36" s="4">
        <v>6097.6</v>
      </c>
      <c r="L36" s="88" t="s">
        <v>1014</v>
      </c>
    </row>
    <row r="37" spans="1:12" ht="58.5" customHeight="1">
      <c r="A37" s="99">
        <v>28</v>
      </c>
      <c r="B37" s="420" t="s">
        <v>984</v>
      </c>
      <c r="C37" s="88" t="s">
        <v>1012</v>
      </c>
      <c r="D37" s="88">
        <v>205271971</v>
      </c>
      <c r="E37" s="99" t="s">
        <v>960</v>
      </c>
      <c r="F37" s="99" t="s">
        <v>961</v>
      </c>
      <c r="G37" s="88">
        <v>1080</v>
      </c>
      <c r="H37" s="99" t="s">
        <v>960</v>
      </c>
      <c r="I37" s="88" t="s">
        <v>987</v>
      </c>
      <c r="J37" s="4">
        <f t="shared" si="0"/>
        <v>38.071978021978026</v>
      </c>
      <c r="K37" s="4">
        <v>3464.55</v>
      </c>
      <c r="L37" s="88" t="s">
        <v>1015</v>
      </c>
    </row>
    <row r="38" spans="1:12" ht="45">
      <c r="A38" s="99">
        <v>29</v>
      </c>
      <c r="B38" s="420" t="s">
        <v>984</v>
      </c>
      <c r="C38" s="88" t="s">
        <v>1016</v>
      </c>
      <c r="D38" s="88">
        <v>404396676</v>
      </c>
      <c r="E38" s="99" t="s">
        <v>960</v>
      </c>
      <c r="F38" s="99" t="s">
        <v>961</v>
      </c>
      <c r="G38" s="88">
        <v>5000</v>
      </c>
      <c r="H38" s="99" t="s">
        <v>960</v>
      </c>
      <c r="I38" s="88" t="s">
        <v>987</v>
      </c>
      <c r="J38" s="4">
        <f t="shared" si="0"/>
        <v>49.450549450549453</v>
      </c>
      <c r="K38" s="4">
        <v>4500</v>
      </c>
      <c r="L38" s="88" t="s">
        <v>1017</v>
      </c>
    </row>
    <row r="39" spans="1:12" ht="45">
      <c r="A39" s="99">
        <v>30</v>
      </c>
      <c r="B39" s="420" t="s">
        <v>958</v>
      </c>
      <c r="C39" s="88" t="s">
        <v>1016</v>
      </c>
      <c r="D39" s="88">
        <v>404396676</v>
      </c>
      <c r="E39" s="99" t="s">
        <v>960</v>
      </c>
      <c r="F39" s="99" t="s">
        <v>961</v>
      </c>
      <c r="G39" s="88">
        <v>5</v>
      </c>
      <c r="H39" s="99" t="s">
        <v>960</v>
      </c>
      <c r="I39" s="88" t="s">
        <v>1019</v>
      </c>
      <c r="J39" s="4">
        <f t="shared" si="0"/>
        <v>5.4945054945054945</v>
      </c>
      <c r="K39" s="4">
        <v>500</v>
      </c>
      <c r="L39" s="418" t="s">
        <v>1018</v>
      </c>
    </row>
    <row r="40" spans="1:12" ht="103.5" customHeight="1">
      <c r="A40" s="99">
        <v>31</v>
      </c>
      <c r="B40" s="420" t="s">
        <v>984</v>
      </c>
      <c r="C40" s="88" t="s">
        <v>1016</v>
      </c>
      <c r="D40" s="88">
        <v>404396676</v>
      </c>
      <c r="E40" s="99" t="s">
        <v>960</v>
      </c>
      <c r="F40" s="99" t="s">
        <v>961</v>
      </c>
      <c r="G40" s="88">
        <v>500</v>
      </c>
      <c r="H40" s="99" t="s">
        <v>960</v>
      </c>
      <c r="I40" s="88" t="s">
        <v>987</v>
      </c>
      <c r="J40" s="4">
        <f t="shared" si="0"/>
        <v>10.989010989010989</v>
      </c>
      <c r="K40" s="4">
        <v>1000</v>
      </c>
      <c r="L40" s="88" t="s">
        <v>1020</v>
      </c>
    </row>
    <row r="41" spans="1:12" ht="75">
      <c r="A41" s="99">
        <v>32</v>
      </c>
      <c r="B41" s="420" t="s">
        <v>958</v>
      </c>
      <c r="C41" s="88" t="s">
        <v>1021</v>
      </c>
      <c r="D41" s="88">
        <v>202221577</v>
      </c>
      <c r="E41" s="99" t="s">
        <v>960</v>
      </c>
      <c r="F41" s="99" t="s">
        <v>961</v>
      </c>
      <c r="G41" s="88" t="s">
        <v>1022</v>
      </c>
      <c r="H41" s="99" t="s">
        <v>960</v>
      </c>
      <c r="I41" s="99" t="s">
        <v>962</v>
      </c>
      <c r="J41" s="4">
        <f t="shared" si="0"/>
        <v>79.120879120879124</v>
      </c>
      <c r="K41" s="4">
        <v>7200</v>
      </c>
      <c r="L41" s="99" t="s">
        <v>1023</v>
      </c>
    </row>
    <row r="42" spans="1:12" ht="51">
      <c r="A42" s="99">
        <v>33</v>
      </c>
      <c r="B42" s="420" t="s">
        <v>958</v>
      </c>
      <c r="C42" s="88" t="s">
        <v>1021</v>
      </c>
      <c r="D42" s="88">
        <v>202221577</v>
      </c>
      <c r="E42" s="99" t="s">
        <v>960</v>
      </c>
      <c r="F42" s="99" t="s">
        <v>961</v>
      </c>
      <c r="G42" s="88"/>
      <c r="H42" s="99" t="s">
        <v>960</v>
      </c>
      <c r="I42" s="88"/>
      <c r="J42" s="4">
        <f t="shared" si="0"/>
        <v>85.714285714285708</v>
      </c>
      <c r="K42" s="4">
        <v>7800</v>
      </c>
      <c r="L42" s="418" t="s">
        <v>1024</v>
      </c>
    </row>
    <row r="43" spans="1:12" ht="75">
      <c r="A43" s="99">
        <v>34</v>
      </c>
      <c r="B43" s="420" t="s">
        <v>958</v>
      </c>
      <c r="C43" s="88" t="s">
        <v>1025</v>
      </c>
      <c r="D43" s="88">
        <v>401951189</v>
      </c>
      <c r="E43" s="99" t="s">
        <v>960</v>
      </c>
      <c r="F43" s="99" t="s">
        <v>961</v>
      </c>
      <c r="G43" s="88" t="s">
        <v>1026</v>
      </c>
      <c r="H43" s="99" t="s">
        <v>960</v>
      </c>
      <c r="I43" s="99" t="s">
        <v>962</v>
      </c>
      <c r="J43" s="4">
        <f t="shared" si="0"/>
        <v>13.186813186813186</v>
      </c>
      <c r="K43" s="4">
        <v>1200</v>
      </c>
      <c r="L43" s="99" t="s">
        <v>1027</v>
      </c>
    </row>
    <row r="44" spans="1:12" ht="75">
      <c r="A44" s="99">
        <v>35</v>
      </c>
      <c r="B44" s="420" t="s">
        <v>958</v>
      </c>
      <c r="C44" s="88" t="s">
        <v>1025</v>
      </c>
      <c r="D44" s="88">
        <v>401951189</v>
      </c>
      <c r="E44" s="99" t="s">
        <v>960</v>
      </c>
      <c r="F44" s="99" t="s">
        <v>961</v>
      </c>
      <c r="G44" s="88"/>
      <c r="H44" s="99" t="s">
        <v>960</v>
      </c>
      <c r="I44" s="88"/>
      <c r="J44" s="4">
        <f t="shared" si="0"/>
        <v>13.186813186813186</v>
      </c>
      <c r="K44" s="4">
        <v>1200</v>
      </c>
      <c r="L44" s="88" t="s">
        <v>1028</v>
      </c>
    </row>
    <row r="45" spans="1:12" ht="75">
      <c r="A45" s="99">
        <v>36</v>
      </c>
      <c r="B45" s="420" t="s">
        <v>958</v>
      </c>
      <c r="C45" s="88" t="s">
        <v>1029</v>
      </c>
      <c r="D45" s="88">
        <v>404455166</v>
      </c>
      <c r="E45" s="99" t="s">
        <v>960</v>
      </c>
      <c r="F45" s="99" t="s">
        <v>961</v>
      </c>
      <c r="G45" s="88" t="s">
        <v>1030</v>
      </c>
      <c r="H45" s="99" t="s">
        <v>960</v>
      </c>
      <c r="I45" s="99" t="s">
        <v>962</v>
      </c>
      <c r="J45" s="4">
        <f t="shared" si="0"/>
        <v>16.483516483516482</v>
      </c>
      <c r="K45" s="4">
        <v>1500</v>
      </c>
      <c r="L45" s="99" t="s">
        <v>1031</v>
      </c>
    </row>
    <row r="46" spans="1:12" ht="45">
      <c r="A46" s="99">
        <v>37</v>
      </c>
      <c r="B46" s="420" t="s">
        <v>958</v>
      </c>
      <c r="C46" s="88" t="s">
        <v>1029</v>
      </c>
      <c r="D46" s="88">
        <v>404455166</v>
      </c>
      <c r="E46" s="99" t="s">
        <v>960</v>
      </c>
      <c r="F46" s="99" t="s">
        <v>961</v>
      </c>
      <c r="G46" s="88"/>
      <c r="H46" s="99" t="s">
        <v>960</v>
      </c>
      <c r="I46" s="88"/>
      <c r="J46" s="4">
        <f t="shared" si="0"/>
        <v>42.857142857142854</v>
      </c>
      <c r="K46" s="4">
        <v>3900</v>
      </c>
      <c r="L46" s="99" t="s">
        <v>1032</v>
      </c>
    </row>
    <row r="47" spans="1:12" ht="45">
      <c r="A47" s="99">
        <v>38</v>
      </c>
      <c r="B47" s="420" t="s">
        <v>958</v>
      </c>
      <c r="C47" s="88" t="s">
        <v>1034</v>
      </c>
      <c r="D47" s="88">
        <v>406101668</v>
      </c>
      <c r="E47" s="99" t="s">
        <v>960</v>
      </c>
      <c r="F47" s="99" t="s">
        <v>961</v>
      </c>
      <c r="G47" s="88"/>
      <c r="H47" s="99" t="s">
        <v>960</v>
      </c>
      <c r="I47" s="88"/>
      <c r="J47" s="4">
        <f t="shared" si="0"/>
        <v>26.373626373626372</v>
      </c>
      <c r="K47" s="4">
        <v>2400</v>
      </c>
      <c r="L47" s="418" t="s">
        <v>1033</v>
      </c>
    </row>
    <row r="48" spans="1:12" ht="90">
      <c r="A48" s="99">
        <v>39</v>
      </c>
      <c r="B48" s="420" t="s">
        <v>958</v>
      </c>
      <c r="C48" s="88" t="s">
        <v>1038</v>
      </c>
      <c r="D48" s="88">
        <v>406157359</v>
      </c>
      <c r="E48" s="99" t="s">
        <v>960</v>
      </c>
      <c r="F48" s="99" t="s">
        <v>961</v>
      </c>
      <c r="G48" s="88" t="s">
        <v>1035</v>
      </c>
      <c r="H48" s="99" t="s">
        <v>960</v>
      </c>
      <c r="I48" s="99" t="s">
        <v>962</v>
      </c>
      <c r="J48" s="4">
        <f t="shared" si="0"/>
        <v>23.076923076923077</v>
      </c>
      <c r="K48" s="4">
        <v>2100</v>
      </c>
      <c r="L48" s="99" t="s">
        <v>1036</v>
      </c>
    </row>
    <row r="49" spans="1:12" ht="63.75">
      <c r="A49" s="99">
        <v>40</v>
      </c>
      <c r="B49" s="420" t="s">
        <v>958</v>
      </c>
      <c r="C49" s="88" t="s">
        <v>1038</v>
      </c>
      <c r="D49" s="88">
        <v>406157359</v>
      </c>
      <c r="E49" s="99" t="s">
        <v>960</v>
      </c>
      <c r="F49" s="99" t="s">
        <v>961</v>
      </c>
      <c r="G49" s="88"/>
      <c r="H49" s="99" t="s">
        <v>960</v>
      </c>
      <c r="I49" s="88"/>
      <c r="J49" s="4">
        <f t="shared" si="0"/>
        <v>16.483516483516482</v>
      </c>
      <c r="K49" s="4">
        <v>1500</v>
      </c>
      <c r="L49" s="418" t="s">
        <v>1037</v>
      </c>
    </row>
    <row r="50" spans="1:12" ht="75">
      <c r="A50" s="99">
        <v>41</v>
      </c>
      <c r="B50" s="420" t="s">
        <v>958</v>
      </c>
      <c r="C50" s="88" t="s">
        <v>1039</v>
      </c>
      <c r="D50" s="88">
        <v>400176581</v>
      </c>
      <c r="E50" s="99" t="s">
        <v>960</v>
      </c>
      <c r="F50" s="99" t="s">
        <v>961</v>
      </c>
      <c r="G50" s="88" t="s">
        <v>1040</v>
      </c>
      <c r="H50" s="99" t="s">
        <v>960</v>
      </c>
      <c r="I50" s="99" t="s">
        <v>962</v>
      </c>
      <c r="J50" s="4">
        <f t="shared" si="0"/>
        <v>16.483516483516482</v>
      </c>
      <c r="K50" s="4">
        <v>1500</v>
      </c>
      <c r="L50" s="99" t="s">
        <v>1041</v>
      </c>
    </row>
    <row r="51" spans="1:12" ht="75">
      <c r="A51" s="99">
        <v>42</v>
      </c>
      <c r="B51" s="420" t="s">
        <v>958</v>
      </c>
      <c r="C51" s="88" t="s">
        <v>1039</v>
      </c>
      <c r="D51" s="88">
        <v>400176581</v>
      </c>
      <c r="E51" s="99" t="s">
        <v>960</v>
      </c>
      <c r="F51" s="99" t="s">
        <v>961</v>
      </c>
      <c r="G51" s="88"/>
      <c r="H51" s="99" t="s">
        <v>960</v>
      </c>
      <c r="I51" s="88"/>
      <c r="J51" s="4">
        <f t="shared" si="0"/>
        <v>16.483516483516482</v>
      </c>
      <c r="K51" s="4">
        <v>1500</v>
      </c>
      <c r="L51" s="99" t="s">
        <v>1042</v>
      </c>
    </row>
    <row r="52" spans="1:12" ht="75">
      <c r="A52" s="99">
        <v>43</v>
      </c>
      <c r="B52" s="420" t="s">
        <v>958</v>
      </c>
      <c r="C52" s="88" t="s">
        <v>1043</v>
      </c>
      <c r="D52" s="88">
        <v>402006468</v>
      </c>
      <c r="E52" s="99" t="s">
        <v>960</v>
      </c>
      <c r="F52" s="99" t="s">
        <v>961</v>
      </c>
      <c r="G52" s="88" t="s">
        <v>1044</v>
      </c>
      <c r="H52" s="99" t="s">
        <v>960</v>
      </c>
      <c r="I52" s="99" t="s">
        <v>962</v>
      </c>
      <c r="J52" s="4">
        <f t="shared" si="0"/>
        <v>16.483516483516482</v>
      </c>
      <c r="K52" s="4">
        <v>1500</v>
      </c>
      <c r="L52" s="99" t="s">
        <v>1045</v>
      </c>
    </row>
    <row r="53" spans="1:12" ht="75">
      <c r="A53" s="99">
        <v>44</v>
      </c>
      <c r="B53" s="420" t="s">
        <v>958</v>
      </c>
      <c r="C53" s="88" t="s">
        <v>1043</v>
      </c>
      <c r="D53" s="88">
        <v>402006468</v>
      </c>
      <c r="E53" s="99" t="s">
        <v>960</v>
      </c>
      <c r="F53" s="99" t="s">
        <v>961</v>
      </c>
      <c r="G53" s="88" t="s">
        <v>1030</v>
      </c>
      <c r="H53" s="99" t="s">
        <v>960</v>
      </c>
      <c r="I53" s="99" t="s">
        <v>962</v>
      </c>
      <c r="J53" s="4">
        <f t="shared" si="0"/>
        <v>9.8901098901098905</v>
      </c>
      <c r="K53" s="4">
        <v>900</v>
      </c>
      <c r="L53" s="99" t="s">
        <v>1046</v>
      </c>
    </row>
    <row r="54" spans="1:12" ht="45">
      <c r="A54" s="99">
        <v>45</v>
      </c>
      <c r="B54" s="420" t="s">
        <v>958</v>
      </c>
      <c r="C54" s="88" t="s">
        <v>1043</v>
      </c>
      <c r="D54" s="88">
        <v>402006468</v>
      </c>
      <c r="E54" s="99" t="s">
        <v>960</v>
      </c>
      <c r="F54" s="99" t="s">
        <v>961</v>
      </c>
      <c r="G54" s="88"/>
      <c r="H54" s="99" t="s">
        <v>960</v>
      </c>
      <c r="I54" s="99"/>
      <c r="J54" s="4">
        <f t="shared" si="0"/>
        <v>9.8901098901098905</v>
      </c>
      <c r="K54" s="4">
        <v>900</v>
      </c>
      <c r="L54" s="99" t="s">
        <v>1047</v>
      </c>
    </row>
    <row r="55" spans="1:12" ht="60">
      <c r="A55" s="99">
        <v>46</v>
      </c>
      <c r="B55" s="420" t="s">
        <v>958</v>
      </c>
      <c r="C55" s="88" t="s">
        <v>1043</v>
      </c>
      <c r="D55" s="88">
        <v>402006468</v>
      </c>
      <c r="E55" s="99" t="s">
        <v>960</v>
      </c>
      <c r="F55" s="99" t="s">
        <v>961</v>
      </c>
      <c r="G55" s="88"/>
      <c r="H55" s="99" t="s">
        <v>960</v>
      </c>
      <c r="I55" s="99"/>
      <c r="J55" s="4">
        <f t="shared" si="0"/>
        <v>3.2967032967032965</v>
      </c>
      <c r="K55" s="4">
        <v>300</v>
      </c>
      <c r="L55" s="99" t="s">
        <v>1048</v>
      </c>
    </row>
    <row r="56" spans="1:12" ht="94.5" customHeight="1">
      <c r="A56" s="99">
        <v>47</v>
      </c>
      <c r="B56" s="420" t="s">
        <v>958</v>
      </c>
      <c r="C56" s="88" t="s">
        <v>1043</v>
      </c>
      <c r="D56" s="88">
        <v>402006468</v>
      </c>
      <c r="E56" s="99" t="s">
        <v>960</v>
      </c>
      <c r="F56" s="99" t="s">
        <v>961</v>
      </c>
      <c r="G56" s="88" t="s">
        <v>1049</v>
      </c>
      <c r="H56" s="99" t="s">
        <v>960</v>
      </c>
      <c r="I56" s="99" t="s">
        <v>962</v>
      </c>
      <c r="J56" s="4">
        <f t="shared" si="0"/>
        <v>9.8901098901098905</v>
      </c>
      <c r="K56" s="4">
        <v>900</v>
      </c>
      <c r="L56" s="99" t="s">
        <v>1050</v>
      </c>
    </row>
    <row r="57" spans="1:12" ht="60">
      <c r="A57" s="99">
        <v>48</v>
      </c>
      <c r="B57" s="420" t="s">
        <v>958</v>
      </c>
      <c r="C57" s="88" t="s">
        <v>1043</v>
      </c>
      <c r="D57" s="88">
        <v>402006468</v>
      </c>
      <c r="E57" s="99" t="s">
        <v>960</v>
      </c>
      <c r="F57" s="99" t="s">
        <v>961</v>
      </c>
      <c r="G57" s="88"/>
      <c r="H57" s="99" t="s">
        <v>960</v>
      </c>
      <c r="I57" s="99"/>
      <c r="J57" s="4">
        <f t="shared" si="0"/>
        <v>6.5934065934065931</v>
      </c>
      <c r="K57" s="4">
        <v>600</v>
      </c>
      <c r="L57" s="99" t="s">
        <v>1051</v>
      </c>
    </row>
    <row r="58" spans="1:12" ht="75">
      <c r="A58" s="99">
        <v>49</v>
      </c>
      <c r="B58" s="420" t="s">
        <v>958</v>
      </c>
      <c r="C58" s="88" t="s">
        <v>1043</v>
      </c>
      <c r="D58" s="88">
        <v>402006468</v>
      </c>
      <c r="E58" s="99" t="s">
        <v>960</v>
      </c>
      <c r="F58" s="99" t="s">
        <v>961</v>
      </c>
      <c r="G58" s="88" t="s">
        <v>1052</v>
      </c>
      <c r="H58" s="99" t="s">
        <v>960</v>
      </c>
      <c r="I58" s="99" t="s">
        <v>962</v>
      </c>
      <c r="J58" s="4">
        <f t="shared" si="0"/>
        <v>9.8901098901098905</v>
      </c>
      <c r="K58" s="4">
        <v>900</v>
      </c>
      <c r="L58" s="99" t="s">
        <v>1053</v>
      </c>
    </row>
    <row r="59" spans="1:12" ht="60">
      <c r="A59" s="99">
        <v>50</v>
      </c>
      <c r="B59" s="420" t="s">
        <v>958</v>
      </c>
      <c r="C59" s="88" t="s">
        <v>1043</v>
      </c>
      <c r="D59" s="88">
        <v>402006468</v>
      </c>
      <c r="E59" s="99" t="s">
        <v>960</v>
      </c>
      <c r="F59" s="99" t="s">
        <v>961</v>
      </c>
      <c r="G59" s="88"/>
      <c r="H59" s="99" t="s">
        <v>960</v>
      </c>
      <c r="I59" s="99"/>
      <c r="J59" s="4">
        <f t="shared" si="0"/>
        <v>6.5934065934065931</v>
      </c>
      <c r="K59" s="4">
        <v>600</v>
      </c>
      <c r="L59" s="99" t="s">
        <v>1054</v>
      </c>
    </row>
    <row r="60" spans="1:12" ht="75">
      <c r="A60" s="99">
        <v>51</v>
      </c>
      <c r="B60" s="420" t="s">
        <v>958</v>
      </c>
      <c r="C60" s="88" t="s">
        <v>1043</v>
      </c>
      <c r="D60" s="88">
        <v>402006468</v>
      </c>
      <c r="E60" s="99" t="s">
        <v>960</v>
      </c>
      <c r="F60" s="99" t="s">
        <v>961</v>
      </c>
      <c r="G60" s="88" t="s">
        <v>1055</v>
      </c>
      <c r="H60" s="99" t="s">
        <v>960</v>
      </c>
      <c r="I60" s="99" t="s">
        <v>962</v>
      </c>
      <c r="J60" s="4">
        <f t="shared" si="0"/>
        <v>13.186813186813186</v>
      </c>
      <c r="K60" s="4">
        <v>1200</v>
      </c>
      <c r="L60" s="99" t="s">
        <v>1056</v>
      </c>
    </row>
    <row r="61" spans="1:12" ht="51">
      <c r="A61" s="99">
        <v>52</v>
      </c>
      <c r="B61" s="420" t="s">
        <v>958</v>
      </c>
      <c r="C61" s="88" t="s">
        <v>1043</v>
      </c>
      <c r="D61" s="88">
        <v>402006468</v>
      </c>
      <c r="E61" s="99" t="s">
        <v>960</v>
      </c>
      <c r="F61" s="99" t="s">
        <v>961</v>
      </c>
      <c r="G61" s="88"/>
      <c r="H61" s="99" t="s">
        <v>960</v>
      </c>
      <c r="I61" s="99"/>
      <c r="J61" s="4">
        <f t="shared" si="0"/>
        <v>9.8901098901098905</v>
      </c>
      <c r="K61" s="4">
        <v>900</v>
      </c>
      <c r="L61" s="418" t="s">
        <v>1057</v>
      </c>
    </row>
    <row r="62" spans="1:12" ht="45">
      <c r="A62" s="99">
        <v>53</v>
      </c>
      <c r="B62" s="420" t="s">
        <v>984</v>
      </c>
      <c r="C62" s="88" t="s">
        <v>1043</v>
      </c>
      <c r="D62" s="88">
        <v>402006468</v>
      </c>
      <c r="E62" s="99" t="s">
        <v>960</v>
      </c>
      <c r="F62" s="99" t="s">
        <v>961</v>
      </c>
      <c r="G62" s="88">
        <v>5000</v>
      </c>
      <c r="H62" s="99" t="s">
        <v>960</v>
      </c>
      <c r="I62" s="88" t="s">
        <v>987</v>
      </c>
      <c r="J62" s="4">
        <f t="shared" si="0"/>
        <v>38.46153846153846</v>
      </c>
      <c r="K62" s="4">
        <v>3500</v>
      </c>
      <c r="L62" s="88" t="s">
        <v>1058</v>
      </c>
    </row>
    <row r="63" spans="1:12" ht="75">
      <c r="A63" s="99">
        <v>54</v>
      </c>
      <c r="B63" s="420" t="s">
        <v>958</v>
      </c>
      <c r="C63" s="88" t="s">
        <v>1059</v>
      </c>
      <c r="D63" s="88">
        <v>405009146</v>
      </c>
      <c r="E63" s="99" t="s">
        <v>960</v>
      </c>
      <c r="F63" s="99" t="s">
        <v>961</v>
      </c>
      <c r="G63" s="88" t="s">
        <v>1060</v>
      </c>
      <c r="H63" s="99" t="s">
        <v>960</v>
      </c>
      <c r="I63" s="99" t="s">
        <v>962</v>
      </c>
      <c r="J63" s="4">
        <f t="shared" si="0"/>
        <v>38.46153846153846</v>
      </c>
      <c r="K63" s="4">
        <v>3500</v>
      </c>
      <c r="L63" s="99" t="s">
        <v>1061</v>
      </c>
    </row>
    <row r="64" spans="1:12" ht="75">
      <c r="A64" s="99">
        <v>55</v>
      </c>
      <c r="B64" s="420" t="s">
        <v>958</v>
      </c>
      <c r="C64" s="88" t="s">
        <v>1059</v>
      </c>
      <c r="D64" s="88">
        <v>405009146</v>
      </c>
      <c r="E64" s="99" t="s">
        <v>960</v>
      </c>
      <c r="F64" s="99" t="s">
        <v>961</v>
      </c>
      <c r="G64" s="88" t="s">
        <v>1060</v>
      </c>
      <c r="H64" s="99" t="s">
        <v>960</v>
      </c>
      <c r="I64" s="99" t="s">
        <v>962</v>
      </c>
      <c r="J64" s="4">
        <f t="shared" si="0"/>
        <v>38.46153846153846</v>
      </c>
      <c r="K64" s="4">
        <v>3500</v>
      </c>
      <c r="L64" s="99" t="s">
        <v>1062</v>
      </c>
    </row>
    <row r="65" spans="1:12" ht="45">
      <c r="A65" s="99">
        <v>56</v>
      </c>
      <c r="B65" s="420" t="s">
        <v>958</v>
      </c>
      <c r="C65" s="88" t="s">
        <v>1059</v>
      </c>
      <c r="D65" s="88">
        <v>405009146</v>
      </c>
      <c r="E65" s="99" t="s">
        <v>960</v>
      </c>
      <c r="F65" s="99" t="s">
        <v>961</v>
      </c>
      <c r="G65" s="88"/>
      <c r="H65" s="99" t="s">
        <v>960</v>
      </c>
      <c r="I65" s="88"/>
      <c r="J65" s="4">
        <f t="shared" si="0"/>
        <v>87.912087912087912</v>
      </c>
      <c r="K65" s="4">
        <v>8000</v>
      </c>
      <c r="L65" s="99" t="s">
        <v>1063</v>
      </c>
    </row>
    <row r="66" spans="1:12" ht="75">
      <c r="A66" s="99">
        <v>57</v>
      </c>
      <c r="B66" s="420" t="s">
        <v>958</v>
      </c>
      <c r="C66" s="88" t="s">
        <v>1064</v>
      </c>
      <c r="D66" s="88">
        <v>445471230</v>
      </c>
      <c r="E66" s="99" t="s">
        <v>960</v>
      </c>
      <c r="F66" s="99" t="s">
        <v>961</v>
      </c>
      <c r="G66" s="88" t="s">
        <v>996</v>
      </c>
      <c r="H66" s="99" t="s">
        <v>960</v>
      </c>
      <c r="I66" s="88" t="s">
        <v>962</v>
      </c>
      <c r="J66" s="4">
        <f t="shared" si="0"/>
        <v>11.538461538461538</v>
      </c>
      <c r="K66" s="4">
        <v>1050</v>
      </c>
      <c r="L66" s="99" t="s">
        <v>1065</v>
      </c>
    </row>
    <row r="67" spans="1:12" ht="60">
      <c r="A67" s="99">
        <v>58</v>
      </c>
      <c r="B67" s="420" t="s">
        <v>958</v>
      </c>
      <c r="C67" s="88" t="s">
        <v>1064</v>
      </c>
      <c r="D67" s="88">
        <v>445471230</v>
      </c>
      <c r="E67" s="99" t="s">
        <v>960</v>
      </c>
      <c r="F67" s="99" t="s">
        <v>961</v>
      </c>
      <c r="G67" s="88"/>
      <c r="H67" s="99" t="s">
        <v>960</v>
      </c>
      <c r="I67" s="88"/>
      <c r="J67" s="4">
        <f t="shared" si="0"/>
        <v>4.9450549450549453</v>
      </c>
      <c r="K67" s="4">
        <v>450</v>
      </c>
      <c r="L67" s="99" t="s">
        <v>1066</v>
      </c>
    </row>
    <row r="68" spans="1:12" ht="76.5">
      <c r="A68" s="99">
        <v>59</v>
      </c>
      <c r="B68" s="420" t="s">
        <v>958</v>
      </c>
      <c r="C68" s="88" t="s">
        <v>1067</v>
      </c>
      <c r="D68" s="88">
        <v>246955549</v>
      </c>
      <c r="E68" s="99" t="s">
        <v>960</v>
      </c>
      <c r="F68" s="99" t="s">
        <v>1068</v>
      </c>
      <c r="G68" s="88" t="s">
        <v>1040</v>
      </c>
      <c r="H68" s="99" t="s">
        <v>960</v>
      </c>
      <c r="I68" s="88" t="s">
        <v>962</v>
      </c>
      <c r="J68" s="4">
        <f>K68/90</f>
        <v>8.3333333333333339</v>
      </c>
      <c r="K68" s="4">
        <v>750</v>
      </c>
      <c r="L68" s="418" t="s">
        <v>1069</v>
      </c>
    </row>
    <row r="69" spans="1:12" ht="45">
      <c r="A69" s="99">
        <v>60</v>
      </c>
      <c r="B69" s="420" t="s">
        <v>984</v>
      </c>
      <c r="C69" s="88" t="s">
        <v>1067</v>
      </c>
      <c r="D69" s="88">
        <v>246955549</v>
      </c>
      <c r="E69" s="99" t="s">
        <v>960</v>
      </c>
      <c r="F69" s="99" t="s">
        <v>1068</v>
      </c>
      <c r="G69" s="88">
        <v>3000</v>
      </c>
      <c r="H69" s="99" t="s">
        <v>960</v>
      </c>
      <c r="I69" s="88" t="s">
        <v>987</v>
      </c>
      <c r="J69" s="4">
        <f>K69/90</f>
        <v>8.3333333333333339</v>
      </c>
      <c r="K69" s="4">
        <v>750</v>
      </c>
      <c r="L69" s="88" t="s">
        <v>1070</v>
      </c>
    </row>
    <row r="70" spans="1:12" ht="45">
      <c r="A70" s="99">
        <v>61</v>
      </c>
      <c r="B70" s="420" t="s">
        <v>984</v>
      </c>
      <c r="C70" s="88" t="s">
        <v>1067</v>
      </c>
      <c r="D70" s="88">
        <v>246955549</v>
      </c>
      <c r="E70" s="99" t="s">
        <v>960</v>
      </c>
      <c r="F70" s="99" t="s">
        <v>1068</v>
      </c>
      <c r="G70" s="88">
        <v>500</v>
      </c>
      <c r="H70" s="99" t="s">
        <v>960</v>
      </c>
      <c r="I70" s="88" t="s">
        <v>987</v>
      </c>
      <c r="J70" s="4">
        <f t="shared" ref="J70:J106" si="1">K70/90</f>
        <v>1.6666666666666667</v>
      </c>
      <c r="K70" s="4">
        <v>150</v>
      </c>
      <c r="L70" s="88" t="s">
        <v>1070</v>
      </c>
    </row>
    <row r="71" spans="1:12" ht="60">
      <c r="A71" s="99">
        <v>62</v>
      </c>
      <c r="B71" s="420" t="s">
        <v>984</v>
      </c>
      <c r="C71" s="88" t="s">
        <v>1067</v>
      </c>
      <c r="D71" s="88">
        <v>246955549</v>
      </c>
      <c r="E71" s="99" t="s">
        <v>960</v>
      </c>
      <c r="F71" s="99" t="s">
        <v>1068</v>
      </c>
      <c r="G71" s="88">
        <v>1500</v>
      </c>
      <c r="H71" s="99" t="s">
        <v>960</v>
      </c>
      <c r="I71" s="88" t="s">
        <v>987</v>
      </c>
      <c r="J71" s="4">
        <f t="shared" si="1"/>
        <v>6.666666666666667</v>
      </c>
      <c r="K71" s="4">
        <v>600</v>
      </c>
      <c r="L71" s="88" t="s">
        <v>1071</v>
      </c>
    </row>
    <row r="72" spans="1:12" ht="75">
      <c r="A72" s="99">
        <v>63</v>
      </c>
      <c r="B72" s="420" t="s">
        <v>958</v>
      </c>
      <c r="C72" s="88" t="s">
        <v>1078</v>
      </c>
      <c r="D72" s="88">
        <v>224079388</v>
      </c>
      <c r="E72" s="99" t="s">
        <v>960</v>
      </c>
      <c r="F72" s="88" t="s">
        <v>1079</v>
      </c>
      <c r="G72" s="88" t="s">
        <v>1040</v>
      </c>
      <c r="H72" s="99" t="s">
        <v>960</v>
      </c>
      <c r="I72" s="88" t="s">
        <v>962</v>
      </c>
      <c r="J72" s="4">
        <f t="shared" si="1"/>
        <v>74.666666666666671</v>
      </c>
      <c r="K72" s="4">
        <v>6720</v>
      </c>
      <c r="L72" s="99" t="s">
        <v>1080</v>
      </c>
    </row>
    <row r="73" spans="1:12" ht="60">
      <c r="A73" s="99">
        <v>64</v>
      </c>
      <c r="B73" s="420" t="s">
        <v>958</v>
      </c>
      <c r="C73" s="88" t="s">
        <v>1078</v>
      </c>
      <c r="D73" s="88">
        <v>224079388</v>
      </c>
      <c r="E73" s="99" t="s">
        <v>960</v>
      </c>
      <c r="F73" s="88" t="s">
        <v>1079</v>
      </c>
      <c r="G73" s="88"/>
      <c r="H73" s="99" t="s">
        <v>960</v>
      </c>
      <c r="I73" s="88"/>
      <c r="J73" s="4">
        <f t="shared" si="1"/>
        <v>46.666666666666664</v>
      </c>
      <c r="K73" s="4">
        <v>4200</v>
      </c>
      <c r="L73" s="99" t="s">
        <v>1081</v>
      </c>
    </row>
    <row r="74" spans="1:12" ht="45">
      <c r="A74" s="99">
        <v>65</v>
      </c>
      <c r="B74" s="420" t="s">
        <v>984</v>
      </c>
      <c r="C74" s="88" t="s">
        <v>1078</v>
      </c>
      <c r="D74" s="88">
        <v>224079388</v>
      </c>
      <c r="E74" s="99" t="s">
        <v>960</v>
      </c>
      <c r="F74" s="88" t="s">
        <v>1079</v>
      </c>
      <c r="G74" s="88">
        <v>2220</v>
      </c>
      <c r="H74" s="99" t="s">
        <v>960</v>
      </c>
      <c r="I74" s="88" t="s">
        <v>987</v>
      </c>
      <c r="J74" s="4">
        <f t="shared" si="1"/>
        <v>74.666666666666671</v>
      </c>
      <c r="K74" s="4">
        <v>6720</v>
      </c>
      <c r="L74" s="88" t="s">
        <v>1082</v>
      </c>
    </row>
    <row r="75" spans="1:12" ht="75">
      <c r="A75" s="99">
        <v>66</v>
      </c>
      <c r="B75" s="420" t="s">
        <v>958</v>
      </c>
      <c r="C75" s="88" t="s">
        <v>1083</v>
      </c>
      <c r="D75" s="88">
        <v>212919797</v>
      </c>
      <c r="E75" s="99" t="s">
        <v>960</v>
      </c>
      <c r="F75" s="88" t="s">
        <v>1079</v>
      </c>
      <c r="G75" s="88" t="s">
        <v>1084</v>
      </c>
      <c r="H75" s="99" t="s">
        <v>960</v>
      </c>
      <c r="I75" s="88" t="s">
        <v>962</v>
      </c>
      <c r="J75" s="4">
        <f t="shared" si="1"/>
        <v>106.66666666666667</v>
      </c>
      <c r="K75" s="4">
        <v>9600</v>
      </c>
      <c r="L75" s="99" t="s">
        <v>1085</v>
      </c>
    </row>
    <row r="76" spans="1:12" ht="60">
      <c r="A76" s="99">
        <v>67</v>
      </c>
      <c r="B76" s="420" t="s">
        <v>958</v>
      </c>
      <c r="C76" s="88" t="s">
        <v>1083</v>
      </c>
      <c r="D76" s="88">
        <v>212919797</v>
      </c>
      <c r="E76" s="99" t="s">
        <v>960</v>
      </c>
      <c r="F76" s="88" t="s">
        <v>1079</v>
      </c>
      <c r="G76" s="88"/>
      <c r="H76" s="99" t="s">
        <v>960</v>
      </c>
      <c r="I76" s="88"/>
      <c r="J76" s="4">
        <f t="shared" si="1"/>
        <v>33.333333333333336</v>
      </c>
      <c r="K76" s="4">
        <v>3000</v>
      </c>
      <c r="L76" s="99" t="s">
        <v>1086</v>
      </c>
    </row>
    <row r="77" spans="1:12" ht="45">
      <c r="A77" s="99">
        <v>68</v>
      </c>
      <c r="B77" s="420" t="s">
        <v>984</v>
      </c>
      <c r="C77" s="88" t="s">
        <v>1083</v>
      </c>
      <c r="D77" s="88">
        <v>212919797</v>
      </c>
      <c r="E77" s="99" t="s">
        <v>960</v>
      </c>
      <c r="F77" s="88" t="s">
        <v>1079</v>
      </c>
      <c r="G77" s="88">
        <v>10000</v>
      </c>
      <c r="H77" s="99" t="s">
        <v>960</v>
      </c>
      <c r="I77" s="88" t="s">
        <v>987</v>
      </c>
      <c r="J77" s="4">
        <f t="shared" si="1"/>
        <v>55.555555555555557</v>
      </c>
      <c r="K77" s="4">
        <v>5000</v>
      </c>
      <c r="L77" s="88" t="s">
        <v>1087</v>
      </c>
    </row>
    <row r="78" spans="1:12" ht="60">
      <c r="A78" s="99">
        <v>69</v>
      </c>
      <c r="B78" s="420" t="s">
        <v>958</v>
      </c>
      <c r="C78" s="88" t="s">
        <v>1088</v>
      </c>
      <c r="D78" s="88">
        <v>249265806</v>
      </c>
      <c r="E78" s="99" t="s">
        <v>960</v>
      </c>
      <c r="F78" s="88" t="s">
        <v>1079</v>
      </c>
      <c r="G78" s="88"/>
      <c r="H78" s="99" t="s">
        <v>960</v>
      </c>
      <c r="I78" s="88"/>
      <c r="J78" s="4">
        <f t="shared" si="1"/>
        <v>11.666666666666666</v>
      </c>
      <c r="K78" s="4">
        <v>1050</v>
      </c>
      <c r="L78" s="99" t="s">
        <v>1089</v>
      </c>
    </row>
    <row r="79" spans="1:12" ht="90">
      <c r="A79" s="99">
        <v>70</v>
      </c>
      <c r="B79" s="420" t="s">
        <v>958</v>
      </c>
      <c r="C79" s="88" t="s">
        <v>1090</v>
      </c>
      <c r="D79" s="88">
        <v>404473814</v>
      </c>
      <c r="E79" s="99" t="s">
        <v>960</v>
      </c>
      <c r="F79" s="88" t="s">
        <v>1079</v>
      </c>
      <c r="G79" s="88" t="s">
        <v>1091</v>
      </c>
      <c r="H79" s="99" t="s">
        <v>960</v>
      </c>
      <c r="I79" s="88" t="s">
        <v>962</v>
      </c>
      <c r="J79" s="4">
        <f t="shared" si="1"/>
        <v>33.333333333333336</v>
      </c>
      <c r="K79" s="4">
        <v>3000</v>
      </c>
      <c r="L79" s="99" t="s">
        <v>1092</v>
      </c>
    </row>
    <row r="80" spans="1:12" ht="75">
      <c r="A80" s="99">
        <v>71</v>
      </c>
      <c r="B80" s="420" t="s">
        <v>958</v>
      </c>
      <c r="C80" s="88" t="s">
        <v>1090</v>
      </c>
      <c r="D80" s="88">
        <v>404473814</v>
      </c>
      <c r="E80" s="99" t="s">
        <v>960</v>
      </c>
      <c r="F80" s="88" t="s">
        <v>1079</v>
      </c>
      <c r="G80" s="88" t="s">
        <v>1093</v>
      </c>
      <c r="H80" s="99" t="s">
        <v>960</v>
      </c>
      <c r="I80" s="88" t="s">
        <v>962</v>
      </c>
      <c r="J80" s="4">
        <f t="shared" si="1"/>
        <v>33.333333333333336</v>
      </c>
      <c r="K80" s="4">
        <v>3000</v>
      </c>
      <c r="L80" s="99" t="s">
        <v>1094</v>
      </c>
    </row>
    <row r="81" spans="1:12" ht="60">
      <c r="A81" s="99">
        <v>72</v>
      </c>
      <c r="B81" s="420" t="s">
        <v>958</v>
      </c>
      <c r="C81" s="88" t="s">
        <v>1090</v>
      </c>
      <c r="D81" s="88">
        <v>404473814</v>
      </c>
      <c r="E81" s="99" t="s">
        <v>960</v>
      </c>
      <c r="F81" s="88" t="s">
        <v>1079</v>
      </c>
      <c r="G81" s="88"/>
      <c r="H81" s="99" t="s">
        <v>960</v>
      </c>
      <c r="I81" s="88"/>
      <c r="J81" s="4">
        <f t="shared" si="1"/>
        <v>14.444444444444445</v>
      </c>
      <c r="K81" s="4">
        <v>1300</v>
      </c>
      <c r="L81" s="99" t="s">
        <v>1095</v>
      </c>
    </row>
    <row r="82" spans="1:12" ht="60">
      <c r="A82" s="99">
        <v>73</v>
      </c>
      <c r="B82" s="420" t="s">
        <v>343</v>
      </c>
      <c r="C82" s="88" t="s">
        <v>1090</v>
      </c>
      <c r="D82" s="88">
        <v>404473814</v>
      </c>
      <c r="E82" s="99" t="s">
        <v>960</v>
      </c>
      <c r="F82" s="88" t="s">
        <v>1079</v>
      </c>
      <c r="G82" s="88"/>
      <c r="H82" s="99" t="s">
        <v>960</v>
      </c>
      <c r="I82" s="88"/>
      <c r="J82" s="4">
        <f t="shared" si="1"/>
        <v>2.2222222222222223</v>
      </c>
      <c r="K82" s="4">
        <v>200</v>
      </c>
      <c r="L82" s="88" t="s">
        <v>1096</v>
      </c>
    </row>
    <row r="83" spans="1:12" ht="75">
      <c r="A83" s="99">
        <v>74</v>
      </c>
      <c r="B83" s="420" t="s">
        <v>958</v>
      </c>
      <c r="C83" s="88" t="s">
        <v>1097</v>
      </c>
      <c r="D83" s="88">
        <v>212822775</v>
      </c>
      <c r="E83" s="99" t="s">
        <v>960</v>
      </c>
      <c r="F83" s="88" t="s">
        <v>1079</v>
      </c>
      <c r="G83" s="88" t="s">
        <v>1098</v>
      </c>
      <c r="H83" s="99" t="s">
        <v>960</v>
      </c>
      <c r="I83" s="88" t="s">
        <v>962</v>
      </c>
      <c r="J83" s="4">
        <f t="shared" si="1"/>
        <v>27.444444444444443</v>
      </c>
      <c r="K83" s="4">
        <v>2470</v>
      </c>
      <c r="L83" s="99" t="s">
        <v>1099</v>
      </c>
    </row>
    <row r="84" spans="1:12" ht="60">
      <c r="A84" s="99">
        <v>75</v>
      </c>
      <c r="B84" s="420" t="s">
        <v>958</v>
      </c>
      <c r="C84" s="88" t="s">
        <v>1097</v>
      </c>
      <c r="D84" s="88">
        <v>212822775</v>
      </c>
      <c r="E84" s="99" t="s">
        <v>960</v>
      </c>
      <c r="F84" s="88" t="s">
        <v>1079</v>
      </c>
      <c r="G84" s="88"/>
      <c r="H84" s="99" t="s">
        <v>960</v>
      </c>
      <c r="I84" s="88"/>
      <c r="J84" s="4">
        <f t="shared" si="1"/>
        <v>23.444444444444443</v>
      </c>
      <c r="K84" s="4">
        <v>2110</v>
      </c>
      <c r="L84" s="99" t="s">
        <v>1100</v>
      </c>
    </row>
    <row r="85" spans="1:12" ht="144.75" customHeight="1">
      <c r="A85" s="99">
        <v>76</v>
      </c>
      <c r="B85" s="420" t="s">
        <v>958</v>
      </c>
      <c r="C85" s="88" t="s">
        <v>1097</v>
      </c>
      <c r="D85" s="88">
        <v>212822775</v>
      </c>
      <c r="E85" s="99" t="s">
        <v>960</v>
      </c>
      <c r="F85" s="88" t="s">
        <v>1079</v>
      </c>
      <c r="G85" s="88"/>
      <c r="H85" s="99" t="s">
        <v>960</v>
      </c>
      <c r="I85" s="88"/>
      <c r="J85" s="4">
        <f t="shared" si="1"/>
        <v>19.555555555555557</v>
      </c>
      <c r="K85" s="4">
        <v>1760</v>
      </c>
      <c r="L85" s="99" t="s">
        <v>1101</v>
      </c>
    </row>
    <row r="86" spans="1:12" ht="75">
      <c r="A86" s="99">
        <v>77</v>
      </c>
      <c r="B86" s="420" t="s">
        <v>984</v>
      </c>
      <c r="C86" s="88" t="s">
        <v>1097</v>
      </c>
      <c r="D86" s="88">
        <v>212822775</v>
      </c>
      <c r="E86" s="99" t="s">
        <v>960</v>
      </c>
      <c r="F86" s="88" t="s">
        <v>1079</v>
      </c>
      <c r="G86" s="88">
        <v>6000</v>
      </c>
      <c r="H86" s="99" t="s">
        <v>960</v>
      </c>
      <c r="I86" s="88" t="s">
        <v>987</v>
      </c>
      <c r="J86" s="4">
        <f t="shared" si="1"/>
        <v>19.555555555555557</v>
      </c>
      <c r="K86" s="4">
        <v>1760</v>
      </c>
      <c r="L86" s="88" t="s">
        <v>1102</v>
      </c>
    </row>
    <row r="87" spans="1:12" ht="75">
      <c r="A87" s="99">
        <v>78</v>
      </c>
      <c r="B87" s="420" t="s">
        <v>958</v>
      </c>
      <c r="C87" s="88" t="s">
        <v>1103</v>
      </c>
      <c r="D87" s="88">
        <v>400115969</v>
      </c>
      <c r="E87" s="99" t="s">
        <v>960</v>
      </c>
      <c r="F87" s="88" t="s">
        <v>1079</v>
      </c>
      <c r="G87" s="88" t="s">
        <v>1104</v>
      </c>
      <c r="H87" s="99" t="s">
        <v>960</v>
      </c>
      <c r="I87" s="88" t="s">
        <v>962</v>
      </c>
      <c r="J87" s="4">
        <f t="shared" si="1"/>
        <v>10</v>
      </c>
      <c r="K87" s="4">
        <v>900</v>
      </c>
      <c r="L87" s="99" t="s">
        <v>1105</v>
      </c>
    </row>
    <row r="88" spans="1:12" ht="60">
      <c r="A88" s="99">
        <v>79</v>
      </c>
      <c r="B88" s="420" t="s">
        <v>958</v>
      </c>
      <c r="C88" s="88" t="s">
        <v>1103</v>
      </c>
      <c r="D88" s="88">
        <v>400115969</v>
      </c>
      <c r="E88" s="99" t="s">
        <v>960</v>
      </c>
      <c r="F88" s="88" t="s">
        <v>1079</v>
      </c>
      <c r="G88" s="88"/>
      <c r="H88" s="99" t="s">
        <v>960</v>
      </c>
      <c r="I88" s="88"/>
      <c r="J88" s="4">
        <f t="shared" si="1"/>
        <v>6.666666666666667</v>
      </c>
      <c r="K88" s="4">
        <v>600</v>
      </c>
      <c r="L88" s="99" t="s">
        <v>1106</v>
      </c>
    </row>
    <row r="89" spans="1:12" ht="120">
      <c r="A89" s="99">
        <v>80</v>
      </c>
      <c r="B89" s="420" t="s">
        <v>958</v>
      </c>
      <c r="C89" s="88" t="s">
        <v>1107</v>
      </c>
      <c r="D89" s="88">
        <v>227725511</v>
      </c>
      <c r="E89" s="99" t="s">
        <v>960</v>
      </c>
      <c r="F89" s="88" t="s">
        <v>1079</v>
      </c>
      <c r="G89" s="88" t="s">
        <v>1108</v>
      </c>
      <c r="H89" s="99" t="s">
        <v>960</v>
      </c>
      <c r="I89" s="88" t="s">
        <v>962</v>
      </c>
      <c r="J89" s="4">
        <f t="shared" si="1"/>
        <v>26.666666666666668</v>
      </c>
      <c r="K89" s="4">
        <v>2400</v>
      </c>
      <c r="L89" s="99" t="s">
        <v>1109</v>
      </c>
    </row>
    <row r="90" spans="1:12" ht="60">
      <c r="A90" s="99">
        <v>81</v>
      </c>
      <c r="B90" s="420" t="s">
        <v>958</v>
      </c>
      <c r="C90" s="88" t="s">
        <v>1107</v>
      </c>
      <c r="D90" s="88">
        <v>227725511</v>
      </c>
      <c r="E90" s="99" t="s">
        <v>960</v>
      </c>
      <c r="F90" s="88" t="s">
        <v>1079</v>
      </c>
      <c r="G90" s="88"/>
      <c r="H90" s="99" t="s">
        <v>960</v>
      </c>
      <c r="I90" s="88"/>
      <c r="J90" s="4">
        <f t="shared" si="1"/>
        <v>33.333333333333336</v>
      </c>
      <c r="K90" s="4">
        <v>3000</v>
      </c>
      <c r="L90" s="99" t="s">
        <v>1110</v>
      </c>
    </row>
    <row r="91" spans="1:12" ht="60">
      <c r="A91" s="99">
        <v>82</v>
      </c>
      <c r="B91" s="420" t="s">
        <v>984</v>
      </c>
      <c r="C91" s="88" t="s">
        <v>1107</v>
      </c>
      <c r="D91" s="88">
        <v>227725511</v>
      </c>
      <c r="E91" s="99" t="s">
        <v>960</v>
      </c>
      <c r="F91" s="88" t="s">
        <v>1079</v>
      </c>
      <c r="G91" s="88">
        <v>2400</v>
      </c>
      <c r="H91" s="99" t="s">
        <v>960</v>
      </c>
      <c r="I91" s="88" t="s">
        <v>987</v>
      </c>
      <c r="J91" s="4">
        <f t="shared" si="1"/>
        <v>124.77777777777777</v>
      </c>
      <c r="K91" s="4">
        <v>11230</v>
      </c>
      <c r="L91" s="88" t="s">
        <v>1111</v>
      </c>
    </row>
    <row r="92" spans="1:12" ht="96" customHeight="1">
      <c r="A92" s="99">
        <v>83</v>
      </c>
      <c r="B92" s="420" t="s">
        <v>958</v>
      </c>
      <c r="C92" s="88" t="s">
        <v>1112</v>
      </c>
      <c r="D92" s="88">
        <v>404467420</v>
      </c>
      <c r="E92" s="99" t="s">
        <v>960</v>
      </c>
      <c r="F92" s="88" t="s">
        <v>1079</v>
      </c>
      <c r="G92" s="88" t="s">
        <v>1035</v>
      </c>
      <c r="H92" s="99" t="s">
        <v>960</v>
      </c>
      <c r="I92" s="88" t="s">
        <v>962</v>
      </c>
      <c r="J92" s="4">
        <f t="shared" si="1"/>
        <v>11.666666666666666</v>
      </c>
      <c r="K92" s="4">
        <v>1050</v>
      </c>
      <c r="L92" s="99" t="s">
        <v>1113</v>
      </c>
    </row>
    <row r="93" spans="1:12" ht="77.25" customHeight="1">
      <c r="A93" s="99">
        <v>84</v>
      </c>
      <c r="B93" s="420" t="s">
        <v>958</v>
      </c>
      <c r="C93" s="88" t="s">
        <v>1112</v>
      </c>
      <c r="D93" s="88">
        <v>404467420</v>
      </c>
      <c r="E93" s="99" t="s">
        <v>960</v>
      </c>
      <c r="F93" s="88" t="s">
        <v>1079</v>
      </c>
      <c r="G93" s="88"/>
      <c r="H93" s="99" t="s">
        <v>960</v>
      </c>
      <c r="I93" s="88"/>
      <c r="J93" s="4">
        <f t="shared" si="1"/>
        <v>10</v>
      </c>
      <c r="K93" s="4">
        <v>900</v>
      </c>
      <c r="L93" s="99" t="s">
        <v>1114</v>
      </c>
    </row>
    <row r="94" spans="1:12" ht="120">
      <c r="A94" s="99">
        <v>85</v>
      </c>
      <c r="B94" s="420" t="s">
        <v>958</v>
      </c>
      <c r="C94" s="88" t="s">
        <v>1112</v>
      </c>
      <c r="D94" s="88">
        <v>404467420</v>
      </c>
      <c r="E94" s="99" t="s">
        <v>960</v>
      </c>
      <c r="F94" s="88" t="s">
        <v>1079</v>
      </c>
      <c r="G94" s="88"/>
      <c r="H94" s="99" t="s">
        <v>960</v>
      </c>
      <c r="I94" s="88"/>
      <c r="J94" s="4">
        <f t="shared" si="1"/>
        <v>6.666666666666667</v>
      </c>
      <c r="K94" s="4">
        <v>600</v>
      </c>
      <c r="L94" s="99" t="s">
        <v>1115</v>
      </c>
    </row>
    <row r="95" spans="1:12" ht="90">
      <c r="A95" s="99">
        <v>86</v>
      </c>
      <c r="B95" s="420" t="s">
        <v>958</v>
      </c>
      <c r="C95" s="88" t="s">
        <v>1116</v>
      </c>
      <c r="D95" s="88">
        <v>405156762</v>
      </c>
      <c r="E95" s="99" t="s">
        <v>960</v>
      </c>
      <c r="F95" s="88" t="s">
        <v>1079</v>
      </c>
      <c r="G95" s="88" t="s">
        <v>1117</v>
      </c>
      <c r="H95" s="99" t="s">
        <v>960</v>
      </c>
      <c r="I95" s="88" t="s">
        <v>962</v>
      </c>
      <c r="J95" s="4">
        <f t="shared" si="1"/>
        <v>63.7</v>
      </c>
      <c r="K95" s="4">
        <v>5733</v>
      </c>
      <c r="L95" s="99" t="s">
        <v>1118</v>
      </c>
    </row>
    <row r="96" spans="1:12" ht="60">
      <c r="A96" s="99">
        <v>87</v>
      </c>
      <c r="B96" s="420" t="s">
        <v>958</v>
      </c>
      <c r="C96" s="88" t="s">
        <v>1116</v>
      </c>
      <c r="D96" s="88">
        <v>405156762</v>
      </c>
      <c r="E96" s="99" t="s">
        <v>960</v>
      </c>
      <c r="F96" s="88" t="s">
        <v>1079</v>
      </c>
      <c r="G96" s="88"/>
      <c r="H96" s="99" t="s">
        <v>960</v>
      </c>
      <c r="I96" s="88"/>
      <c r="J96" s="4">
        <f t="shared" si="1"/>
        <v>19.5</v>
      </c>
      <c r="K96" s="4">
        <v>1755</v>
      </c>
      <c r="L96" s="99" t="s">
        <v>1119</v>
      </c>
    </row>
    <row r="97" spans="1:12" ht="75">
      <c r="A97" s="99">
        <v>88</v>
      </c>
      <c r="B97" s="420" t="s">
        <v>958</v>
      </c>
      <c r="C97" s="88" t="s">
        <v>1120</v>
      </c>
      <c r="D97" s="88">
        <v>204447651</v>
      </c>
      <c r="E97" s="99" t="s">
        <v>960</v>
      </c>
      <c r="F97" s="88" t="s">
        <v>1079</v>
      </c>
      <c r="G97" s="88" t="s">
        <v>1040</v>
      </c>
      <c r="H97" s="99" t="s">
        <v>960</v>
      </c>
      <c r="I97" s="88" t="s">
        <v>962</v>
      </c>
      <c r="J97" s="4">
        <f t="shared" si="1"/>
        <v>88.137222222222221</v>
      </c>
      <c r="K97" s="4">
        <v>7932.35</v>
      </c>
      <c r="L97" s="99" t="s">
        <v>1121</v>
      </c>
    </row>
    <row r="98" spans="1:12" ht="60">
      <c r="A98" s="99">
        <v>89</v>
      </c>
      <c r="B98" s="420" t="s">
        <v>958</v>
      </c>
      <c r="C98" s="88" t="s">
        <v>1120</v>
      </c>
      <c r="D98" s="88">
        <v>204447651</v>
      </c>
      <c r="E98" s="99" t="s">
        <v>960</v>
      </c>
      <c r="F98" s="88" t="s">
        <v>1079</v>
      </c>
      <c r="G98" s="88"/>
      <c r="H98" s="99" t="s">
        <v>960</v>
      </c>
      <c r="I98" s="88"/>
      <c r="J98" s="4">
        <f t="shared" si="1"/>
        <v>41.865222222222222</v>
      </c>
      <c r="K98" s="4">
        <v>3767.87</v>
      </c>
      <c r="L98" s="99" t="s">
        <v>1124</v>
      </c>
    </row>
    <row r="99" spans="1:12" ht="75">
      <c r="A99" s="99">
        <v>90</v>
      </c>
      <c r="B99" s="420" t="s">
        <v>958</v>
      </c>
      <c r="C99" s="88" t="s">
        <v>1120</v>
      </c>
      <c r="D99" s="88">
        <v>204447651</v>
      </c>
      <c r="E99" s="99" t="s">
        <v>960</v>
      </c>
      <c r="F99" s="88" t="s">
        <v>1079</v>
      </c>
      <c r="G99" s="88" t="s">
        <v>1040</v>
      </c>
      <c r="H99" s="99" t="s">
        <v>960</v>
      </c>
      <c r="I99" s="88" t="s">
        <v>962</v>
      </c>
      <c r="J99" s="4">
        <f t="shared" si="1"/>
        <v>44.068555555555555</v>
      </c>
      <c r="K99" s="4">
        <v>3966.17</v>
      </c>
      <c r="L99" s="99" t="s">
        <v>1122</v>
      </c>
    </row>
    <row r="100" spans="1:12" ht="60">
      <c r="A100" s="99">
        <v>91</v>
      </c>
      <c r="B100" s="420" t="s">
        <v>958</v>
      </c>
      <c r="C100" s="88" t="s">
        <v>1120</v>
      </c>
      <c r="D100" s="88">
        <v>204447651</v>
      </c>
      <c r="E100" s="99" t="s">
        <v>960</v>
      </c>
      <c r="F100" s="88" t="s">
        <v>1079</v>
      </c>
      <c r="G100" s="88"/>
      <c r="H100" s="99" t="s">
        <v>960</v>
      </c>
      <c r="I100" s="88"/>
      <c r="J100" s="4">
        <f t="shared" si="1"/>
        <v>20.932555555555556</v>
      </c>
      <c r="K100" s="4">
        <v>1883.93</v>
      </c>
      <c r="L100" s="99" t="s">
        <v>1123</v>
      </c>
    </row>
    <row r="101" spans="1:12" ht="45">
      <c r="A101" s="99">
        <v>92</v>
      </c>
      <c r="B101" s="420" t="s">
        <v>984</v>
      </c>
      <c r="C101" s="88" t="s">
        <v>1120</v>
      </c>
      <c r="D101" s="88">
        <v>204447651</v>
      </c>
      <c r="E101" s="99" t="s">
        <v>960</v>
      </c>
      <c r="F101" s="88" t="s">
        <v>1079</v>
      </c>
      <c r="G101" s="88">
        <v>3500</v>
      </c>
      <c r="H101" s="99" t="s">
        <v>960</v>
      </c>
      <c r="I101" s="88" t="s">
        <v>987</v>
      </c>
      <c r="J101" s="4">
        <f t="shared" si="1"/>
        <v>68.551111111111112</v>
      </c>
      <c r="K101" s="4">
        <v>6169.6</v>
      </c>
      <c r="L101" s="88" t="s">
        <v>1125</v>
      </c>
    </row>
    <row r="102" spans="1:12" ht="45">
      <c r="A102" s="99">
        <v>93</v>
      </c>
      <c r="B102" s="420" t="s">
        <v>984</v>
      </c>
      <c r="C102" s="88" t="s">
        <v>1120</v>
      </c>
      <c r="D102" s="88">
        <v>204447651</v>
      </c>
      <c r="E102" s="99" t="s">
        <v>960</v>
      </c>
      <c r="F102" s="88" t="s">
        <v>1079</v>
      </c>
      <c r="G102" s="88">
        <v>210</v>
      </c>
      <c r="H102" s="99" t="s">
        <v>960</v>
      </c>
      <c r="I102" s="88" t="s">
        <v>987</v>
      </c>
      <c r="J102" s="4">
        <f t="shared" si="1"/>
        <v>30.848000000000003</v>
      </c>
      <c r="K102" s="4">
        <v>2776.32</v>
      </c>
      <c r="L102" s="88" t="s">
        <v>1125</v>
      </c>
    </row>
    <row r="103" spans="1:12" ht="90">
      <c r="A103" s="99">
        <v>94</v>
      </c>
      <c r="B103" s="420" t="s">
        <v>958</v>
      </c>
      <c r="C103" s="88" t="s">
        <v>1126</v>
      </c>
      <c r="D103" s="88">
        <v>429649561</v>
      </c>
      <c r="E103" s="99" t="s">
        <v>960</v>
      </c>
      <c r="F103" s="88" t="s">
        <v>1079</v>
      </c>
      <c r="G103" s="88" t="s">
        <v>982</v>
      </c>
      <c r="H103" s="99" t="s">
        <v>960</v>
      </c>
      <c r="I103" s="88" t="s">
        <v>962</v>
      </c>
      <c r="J103" s="4">
        <f t="shared" si="1"/>
        <v>10</v>
      </c>
      <c r="K103" s="4">
        <v>900</v>
      </c>
      <c r="L103" s="99" t="s">
        <v>1127</v>
      </c>
    </row>
    <row r="104" spans="1:12" ht="60">
      <c r="A104" s="99">
        <v>95</v>
      </c>
      <c r="B104" s="420" t="s">
        <v>958</v>
      </c>
      <c r="C104" s="88" t="s">
        <v>1126</v>
      </c>
      <c r="D104" s="88">
        <v>429649561</v>
      </c>
      <c r="E104" s="99" t="s">
        <v>960</v>
      </c>
      <c r="F104" s="88" t="s">
        <v>1079</v>
      </c>
      <c r="G104" s="88"/>
      <c r="H104" s="99" t="s">
        <v>960</v>
      </c>
      <c r="I104" s="88"/>
      <c r="J104" s="4">
        <f t="shared" si="1"/>
        <v>8.3333333333333339</v>
      </c>
      <c r="K104" s="4">
        <v>750</v>
      </c>
      <c r="L104" s="99" t="s">
        <v>1128</v>
      </c>
    </row>
    <row r="105" spans="1:12" ht="75">
      <c r="A105" s="99">
        <v>96</v>
      </c>
      <c r="B105" s="420" t="s">
        <v>958</v>
      </c>
      <c r="C105" s="88" t="s">
        <v>1129</v>
      </c>
      <c r="D105" s="88">
        <v>412703034</v>
      </c>
      <c r="E105" s="99" t="s">
        <v>960</v>
      </c>
      <c r="F105" s="88" t="s">
        <v>1079</v>
      </c>
      <c r="G105" s="88" t="s">
        <v>1130</v>
      </c>
      <c r="H105" s="99" t="s">
        <v>960</v>
      </c>
      <c r="I105" s="88" t="s">
        <v>962</v>
      </c>
      <c r="J105" s="4">
        <f t="shared" si="1"/>
        <v>46.666666666666664</v>
      </c>
      <c r="K105" s="4">
        <v>4200</v>
      </c>
      <c r="L105" s="99" t="s">
        <v>1131</v>
      </c>
    </row>
    <row r="106" spans="1:12" ht="60">
      <c r="A106" s="99">
        <v>97</v>
      </c>
      <c r="B106" s="420" t="s">
        <v>958</v>
      </c>
      <c r="C106" s="88" t="s">
        <v>1129</v>
      </c>
      <c r="D106" s="88">
        <v>412703034</v>
      </c>
      <c r="E106" s="99" t="s">
        <v>960</v>
      </c>
      <c r="F106" s="88" t="s">
        <v>1079</v>
      </c>
      <c r="G106" s="88"/>
      <c r="H106" s="99" t="s">
        <v>960</v>
      </c>
      <c r="I106" s="88"/>
      <c r="J106" s="4">
        <f t="shared" si="1"/>
        <v>33.333333333333336</v>
      </c>
      <c r="K106" s="4">
        <v>3000</v>
      </c>
      <c r="L106" s="99" t="s">
        <v>1132</v>
      </c>
    </row>
    <row r="107" spans="1:12" ht="75">
      <c r="A107" s="99">
        <v>98</v>
      </c>
      <c r="B107" s="595" t="s">
        <v>958</v>
      </c>
      <c r="C107" s="88" t="s">
        <v>1272</v>
      </c>
      <c r="D107" s="88">
        <v>227746259</v>
      </c>
      <c r="E107" s="99" t="s">
        <v>960</v>
      </c>
      <c r="F107" s="88" t="s">
        <v>1273</v>
      </c>
      <c r="G107" s="88" t="s">
        <v>1274</v>
      </c>
      <c r="H107" s="99" t="s">
        <v>960</v>
      </c>
      <c r="I107" s="88" t="s">
        <v>962</v>
      </c>
      <c r="J107" s="4">
        <f t="shared" ref="J107:J121" si="2">K107/88</f>
        <v>43.977272727272727</v>
      </c>
      <c r="K107" s="4">
        <v>3870</v>
      </c>
      <c r="L107" s="99" t="s">
        <v>1275</v>
      </c>
    </row>
    <row r="108" spans="1:12" ht="75">
      <c r="A108" s="99">
        <v>99</v>
      </c>
      <c r="B108" s="595" t="s">
        <v>958</v>
      </c>
      <c r="C108" s="88" t="s">
        <v>1272</v>
      </c>
      <c r="D108" s="88">
        <v>227746259</v>
      </c>
      <c r="E108" s="99" t="s">
        <v>960</v>
      </c>
      <c r="F108" s="88" t="s">
        <v>1273</v>
      </c>
      <c r="G108" s="88" t="s">
        <v>1276</v>
      </c>
      <c r="H108" s="99" t="s">
        <v>960</v>
      </c>
      <c r="I108" s="88" t="s">
        <v>962</v>
      </c>
      <c r="J108" s="4">
        <f t="shared" si="2"/>
        <v>20.454545454545453</v>
      </c>
      <c r="K108" s="4">
        <v>1800</v>
      </c>
      <c r="L108" s="99" t="s">
        <v>1277</v>
      </c>
    </row>
    <row r="109" spans="1:12" ht="60">
      <c r="A109" s="99">
        <v>100</v>
      </c>
      <c r="B109" s="595" t="s">
        <v>958</v>
      </c>
      <c r="C109" s="88" t="s">
        <v>1272</v>
      </c>
      <c r="D109" s="88">
        <v>227746259</v>
      </c>
      <c r="E109" s="99" t="s">
        <v>960</v>
      </c>
      <c r="F109" s="88" t="s">
        <v>1273</v>
      </c>
      <c r="G109" s="88"/>
      <c r="H109" s="99" t="s">
        <v>960</v>
      </c>
      <c r="I109" s="88"/>
      <c r="J109" s="4">
        <f t="shared" si="2"/>
        <v>21.732954545454547</v>
      </c>
      <c r="K109" s="4">
        <v>1912.5</v>
      </c>
      <c r="L109" s="99" t="s">
        <v>1278</v>
      </c>
    </row>
    <row r="110" spans="1:12" ht="60">
      <c r="A110" s="99">
        <v>101</v>
      </c>
      <c r="B110" s="595" t="s">
        <v>958</v>
      </c>
      <c r="C110" s="88" t="s">
        <v>1272</v>
      </c>
      <c r="D110" s="88">
        <v>227746259</v>
      </c>
      <c r="E110" s="99" t="s">
        <v>960</v>
      </c>
      <c r="F110" s="88" t="s">
        <v>1273</v>
      </c>
      <c r="G110" s="88"/>
      <c r="H110" s="99" t="s">
        <v>960</v>
      </c>
      <c r="I110" s="88"/>
      <c r="J110" s="4">
        <f t="shared" si="2"/>
        <v>21.732954545454547</v>
      </c>
      <c r="K110" s="4">
        <v>1912.5</v>
      </c>
      <c r="L110" s="99" t="s">
        <v>1279</v>
      </c>
    </row>
    <row r="111" spans="1:12" ht="75">
      <c r="A111" s="99">
        <v>102</v>
      </c>
      <c r="B111" s="595" t="s">
        <v>958</v>
      </c>
      <c r="C111" s="88" t="s">
        <v>1280</v>
      </c>
      <c r="D111" s="88">
        <v>218057224</v>
      </c>
      <c r="E111" s="99" t="s">
        <v>960</v>
      </c>
      <c r="F111" s="88" t="s">
        <v>1273</v>
      </c>
      <c r="G111" s="88" t="s">
        <v>1009</v>
      </c>
      <c r="H111" s="99" t="s">
        <v>960</v>
      </c>
      <c r="I111" s="88" t="s">
        <v>962</v>
      </c>
      <c r="J111" s="4">
        <f t="shared" si="2"/>
        <v>13.636363636363637</v>
      </c>
      <c r="K111" s="4">
        <v>1200</v>
      </c>
      <c r="L111" s="99" t="s">
        <v>1281</v>
      </c>
    </row>
    <row r="112" spans="1:12" ht="45">
      <c r="A112" s="99">
        <v>103</v>
      </c>
      <c r="B112" s="595" t="s">
        <v>958</v>
      </c>
      <c r="C112" s="88" t="s">
        <v>1280</v>
      </c>
      <c r="D112" s="88">
        <v>218057224</v>
      </c>
      <c r="E112" s="99" t="s">
        <v>960</v>
      </c>
      <c r="F112" s="88" t="s">
        <v>1273</v>
      </c>
      <c r="G112" s="88"/>
      <c r="H112" s="99" t="s">
        <v>960</v>
      </c>
      <c r="I112" s="88"/>
      <c r="J112" s="4">
        <f t="shared" si="2"/>
        <v>6.8181818181818183</v>
      </c>
      <c r="K112" s="4">
        <v>600</v>
      </c>
      <c r="L112" s="99" t="s">
        <v>1282</v>
      </c>
    </row>
    <row r="113" spans="1:12" ht="75">
      <c r="A113" s="99">
        <v>104</v>
      </c>
      <c r="B113" s="595" t="s">
        <v>958</v>
      </c>
      <c r="C113" s="88" t="s">
        <v>1283</v>
      </c>
      <c r="D113" s="88">
        <v>204552466</v>
      </c>
      <c r="E113" s="99" t="s">
        <v>960</v>
      </c>
      <c r="F113" s="88" t="s">
        <v>1273</v>
      </c>
      <c r="G113" s="88" t="s">
        <v>1284</v>
      </c>
      <c r="H113" s="99" t="s">
        <v>960</v>
      </c>
      <c r="I113" s="88" t="s">
        <v>962</v>
      </c>
      <c r="J113" s="4">
        <f t="shared" si="2"/>
        <v>40.909090909090907</v>
      </c>
      <c r="K113" s="4">
        <v>3600</v>
      </c>
      <c r="L113" s="99" t="s">
        <v>1285</v>
      </c>
    </row>
    <row r="114" spans="1:12" ht="60">
      <c r="A114" s="99">
        <v>105</v>
      </c>
      <c r="B114" s="595" t="s">
        <v>958</v>
      </c>
      <c r="C114" s="88" t="s">
        <v>1283</v>
      </c>
      <c r="D114" s="88">
        <v>204552466</v>
      </c>
      <c r="E114" s="99" t="s">
        <v>960</v>
      </c>
      <c r="F114" s="88" t="s">
        <v>1273</v>
      </c>
      <c r="G114" s="88"/>
      <c r="H114" s="99" t="s">
        <v>960</v>
      </c>
      <c r="I114" s="88"/>
      <c r="J114" s="4">
        <f t="shared" si="2"/>
        <v>17.045454545454547</v>
      </c>
      <c r="K114" s="4">
        <v>1500</v>
      </c>
      <c r="L114" s="99" t="s">
        <v>1286</v>
      </c>
    </row>
    <row r="115" spans="1:12" ht="75">
      <c r="A115" s="99">
        <v>106</v>
      </c>
      <c r="B115" s="595" t="s">
        <v>958</v>
      </c>
      <c r="C115" s="88" t="s">
        <v>1287</v>
      </c>
      <c r="D115" s="88">
        <v>406069757</v>
      </c>
      <c r="E115" s="99" t="s">
        <v>960</v>
      </c>
      <c r="F115" s="88" t="s">
        <v>1273</v>
      </c>
      <c r="G115" s="88" t="s">
        <v>1288</v>
      </c>
      <c r="H115" s="99" t="s">
        <v>960</v>
      </c>
      <c r="I115" s="88" t="s">
        <v>962</v>
      </c>
      <c r="J115" s="4">
        <f t="shared" si="2"/>
        <v>44.31818181818182</v>
      </c>
      <c r="K115" s="4">
        <v>3900</v>
      </c>
      <c r="L115" s="99" t="s">
        <v>1289</v>
      </c>
    </row>
    <row r="116" spans="1:12" ht="60">
      <c r="A116" s="99">
        <v>107</v>
      </c>
      <c r="B116" s="595" t="s">
        <v>958</v>
      </c>
      <c r="C116" s="88" t="s">
        <v>1287</v>
      </c>
      <c r="D116" s="88">
        <v>406069757</v>
      </c>
      <c r="E116" s="99" t="s">
        <v>960</v>
      </c>
      <c r="F116" s="88" t="s">
        <v>1273</v>
      </c>
      <c r="G116" s="88"/>
      <c r="H116" s="99" t="s">
        <v>960</v>
      </c>
      <c r="I116" s="88"/>
      <c r="J116" s="4">
        <f t="shared" si="2"/>
        <v>23.863636363636363</v>
      </c>
      <c r="K116" s="4">
        <v>2100</v>
      </c>
      <c r="L116" s="99" t="s">
        <v>1290</v>
      </c>
    </row>
    <row r="117" spans="1:12" ht="90">
      <c r="A117" s="99">
        <v>108</v>
      </c>
      <c r="B117" s="595" t="s">
        <v>958</v>
      </c>
      <c r="C117" s="88" t="s">
        <v>1291</v>
      </c>
      <c r="D117" s="88">
        <v>406146237</v>
      </c>
      <c r="E117" s="99" t="s">
        <v>960</v>
      </c>
      <c r="F117" s="88" t="s">
        <v>1273</v>
      </c>
      <c r="G117" s="88" t="s">
        <v>1292</v>
      </c>
      <c r="H117" s="99" t="s">
        <v>960</v>
      </c>
      <c r="I117" s="88" t="s">
        <v>962</v>
      </c>
      <c r="J117" s="4">
        <f t="shared" si="2"/>
        <v>25.568181818181817</v>
      </c>
      <c r="K117" s="4">
        <v>2250</v>
      </c>
      <c r="L117" s="99" t="s">
        <v>1293</v>
      </c>
    </row>
    <row r="118" spans="1:12" ht="120">
      <c r="A118" s="99">
        <v>109</v>
      </c>
      <c r="B118" s="595" t="s">
        <v>958</v>
      </c>
      <c r="C118" s="88" t="s">
        <v>1291</v>
      </c>
      <c r="D118" s="88">
        <v>406146237</v>
      </c>
      <c r="E118" s="99" t="s">
        <v>960</v>
      </c>
      <c r="F118" s="88" t="s">
        <v>1273</v>
      </c>
      <c r="G118" s="88" t="s">
        <v>1292</v>
      </c>
      <c r="H118" s="99" t="s">
        <v>960</v>
      </c>
      <c r="I118" s="88" t="s">
        <v>962</v>
      </c>
      <c r="J118" s="4">
        <f t="shared" si="2"/>
        <v>25.568181818181817</v>
      </c>
      <c r="K118" s="4">
        <v>2250</v>
      </c>
      <c r="L118" s="99" t="s">
        <v>1294</v>
      </c>
    </row>
    <row r="119" spans="1:12" ht="90">
      <c r="A119" s="99">
        <v>110</v>
      </c>
      <c r="B119" s="595" t="s">
        <v>958</v>
      </c>
      <c r="C119" s="88" t="s">
        <v>1295</v>
      </c>
      <c r="D119" s="88">
        <v>404470363</v>
      </c>
      <c r="E119" s="99" t="s">
        <v>960</v>
      </c>
      <c r="F119" s="88" t="s">
        <v>1273</v>
      </c>
      <c r="G119" s="88" t="s">
        <v>1296</v>
      </c>
      <c r="H119" s="99" t="s">
        <v>960</v>
      </c>
      <c r="I119" s="88" t="s">
        <v>962</v>
      </c>
      <c r="J119" s="4">
        <f t="shared" si="2"/>
        <v>54.545454545454547</v>
      </c>
      <c r="K119" s="4">
        <v>4800</v>
      </c>
      <c r="L119" s="99" t="s">
        <v>1297</v>
      </c>
    </row>
    <row r="120" spans="1:12" ht="60">
      <c r="A120" s="99">
        <v>111</v>
      </c>
      <c r="B120" s="595" t="s">
        <v>958</v>
      </c>
      <c r="C120" s="88" t="s">
        <v>1295</v>
      </c>
      <c r="D120" s="88">
        <v>404470363</v>
      </c>
      <c r="E120" s="99" t="s">
        <v>960</v>
      </c>
      <c r="F120" s="88" t="s">
        <v>1273</v>
      </c>
      <c r="G120" s="88"/>
      <c r="H120" s="99" t="s">
        <v>960</v>
      </c>
      <c r="I120" s="88"/>
      <c r="J120" s="4">
        <f t="shared" si="2"/>
        <v>13.636363636363637</v>
      </c>
      <c r="K120" s="4">
        <v>1200</v>
      </c>
      <c r="L120" s="99" t="s">
        <v>1298</v>
      </c>
    </row>
    <row r="121" spans="1:12" ht="75">
      <c r="A121" s="99">
        <v>112</v>
      </c>
      <c r="B121" s="595" t="s">
        <v>958</v>
      </c>
      <c r="C121" s="88" t="s">
        <v>1299</v>
      </c>
      <c r="D121" s="88">
        <v>233109739</v>
      </c>
      <c r="E121" s="99" t="s">
        <v>960</v>
      </c>
      <c r="F121" s="88" t="s">
        <v>1273</v>
      </c>
      <c r="G121" s="88" t="s">
        <v>1300</v>
      </c>
      <c r="H121" s="99" t="s">
        <v>960</v>
      </c>
      <c r="I121" s="88" t="s">
        <v>962</v>
      </c>
      <c r="J121" s="4">
        <f t="shared" si="2"/>
        <v>113.63636363636364</v>
      </c>
      <c r="K121" s="4">
        <v>10000</v>
      </c>
      <c r="L121" s="99" t="s">
        <v>1301</v>
      </c>
    </row>
    <row r="122" spans="1:12" ht="63.75">
      <c r="A122" s="99">
        <v>113</v>
      </c>
      <c r="B122" s="420" t="s">
        <v>1302</v>
      </c>
      <c r="C122" s="88" t="s">
        <v>1303</v>
      </c>
      <c r="D122" s="88">
        <v>204873388</v>
      </c>
      <c r="E122" s="99" t="s">
        <v>960</v>
      </c>
      <c r="F122" s="88" t="s">
        <v>1304</v>
      </c>
      <c r="G122" s="454">
        <v>96</v>
      </c>
      <c r="H122" s="99" t="s">
        <v>960</v>
      </c>
      <c r="I122" s="453" t="s">
        <v>1305</v>
      </c>
      <c r="J122" s="4">
        <f>K122/106</f>
        <v>376.38883018867926</v>
      </c>
      <c r="K122" s="455">
        <v>39897.216</v>
      </c>
      <c r="L122" s="456" t="s">
        <v>1335</v>
      </c>
    </row>
    <row r="123" spans="1:12" ht="51">
      <c r="A123" s="99">
        <v>114</v>
      </c>
      <c r="B123" s="420" t="s">
        <v>1302</v>
      </c>
      <c r="C123" s="88" t="s">
        <v>1303</v>
      </c>
      <c r="D123" s="88">
        <v>204873388</v>
      </c>
      <c r="E123" s="99" t="s">
        <v>960</v>
      </c>
      <c r="F123" s="88" t="s">
        <v>1304</v>
      </c>
      <c r="G123" s="454">
        <v>60</v>
      </c>
      <c r="H123" s="99" t="s">
        <v>960</v>
      </c>
      <c r="I123" s="453" t="s">
        <v>1305</v>
      </c>
      <c r="J123" s="4">
        <f t="shared" ref="J123:J168" si="3">K123/106</f>
        <v>235.24301886792449</v>
      </c>
      <c r="K123" s="455">
        <v>24935.759999999995</v>
      </c>
      <c r="L123" s="456" t="s">
        <v>1336</v>
      </c>
    </row>
    <row r="124" spans="1:12" ht="63.75">
      <c r="A124" s="99">
        <v>115</v>
      </c>
      <c r="B124" s="420" t="s">
        <v>1302</v>
      </c>
      <c r="C124" s="88" t="s">
        <v>1303</v>
      </c>
      <c r="D124" s="88">
        <v>204873388</v>
      </c>
      <c r="E124" s="99" t="s">
        <v>960</v>
      </c>
      <c r="F124" s="88" t="s">
        <v>1304</v>
      </c>
      <c r="G124" s="454">
        <v>126</v>
      </c>
      <c r="H124" s="99" t="s">
        <v>960</v>
      </c>
      <c r="I124" s="453" t="s">
        <v>1305</v>
      </c>
      <c r="J124" s="4">
        <f t="shared" si="3"/>
        <v>494.01033962264148</v>
      </c>
      <c r="K124" s="455">
        <v>52365.095999999998</v>
      </c>
      <c r="L124" s="457" t="s">
        <v>1337</v>
      </c>
    </row>
    <row r="125" spans="1:12" ht="127.5">
      <c r="A125" s="99">
        <v>116</v>
      </c>
      <c r="B125" s="420" t="s">
        <v>1302</v>
      </c>
      <c r="C125" s="88" t="s">
        <v>1303</v>
      </c>
      <c r="D125" s="88">
        <v>204873388</v>
      </c>
      <c r="E125" s="99" t="s">
        <v>960</v>
      </c>
      <c r="F125" s="88" t="s">
        <v>1304</v>
      </c>
      <c r="G125" s="454">
        <v>80</v>
      </c>
      <c r="H125" s="99" t="s">
        <v>960</v>
      </c>
      <c r="I125" s="453" t="s">
        <v>1305</v>
      </c>
      <c r="J125" s="4">
        <f t="shared" si="3"/>
        <v>313.65735849056597</v>
      </c>
      <c r="K125" s="455">
        <v>33247.679999999993</v>
      </c>
      <c r="L125" s="456" t="s">
        <v>1338</v>
      </c>
    </row>
    <row r="126" spans="1:12" ht="76.5">
      <c r="A126" s="99">
        <v>117</v>
      </c>
      <c r="B126" s="420" t="s">
        <v>1302</v>
      </c>
      <c r="C126" s="88" t="s">
        <v>1303</v>
      </c>
      <c r="D126" s="88">
        <v>204873388</v>
      </c>
      <c r="E126" s="99" t="s">
        <v>960</v>
      </c>
      <c r="F126" s="88" t="s">
        <v>1304</v>
      </c>
      <c r="G126" s="454">
        <v>100</v>
      </c>
      <c r="H126" s="99" t="s">
        <v>960</v>
      </c>
      <c r="I126" s="453" t="s">
        <v>1305</v>
      </c>
      <c r="J126" s="4">
        <f t="shared" si="3"/>
        <v>392.07169811320756</v>
      </c>
      <c r="K126" s="455">
        <v>41559.599999999999</v>
      </c>
      <c r="L126" s="456" t="s">
        <v>1339</v>
      </c>
    </row>
    <row r="127" spans="1:12" ht="102">
      <c r="A127" s="99">
        <v>118</v>
      </c>
      <c r="B127" s="420" t="s">
        <v>1302</v>
      </c>
      <c r="C127" s="88" t="s">
        <v>1303</v>
      </c>
      <c r="D127" s="88">
        <v>204873388</v>
      </c>
      <c r="E127" s="99" t="s">
        <v>960</v>
      </c>
      <c r="F127" s="88" t="s">
        <v>1304</v>
      </c>
      <c r="G127" s="454">
        <v>80</v>
      </c>
      <c r="H127" s="99" t="s">
        <v>960</v>
      </c>
      <c r="I127" s="453" t="s">
        <v>1305</v>
      </c>
      <c r="J127" s="4">
        <f t="shared" si="3"/>
        <v>313.65735849056597</v>
      </c>
      <c r="K127" s="455">
        <v>33247.679999999993</v>
      </c>
      <c r="L127" s="457" t="s">
        <v>1340</v>
      </c>
    </row>
    <row r="128" spans="1:12" ht="45">
      <c r="A128" s="99">
        <v>119</v>
      </c>
      <c r="B128" s="420" t="s">
        <v>1302</v>
      </c>
      <c r="C128" s="88" t="s">
        <v>1303</v>
      </c>
      <c r="D128" s="88">
        <v>204873388</v>
      </c>
      <c r="E128" s="99" t="s">
        <v>960</v>
      </c>
      <c r="F128" s="88" t="s">
        <v>1304</v>
      </c>
      <c r="G128" s="454">
        <v>52</v>
      </c>
      <c r="H128" s="99" t="s">
        <v>960</v>
      </c>
      <c r="I128" s="453" t="s">
        <v>1305</v>
      </c>
      <c r="J128" s="4">
        <f t="shared" si="3"/>
        <v>203.87728301886784</v>
      </c>
      <c r="K128" s="455">
        <v>21610.991999999991</v>
      </c>
      <c r="L128" s="456" t="s">
        <v>1341</v>
      </c>
    </row>
    <row r="129" spans="1:12" ht="51">
      <c r="A129" s="99">
        <v>120</v>
      </c>
      <c r="B129" s="420" t="s">
        <v>1302</v>
      </c>
      <c r="C129" s="88" t="s">
        <v>1303</v>
      </c>
      <c r="D129" s="88">
        <v>204873388</v>
      </c>
      <c r="E129" s="99" t="s">
        <v>960</v>
      </c>
      <c r="F129" s="88" t="s">
        <v>1304</v>
      </c>
      <c r="G129" s="454">
        <v>150</v>
      </c>
      <c r="H129" s="99" t="s">
        <v>960</v>
      </c>
      <c r="I129" s="453" t="s">
        <v>1305</v>
      </c>
      <c r="J129" s="4">
        <f t="shared" si="3"/>
        <v>588.10754716981114</v>
      </c>
      <c r="K129" s="455">
        <v>62339.399999999987</v>
      </c>
      <c r="L129" s="456" t="s">
        <v>1342</v>
      </c>
    </row>
    <row r="130" spans="1:12" ht="51">
      <c r="A130" s="99">
        <v>121</v>
      </c>
      <c r="B130" s="420" t="s">
        <v>1302</v>
      </c>
      <c r="C130" s="88" t="s">
        <v>1303</v>
      </c>
      <c r="D130" s="88">
        <v>204873388</v>
      </c>
      <c r="E130" s="99" t="s">
        <v>960</v>
      </c>
      <c r="F130" s="88" t="s">
        <v>1304</v>
      </c>
      <c r="G130" s="454">
        <v>32</v>
      </c>
      <c r="H130" s="99" t="s">
        <v>960</v>
      </c>
      <c r="I130" s="453" t="s">
        <v>1305</v>
      </c>
      <c r="J130" s="4">
        <f t="shared" si="3"/>
        <v>125.46294339622642</v>
      </c>
      <c r="K130" s="455">
        <v>13299.072</v>
      </c>
      <c r="L130" s="456" t="s">
        <v>1343</v>
      </c>
    </row>
    <row r="131" spans="1:12" ht="102">
      <c r="A131" s="99">
        <v>122</v>
      </c>
      <c r="B131" s="420" t="s">
        <v>1302</v>
      </c>
      <c r="C131" s="88" t="s">
        <v>1303</v>
      </c>
      <c r="D131" s="88">
        <v>204873388</v>
      </c>
      <c r="E131" s="99" t="s">
        <v>960</v>
      </c>
      <c r="F131" s="88" t="s">
        <v>1304</v>
      </c>
      <c r="G131" s="454">
        <v>60</v>
      </c>
      <c r="H131" s="99" t="s">
        <v>960</v>
      </c>
      <c r="I131" s="453" t="s">
        <v>1305</v>
      </c>
      <c r="J131" s="4">
        <f t="shared" si="3"/>
        <v>235.24301886792449</v>
      </c>
      <c r="K131" s="455">
        <v>24935.759999999995</v>
      </c>
      <c r="L131" s="456" t="s">
        <v>1344</v>
      </c>
    </row>
    <row r="132" spans="1:12" ht="102">
      <c r="A132" s="99">
        <v>123</v>
      </c>
      <c r="B132" s="420" t="s">
        <v>1302</v>
      </c>
      <c r="C132" s="88" t="s">
        <v>1303</v>
      </c>
      <c r="D132" s="88">
        <v>204873388</v>
      </c>
      <c r="E132" s="99" t="s">
        <v>960</v>
      </c>
      <c r="F132" s="88" t="s">
        <v>1304</v>
      </c>
      <c r="G132" s="454">
        <v>60</v>
      </c>
      <c r="H132" s="99" t="s">
        <v>960</v>
      </c>
      <c r="I132" s="453" t="s">
        <v>1305</v>
      </c>
      <c r="J132" s="4">
        <f t="shared" si="3"/>
        <v>235.24301886792449</v>
      </c>
      <c r="K132" s="455">
        <v>24935.759999999995</v>
      </c>
      <c r="L132" s="456" t="s">
        <v>1345</v>
      </c>
    </row>
    <row r="133" spans="1:12" ht="76.5">
      <c r="A133" s="99">
        <v>124</v>
      </c>
      <c r="B133" s="420" t="s">
        <v>1302</v>
      </c>
      <c r="C133" s="88" t="s">
        <v>1303</v>
      </c>
      <c r="D133" s="88">
        <v>204873388</v>
      </c>
      <c r="E133" s="99" t="s">
        <v>960</v>
      </c>
      <c r="F133" s="88" t="s">
        <v>1304</v>
      </c>
      <c r="G133" s="454">
        <v>300</v>
      </c>
      <c r="H133" s="99" t="s">
        <v>960</v>
      </c>
      <c r="I133" s="453" t="s">
        <v>1305</v>
      </c>
      <c r="J133" s="4">
        <f t="shared" si="3"/>
        <v>1176.2150943396223</v>
      </c>
      <c r="K133" s="455">
        <v>124678.79999999997</v>
      </c>
      <c r="L133" s="457" t="s">
        <v>1346</v>
      </c>
    </row>
    <row r="134" spans="1:12" ht="63.75">
      <c r="A134" s="99">
        <v>125</v>
      </c>
      <c r="B134" s="420" t="s">
        <v>1302</v>
      </c>
      <c r="C134" s="88" t="s">
        <v>1303</v>
      </c>
      <c r="D134" s="88">
        <v>204873388</v>
      </c>
      <c r="E134" s="99" t="s">
        <v>960</v>
      </c>
      <c r="F134" s="88" t="s">
        <v>1304</v>
      </c>
      <c r="G134" s="454">
        <v>60</v>
      </c>
      <c r="H134" s="99" t="s">
        <v>960</v>
      </c>
      <c r="I134" s="453" t="s">
        <v>1305</v>
      </c>
      <c r="J134" s="4">
        <f t="shared" si="3"/>
        <v>235.24301886792449</v>
      </c>
      <c r="K134" s="455">
        <v>24935.759999999995</v>
      </c>
      <c r="L134" s="456" t="s">
        <v>1347</v>
      </c>
    </row>
    <row r="135" spans="1:12" ht="51">
      <c r="A135" s="99">
        <v>126</v>
      </c>
      <c r="B135" s="420" t="s">
        <v>1302</v>
      </c>
      <c r="C135" s="88" t="s">
        <v>1303</v>
      </c>
      <c r="D135" s="88">
        <v>204873388</v>
      </c>
      <c r="E135" s="99" t="s">
        <v>960</v>
      </c>
      <c r="F135" s="88" t="s">
        <v>1304</v>
      </c>
      <c r="G135" s="454">
        <v>200</v>
      </c>
      <c r="H135" s="99" t="s">
        <v>960</v>
      </c>
      <c r="I135" s="453" t="s">
        <v>1305</v>
      </c>
      <c r="J135" s="4">
        <f t="shared" si="3"/>
        <v>784.14339622641512</v>
      </c>
      <c r="K135" s="455">
        <v>83119.199999999997</v>
      </c>
      <c r="L135" s="456" t="s">
        <v>1348</v>
      </c>
    </row>
    <row r="136" spans="1:12" ht="45">
      <c r="A136" s="99">
        <v>127</v>
      </c>
      <c r="B136" s="420" t="s">
        <v>1302</v>
      </c>
      <c r="C136" s="88" t="s">
        <v>1303</v>
      </c>
      <c r="D136" s="88">
        <v>204873388</v>
      </c>
      <c r="E136" s="99" t="s">
        <v>960</v>
      </c>
      <c r="F136" s="88" t="s">
        <v>1304</v>
      </c>
      <c r="G136" s="454">
        <v>36</v>
      </c>
      <c r="H136" s="99" t="s">
        <v>960</v>
      </c>
      <c r="I136" s="453" t="s">
        <v>1305</v>
      </c>
      <c r="J136" s="4">
        <f t="shared" si="3"/>
        <v>141.14581132075469</v>
      </c>
      <c r="K136" s="455">
        <v>14961.455999999996</v>
      </c>
      <c r="L136" s="456" t="s">
        <v>1349</v>
      </c>
    </row>
    <row r="137" spans="1:12" ht="76.5">
      <c r="A137" s="99">
        <v>128</v>
      </c>
      <c r="B137" s="420" t="s">
        <v>1302</v>
      </c>
      <c r="C137" s="88" t="s">
        <v>1303</v>
      </c>
      <c r="D137" s="88">
        <v>204873388</v>
      </c>
      <c r="E137" s="99" t="s">
        <v>960</v>
      </c>
      <c r="F137" s="88" t="s">
        <v>1304</v>
      </c>
      <c r="G137" s="454">
        <v>54</v>
      </c>
      <c r="H137" s="99" t="s">
        <v>960</v>
      </c>
      <c r="I137" s="453" t="s">
        <v>1305</v>
      </c>
      <c r="J137" s="4">
        <f t="shared" si="3"/>
        <v>211.71871698113205</v>
      </c>
      <c r="K137" s="455">
        <v>22442.183999999997</v>
      </c>
      <c r="L137" s="457" t="s">
        <v>1350</v>
      </c>
    </row>
    <row r="138" spans="1:12" ht="63.75">
      <c r="A138" s="99">
        <v>129</v>
      </c>
      <c r="B138" s="420" t="s">
        <v>1302</v>
      </c>
      <c r="C138" s="88" t="s">
        <v>1303</v>
      </c>
      <c r="D138" s="88">
        <v>204873388</v>
      </c>
      <c r="E138" s="99" t="s">
        <v>960</v>
      </c>
      <c r="F138" s="88" t="s">
        <v>1304</v>
      </c>
      <c r="G138" s="454">
        <v>100</v>
      </c>
      <c r="H138" s="99" t="s">
        <v>960</v>
      </c>
      <c r="I138" s="453" t="s">
        <v>1305</v>
      </c>
      <c r="J138" s="4">
        <f t="shared" si="3"/>
        <v>392.07169811320756</v>
      </c>
      <c r="K138" s="455">
        <v>41559.599999999999</v>
      </c>
      <c r="L138" s="456" t="s">
        <v>1351</v>
      </c>
    </row>
    <row r="139" spans="1:12" ht="63.75">
      <c r="A139" s="99">
        <v>130</v>
      </c>
      <c r="B139" s="420" t="s">
        <v>1302</v>
      </c>
      <c r="C139" s="88" t="s">
        <v>1303</v>
      </c>
      <c r="D139" s="88">
        <v>204873388</v>
      </c>
      <c r="E139" s="99" t="s">
        <v>960</v>
      </c>
      <c r="F139" s="88" t="s">
        <v>1304</v>
      </c>
      <c r="G139" s="454">
        <v>32</v>
      </c>
      <c r="H139" s="99" t="s">
        <v>960</v>
      </c>
      <c r="I139" s="453" t="s">
        <v>1305</v>
      </c>
      <c r="J139" s="4">
        <f t="shared" si="3"/>
        <v>125.46294339622642</v>
      </c>
      <c r="K139" s="455">
        <v>13299.072</v>
      </c>
      <c r="L139" s="456" t="s">
        <v>1352</v>
      </c>
    </row>
    <row r="140" spans="1:12" ht="123.75" customHeight="1">
      <c r="A140" s="99">
        <v>131</v>
      </c>
      <c r="B140" s="420" t="s">
        <v>1302</v>
      </c>
      <c r="C140" s="88" t="s">
        <v>1303</v>
      </c>
      <c r="D140" s="88">
        <v>204873388</v>
      </c>
      <c r="E140" s="99" t="s">
        <v>960</v>
      </c>
      <c r="F140" s="88" t="s">
        <v>1304</v>
      </c>
      <c r="G140" s="458">
        <v>36</v>
      </c>
      <c r="H140" s="99" t="s">
        <v>960</v>
      </c>
      <c r="I140" s="453" t="s">
        <v>1305</v>
      </c>
      <c r="J140" s="4">
        <f t="shared" si="3"/>
        <v>108.21178867924526</v>
      </c>
      <c r="K140" s="455">
        <v>11470.449599999998</v>
      </c>
      <c r="L140" s="88" t="s">
        <v>1306</v>
      </c>
    </row>
    <row r="141" spans="1:12" ht="75">
      <c r="A141" s="99">
        <v>132</v>
      </c>
      <c r="B141" s="420" t="s">
        <v>1302</v>
      </c>
      <c r="C141" s="88" t="s">
        <v>1303</v>
      </c>
      <c r="D141" s="88">
        <v>204873388</v>
      </c>
      <c r="E141" s="99" t="s">
        <v>960</v>
      </c>
      <c r="F141" s="88" t="s">
        <v>1304</v>
      </c>
      <c r="G141" s="458">
        <v>18</v>
      </c>
      <c r="H141" s="99" t="s">
        <v>960</v>
      </c>
      <c r="I141" s="453" t="s">
        <v>1305</v>
      </c>
      <c r="J141" s="4">
        <f t="shared" si="3"/>
        <v>54.10589433962263</v>
      </c>
      <c r="K141" s="455">
        <v>5735.224799999999</v>
      </c>
      <c r="L141" s="88" t="s">
        <v>1307</v>
      </c>
    </row>
    <row r="142" spans="1:12" ht="75">
      <c r="A142" s="99">
        <v>133</v>
      </c>
      <c r="B142" s="420" t="s">
        <v>1302</v>
      </c>
      <c r="C142" s="88" t="s">
        <v>1303</v>
      </c>
      <c r="D142" s="88">
        <v>204873388</v>
      </c>
      <c r="E142" s="99" t="s">
        <v>960</v>
      </c>
      <c r="F142" s="88" t="s">
        <v>1304</v>
      </c>
      <c r="G142" s="458">
        <v>80</v>
      </c>
      <c r="H142" s="99" t="s">
        <v>960</v>
      </c>
      <c r="I142" s="453" t="s">
        <v>1305</v>
      </c>
      <c r="J142" s="4">
        <f t="shared" si="3"/>
        <v>240.47064150943396</v>
      </c>
      <c r="K142" s="455">
        <v>25489.887999999999</v>
      </c>
      <c r="L142" s="88" t="s">
        <v>1308</v>
      </c>
    </row>
    <row r="143" spans="1:12" ht="105">
      <c r="A143" s="99">
        <v>134</v>
      </c>
      <c r="B143" s="420" t="s">
        <v>1302</v>
      </c>
      <c r="C143" s="88" t="s">
        <v>1303</v>
      </c>
      <c r="D143" s="88">
        <v>204873388</v>
      </c>
      <c r="E143" s="99" t="s">
        <v>960</v>
      </c>
      <c r="F143" s="88" t="s">
        <v>1304</v>
      </c>
      <c r="G143" s="458">
        <v>36</v>
      </c>
      <c r="H143" s="99" t="s">
        <v>960</v>
      </c>
      <c r="I143" s="453" t="s">
        <v>1305</v>
      </c>
      <c r="J143" s="4">
        <f t="shared" si="3"/>
        <v>108.21178867924526</v>
      </c>
      <c r="K143" s="455">
        <v>11470.449599999998</v>
      </c>
      <c r="L143" s="88" t="s">
        <v>1309</v>
      </c>
    </row>
    <row r="144" spans="1:12" ht="135">
      <c r="A144" s="99">
        <v>135</v>
      </c>
      <c r="B144" s="420" t="s">
        <v>1302</v>
      </c>
      <c r="C144" s="88" t="s">
        <v>1303</v>
      </c>
      <c r="D144" s="88">
        <v>204873388</v>
      </c>
      <c r="E144" s="99" t="s">
        <v>960</v>
      </c>
      <c r="F144" s="88" t="s">
        <v>1304</v>
      </c>
      <c r="G144" s="458">
        <v>36</v>
      </c>
      <c r="H144" s="99" t="s">
        <v>960</v>
      </c>
      <c r="I144" s="453" t="s">
        <v>1305</v>
      </c>
      <c r="J144" s="4">
        <f t="shared" si="3"/>
        <v>108.21178867924526</v>
      </c>
      <c r="K144" s="455">
        <v>11470.449599999998</v>
      </c>
      <c r="L144" s="88" t="s">
        <v>1310</v>
      </c>
    </row>
    <row r="145" spans="1:12" ht="60">
      <c r="A145" s="99">
        <v>136</v>
      </c>
      <c r="B145" s="420" t="s">
        <v>1302</v>
      </c>
      <c r="C145" s="88" t="s">
        <v>1303</v>
      </c>
      <c r="D145" s="88">
        <v>204873388</v>
      </c>
      <c r="E145" s="99" t="s">
        <v>960</v>
      </c>
      <c r="F145" s="88" t="s">
        <v>1304</v>
      </c>
      <c r="G145" s="458">
        <v>36</v>
      </c>
      <c r="H145" s="99" t="s">
        <v>960</v>
      </c>
      <c r="I145" s="453" t="s">
        <v>1305</v>
      </c>
      <c r="J145" s="4">
        <f t="shared" si="3"/>
        <v>108.21178867924526</v>
      </c>
      <c r="K145" s="455">
        <v>11470.449599999998</v>
      </c>
      <c r="L145" s="88" t="s">
        <v>1311</v>
      </c>
    </row>
    <row r="146" spans="1:12" ht="165">
      <c r="A146" s="99">
        <v>137</v>
      </c>
      <c r="B146" s="420" t="s">
        <v>1302</v>
      </c>
      <c r="C146" s="88" t="s">
        <v>1303</v>
      </c>
      <c r="D146" s="88">
        <v>204873388</v>
      </c>
      <c r="E146" s="99" t="s">
        <v>960</v>
      </c>
      <c r="F146" s="88" t="s">
        <v>1304</v>
      </c>
      <c r="G146" s="458">
        <v>32</v>
      </c>
      <c r="H146" s="99" t="s">
        <v>960</v>
      </c>
      <c r="I146" s="453" t="s">
        <v>1305</v>
      </c>
      <c r="J146" s="4">
        <f t="shared" si="3"/>
        <v>96.188256603773567</v>
      </c>
      <c r="K146" s="455">
        <v>10195.955199999999</v>
      </c>
      <c r="L146" s="88" t="s">
        <v>1312</v>
      </c>
    </row>
    <row r="147" spans="1:12" ht="165">
      <c r="A147" s="99">
        <v>138</v>
      </c>
      <c r="B147" s="420" t="s">
        <v>1302</v>
      </c>
      <c r="C147" s="88" t="s">
        <v>1303</v>
      </c>
      <c r="D147" s="88">
        <v>204873388</v>
      </c>
      <c r="E147" s="99" t="s">
        <v>960</v>
      </c>
      <c r="F147" s="88" t="s">
        <v>1304</v>
      </c>
      <c r="G147" s="458">
        <v>36</v>
      </c>
      <c r="H147" s="99" t="s">
        <v>960</v>
      </c>
      <c r="I147" s="453" t="s">
        <v>1305</v>
      </c>
      <c r="J147" s="4">
        <f t="shared" si="3"/>
        <v>108.21178867924526</v>
      </c>
      <c r="K147" s="455">
        <v>11470.449599999998</v>
      </c>
      <c r="L147" s="88" t="s">
        <v>1313</v>
      </c>
    </row>
    <row r="148" spans="1:12" ht="60">
      <c r="A148" s="99">
        <v>139</v>
      </c>
      <c r="B148" s="420" t="s">
        <v>1302</v>
      </c>
      <c r="C148" s="88" t="s">
        <v>1303</v>
      </c>
      <c r="D148" s="88">
        <v>204873388</v>
      </c>
      <c r="E148" s="99" t="s">
        <v>960</v>
      </c>
      <c r="F148" s="88" t="s">
        <v>1304</v>
      </c>
      <c r="G148" s="458">
        <v>36</v>
      </c>
      <c r="H148" s="99" t="s">
        <v>960</v>
      </c>
      <c r="I148" s="453" t="s">
        <v>1305</v>
      </c>
      <c r="J148" s="4">
        <f t="shared" si="3"/>
        <v>108.21178867924526</v>
      </c>
      <c r="K148" s="455">
        <v>11470.449599999998</v>
      </c>
      <c r="L148" s="88" t="s">
        <v>1314</v>
      </c>
    </row>
    <row r="149" spans="1:12" ht="90">
      <c r="A149" s="99">
        <v>140</v>
      </c>
      <c r="B149" s="420" t="s">
        <v>1302</v>
      </c>
      <c r="C149" s="88" t="s">
        <v>1303</v>
      </c>
      <c r="D149" s="88">
        <v>204873388</v>
      </c>
      <c r="E149" s="99" t="s">
        <v>960</v>
      </c>
      <c r="F149" s="88" t="s">
        <v>1304</v>
      </c>
      <c r="G149" s="458">
        <v>18</v>
      </c>
      <c r="H149" s="99" t="s">
        <v>960</v>
      </c>
      <c r="I149" s="453" t="s">
        <v>1305</v>
      </c>
      <c r="J149" s="4">
        <f t="shared" si="3"/>
        <v>54.10589433962263</v>
      </c>
      <c r="K149" s="455">
        <v>5735.224799999999</v>
      </c>
      <c r="L149" s="88" t="s">
        <v>1315</v>
      </c>
    </row>
    <row r="150" spans="1:12" ht="90">
      <c r="A150" s="99">
        <v>141</v>
      </c>
      <c r="B150" s="420" t="s">
        <v>1302</v>
      </c>
      <c r="C150" s="88" t="s">
        <v>1303</v>
      </c>
      <c r="D150" s="88">
        <v>204873388</v>
      </c>
      <c r="E150" s="99" t="s">
        <v>960</v>
      </c>
      <c r="F150" s="88" t="s">
        <v>1304</v>
      </c>
      <c r="G150" s="458">
        <v>18</v>
      </c>
      <c r="H150" s="99" t="s">
        <v>960</v>
      </c>
      <c r="I150" s="453" t="s">
        <v>1305</v>
      </c>
      <c r="J150" s="4">
        <f t="shared" si="3"/>
        <v>54.10589433962263</v>
      </c>
      <c r="K150" s="455">
        <v>5735.224799999999</v>
      </c>
      <c r="L150" s="88" t="s">
        <v>1316</v>
      </c>
    </row>
    <row r="151" spans="1:12" ht="60">
      <c r="A151" s="99">
        <v>142</v>
      </c>
      <c r="B151" s="420" t="s">
        <v>1302</v>
      </c>
      <c r="C151" s="88" t="s">
        <v>1303</v>
      </c>
      <c r="D151" s="88">
        <v>204873388</v>
      </c>
      <c r="E151" s="99" t="s">
        <v>960</v>
      </c>
      <c r="F151" s="88" t="s">
        <v>1304</v>
      </c>
      <c r="G151" s="458">
        <v>36</v>
      </c>
      <c r="H151" s="99" t="s">
        <v>960</v>
      </c>
      <c r="I151" s="453" t="s">
        <v>1305</v>
      </c>
      <c r="J151" s="4">
        <f t="shared" si="3"/>
        <v>108.21178867924526</v>
      </c>
      <c r="K151" s="455">
        <v>11470.449599999998</v>
      </c>
      <c r="L151" s="88" t="s">
        <v>1317</v>
      </c>
    </row>
    <row r="152" spans="1:12" ht="45">
      <c r="A152" s="99">
        <v>143</v>
      </c>
      <c r="B152" s="420" t="s">
        <v>1302</v>
      </c>
      <c r="C152" s="88" t="s">
        <v>1303</v>
      </c>
      <c r="D152" s="88">
        <v>204873388</v>
      </c>
      <c r="E152" s="99" t="s">
        <v>960</v>
      </c>
      <c r="F152" s="88" t="s">
        <v>1304</v>
      </c>
      <c r="G152" s="458">
        <v>12</v>
      </c>
      <c r="H152" s="99" t="s">
        <v>960</v>
      </c>
      <c r="I152" s="453" t="s">
        <v>1305</v>
      </c>
      <c r="J152" s="4">
        <f t="shared" si="3"/>
        <v>36.070596226415084</v>
      </c>
      <c r="K152" s="455">
        <v>3823.4831999999988</v>
      </c>
      <c r="L152" s="88" t="s">
        <v>1318</v>
      </c>
    </row>
    <row r="153" spans="1:12" ht="45">
      <c r="A153" s="99">
        <v>144</v>
      </c>
      <c r="B153" s="420" t="s">
        <v>1302</v>
      </c>
      <c r="C153" s="88" t="s">
        <v>1303</v>
      </c>
      <c r="D153" s="88">
        <v>204873388</v>
      </c>
      <c r="E153" s="99" t="s">
        <v>960</v>
      </c>
      <c r="F153" s="88" t="s">
        <v>1304</v>
      </c>
      <c r="G153" s="458">
        <v>18</v>
      </c>
      <c r="H153" s="99" t="s">
        <v>960</v>
      </c>
      <c r="I153" s="453" t="s">
        <v>1305</v>
      </c>
      <c r="J153" s="4">
        <f t="shared" si="3"/>
        <v>54.10589433962263</v>
      </c>
      <c r="K153" s="455">
        <v>5735.224799999999</v>
      </c>
      <c r="L153" s="88" t="s">
        <v>1319</v>
      </c>
    </row>
    <row r="154" spans="1:12" ht="105">
      <c r="A154" s="99">
        <v>145</v>
      </c>
      <c r="B154" s="420" t="s">
        <v>1302</v>
      </c>
      <c r="C154" s="88" t="s">
        <v>1303</v>
      </c>
      <c r="D154" s="88">
        <v>204873388</v>
      </c>
      <c r="E154" s="99" t="s">
        <v>960</v>
      </c>
      <c r="F154" s="88" t="s">
        <v>1304</v>
      </c>
      <c r="G154" s="458">
        <v>18</v>
      </c>
      <c r="H154" s="99" t="s">
        <v>960</v>
      </c>
      <c r="I154" s="453" t="s">
        <v>1305</v>
      </c>
      <c r="J154" s="4">
        <f t="shared" si="3"/>
        <v>54.10589433962263</v>
      </c>
      <c r="K154" s="455">
        <v>5735.224799999999</v>
      </c>
      <c r="L154" s="88" t="s">
        <v>1320</v>
      </c>
    </row>
    <row r="155" spans="1:12" ht="120">
      <c r="A155" s="99">
        <v>146</v>
      </c>
      <c r="B155" s="420" t="s">
        <v>1302</v>
      </c>
      <c r="C155" s="88" t="s">
        <v>1303</v>
      </c>
      <c r="D155" s="88">
        <v>204873388</v>
      </c>
      <c r="E155" s="99" t="s">
        <v>960</v>
      </c>
      <c r="F155" s="88" t="s">
        <v>1304</v>
      </c>
      <c r="G155" s="458">
        <v>36</v>
      </c>
      <c r="H155" s="99" t="s">
        <v>960</v>
      </c>
      <c r="I155" s="453" t="s">
        <v>1305</v>
      </c>
      <c r="J155" s="4">
        <f t="shared" si="3"/>
        <v>108.21178867924526</v>
      </c>
      <c r="K155" s="455">
        <v>11470.449599999998</v>
      </c>
      <c r="L155" s="88" t="s">
        <v>1321</v>
      </c>
    </row>
    <row r="156" spans="1:12" ht="90">
      <c r="A156" s="99">
        <v>147</v>
      </c>
      <c r="B156" s="420" t="s">
        <v>1302</v>
      </c>
      <c r="C156" s="88" t="s">
        <v>1303</v>
      </c>
      <c r="D156" s="88">
        <v>204873388</v>
      </c>
      <c r="E156" s="99" t="s">
        <v>960</v>
      </c>
      <c r="F156" s="88" t="s">
        <v>1304</v>
      </c>
      <c r="G156" s="458">
        <v>120</v>
      </c>
      <c r="H156" s="99" t="s">
        <v>960</v>
      </c>
      <c r="I156" s="453" t="s">
        <v>1305</v>
      </c>
      <c r="J156" s="4">
        <f t="shared" si="3"/>
        <v>360.70596226415091</v>
      </c>
      <c r="K156" s="455">
        <v>38234.831999999995</v>
      </c>
      <c r="L156" s="88" t="s">
        <v>1322</v>
      </c>
    </row>
    <row r="157" spans="1:12" ht="90">
      <c r="A157" s="99">
        <v>148</v>
      </c>
      <c r="B157" s="420" t="s">
        <v>1302</v>
      </c>
      <c r="C157" s="88" t="s">
        <v>1303</v>
      </c>
      <c r="D157" s="88">
        <v>204873388</v>
      </c>
      <c r="E157" s="99" t="s">
        <v>960</v>
      </c>
      <c r="F157" s="88" t="s">
        <v>1304</v>
      </c>
      <c r="G157" s="458">
        <v>36</v>
      </c>
      <c r="H157" s="99" t="s">
        <v>960</v>
      </c>
      <c r="I157" s="453" t="s">
        <v>1305</v>
      </c>
      <c r="J157" s="4">
        <f t="shared" si="3"/>
        <v>108.21178867924526</v>
      </c>
      <c r="K157" s="455">
        <v>11470.449599999998</v>
      </c>
      <c r="L157" s="88" t="s">
        <v>1323</v>
      </c>
    </row>
    <row r="158" spans="1:12" ht="45">
      <c r="A158" s="99">
        <v>149</v>
      </c>
      <c r="B158" s="420" t="s">
        <v>1302</v>
      </c>
      <c r="C158" s="88" t="s">
        <v>1303</v>
      </c>
      <c r="D158" s="88">
        <v>204873388</v>
      </c>
      <c r="E158" s="99" t="s">
        <v>960</v>
      </c>
      <c r="F158" s="88" t="s">
        <v>1304</v>
      </c>
      <c r="G158" s="458">
        <v>36</v>
      </c>
      <c r="H158" s="99" t="s">
        <v>960</v>
      </c>
      <c r="I158" s="453" t="s">
        <v>1305</v>
      </c>
      <c r="J158" s="4">
        <f t="shared" si="3"/>
        <v>108.21178867924526</v>
      </c>
      <c r="K158" s="455">
        <v>11470.449599999998</v>
      </c>
      <c r="L158" s="88" t="s">
        <v>1324</v>
      </c>
    </row>
    <row r="159" spans="1:12" ht="60">
      <c r="A159" s="99">
        <v>150</v>
      </c>
      <c r="B159" s="420" t="s">
        <v>1302</v>
      </c>
      <c r="C159" s="88" t="s">
        <v>1303</v>
      </c>
      <c r="D159" s="88">
        <v>204873388</v>
      </c>
      <c r="E159" s="99" t="s">
        <v>960</v>
      </c>
      <c r="F159" s="88" t="s">
        <v>1304</v>
      </c>
      <c r="G159" s="458">
        <v>120</v>
      </c>
      <c r="H159" s="99" t="s">
        <v>960</v>
      </c>
      <c r="I159" s="453" t="s">
        <v>1305</v>
      </c>
      <c r="J159" s="4">
        <f t="shared" si="3"/>
        <v>360.70596226415091</v>
      </c>
      <c r="K159" s="455">
        <v>38234.831999999995</v>
      </c>
      <c r="L159" s="88" t="s">
        <v>1325</v>
      </c>
    </row>
    <row r="160" spans="1:12" ht="45">
      <c r="A160" s="99">
        <v>151</v>
      </c>
      <c r="B160" s="420" t="s">
        <v>1302</v>
      </c>
      <c r="C160" s="88" t="s">
        <v>1303</v>
      </c>
      <c r="D160" s="88">
        <v>204873388</v>
      </c>
      <c r="E160" s="99" t="s">
        <v>960</v>
      </c>
      <c r="F160" s="88" t="s">
        <v>1304</v>
      </c>
      <c r="G160" s="458">
        <v>80</v>
      </c>
      <c r="H160" s="99" t="s">
        <v>960</v>
      </c>
      <c r="I160" s="453" t="s">
        <v>1305</v>
      </c>
      <c r="J160" s="4">
        <f t="shared" si="3"/>
        <v>240.47064150943396</v>
      </c>
      <c r="K160" s="455">
        <v>25489.887999999999</v>
      </c>
      <c r="L160" s="88" t="s">
        <v>1326</v>
      </c>
    </row>
    <row r="161" spans="1:12" ht="60">
      <c r="A161" s="99">
        <v>152</v>
      </c>
      <c r="B161" s="420" t="s">
        <v>1302</v>
      </c>
      <c r="C161" s="88" t="s">
        <v>1303</v>
      </c>
      <c r="D161" s="88">
        <v>204873388</v>
      </c>
      <c r="E161" s="99" t="s">
        <v>960</v>
      </c>
      <c r="F161" s="88" t="s">
        <v>1304</v>
      </c>
      <c r="G161" s="458">
        <v>80</v>
      </c>
      <c r="H161" s="99" t="s">
        <v>960</v>
      </c>
      <c r="I161" s="453" t="s">
        <v>1305</v>
      </c>
      <c r="J161" s="4">
        <f t="shared" si="3"/>
        <v>240.47064150943396</v>
      </c>
      <c r="K161" s="455">
        <v>25489.887999999999</v>
      </c>
      <c r="L161" s="88" t="s">
        <v>1327</v>
      </c>
    </row>
    <row r="162" spans="1:12" ht="60">
      <c r="A162" s="99">
        <v>153</v>
      </c>
      <c r="B162" s="420" t="s">
        <v>1302</v>
      </c>
      <c r="C162" s="88" t="s">
        <v>1303</v>
      </c>
      <c r="D162" s="88">
        <v>204873388</v>
      </c>
      <c r="E162" s="99" t="s">
        <v>960</v>
      </c>
      <c r="F162" s="88" t="s">
        <v>1304</v>
      </c>
      <c r="G162" s="458">
        <v>80</v>
      </c>
      <c r="H162" s="99" t="s">
        <v>960</v>
      </c>
      <c r="I162" s="453" t="s">
        <v>1305</v>
      </c>
      <c r="J162" s="4">
        <f t="shared" si="3"/>
        <v>240.47064150943396</v>
      </c>
      <c r="K162" s="455">
        <v>25489.887999999999</v>
      </c>
      <c r="L162" s="88" t="s">
        <v>1328</v>
      </c>
    </row>
    <row r="163" spans="1:12" ht="75">
      <c r="A163" s="99">
        <v>154</v>
      </c>
      <c r="B163" s="420" t="s">
        <v>1302</v>
      </c>
      <c r="C163" s="88" t="s">
        <v>1303</v>
      </c>
      <c r="D163" s="88">
        <v>204873388</v>
      </c>
      <c r="E163" s="99" t="s">
        <v>960</v>
      </c>
      <c r="F163" s="88" t="s">
        <v>1304</v>
      </c>
      <c r="G163" s="458">
        <v>36</v>
      </c>
      <c r="H163" s="99" t="s">
        <v>960</v>
      </c>
      <c r="I163" s="453" t="s">
        <v>1305</v>
      </c>
      <c r="J163" s="4">
        <f t="shared" si="3"/>
        <v>108.21178867924526</v>
      </c>
      <c r="K163" s="455">
        <v>11470.449599999998</v>
      </c>
      <c r="L163" s="88" t="s">
        <v>1329</v>
      </c>
    </row>
    <row r="164" spans="1:12" ht="120">
      <c r="A164" s="99">
        <v>155</v>
      </c>
      <c r="B164" s="420" t="s">
        <v>1302</v>
      </c>
      <c r="C164" s="88" t="s">
        <v>1303</v>
      </c>
      <c r="D164" s="88">
        <v>204873388</v>
      </c>
      <c r="E164" s="99" t="s">
        <v>960</v>
      </c>
      <c r="F164" s="88" t="s">
        <v>1304</v>
      </c>
      <c r="G164" s="458">
        <v>36</v>
      </c>
      <c r="H164" s="99" t="s">
        <v>960</v>
      </c>
      <c r="I164" s="453" t="s">
        <v>1305</v>
      </c>
      <c r="J164" s="4">
        <f t="shared" si="3"/>
        <v>141.14581132075469</v>
      </c>
      <c r="K164" s="455">
        <v>14961.455999999996</v>
      </c>
      <c r="L164" s="88" t="s">
        <v>1330</v>
      </c>
    </row>
    <row r="165" spans="1:12" ht="90">
      <c r="A165" s="99">
        <v>156</v>
      </c>
      <c r="B165" s="420" t="s">
        <v>1302</v>
      </c>
      <c r="C165" s="88" t="s">
        <v>1303</v>
      </c>
      <c r="D165" s="88">
        <v>204873388</v>
      </c>
      <c r="E165" s="99" t="s">
        <v>960</v>
      </c>
      <c r="F165" s="88" t="s">
        <v>1304</v>
      </c>
      <c r="G165" s="458">
        <v>36</v>
      </c>
      <c r="H165" s="99" t="s">
        <v>960</v>
      </c>
      <c r="I165" s="453" t="s">
        <v>1305</v>
      </c>
      <c r="J165" s="4">
        <f t="shared" si="3"/>
        <v>141.14581132075469</v>
      </c>
      <c r="K165" s="455">
        <v>14961.455999999996</v>
      </c>
      <c r="L165" s="88" t="s">
        <v>1331</v>
      </c>
    </row>
    <row r="166" spans="1:12" ht="90">
      <c r="A166" s="99">
        <v>157</v>
      </c>
      <c r="B166" s="420" t="s">
        <v>1302</v>
      </c>
      <c r="C166" s="88" t="s">
        <v>1303</v>
      </c>
      <c r="D166" s="88">
        <v>204873388</v>
      </c>
      <c r="E166" s="99" t="s">
        <v>960</v>
      </c>
      <c r="F166" s="88" t="s">
        <v>1304</v>
      </c>
      <c r="G166" s="458">
        <v>36</v>
      </c>
      <c r="H166" s="99" t="s">
        <v>960</v>
      </c>
      <c r="I166" s="453" t="s">
        <v>1305</v>
      </c>
      <c r="J166" s="4">
        <f t="shared" si="3"/>
        <v>141.14581132075469</v>
      </c>
      <c r="K166" s="455">
        <v>14961.455999999996</v>
      </c>
      <c r="L166" s="88" t="s">
        <v>1332</v>
      </c>
    </row>
    <row r="167" spans="1:12" ht="60">
      <c r="A167" s="99">
        <v>158</v>
      </c>
      <c r="B167" s="420" t="s">
        <v>1302</v>
      </c>
      <c r="C167" s="88" t="s">
        <v>1303</v>
      </c>
      <c r="D167" s="88">
        <v>204873388</v>
      </c>
      <c r="E167" s="99" t="s">
        <v>960</v>
      </c>
      <c r="F167" s="88" t="s">
        <v>1304</v>
      </c>
      <c r="G167" s="458">
        <v>36</v>
      </c>
      <c r="H167" s="99" t="s">
        <v>960</v>
      </c>
      <c r="I167" s="453" t="s">
        <v>1305</v>
      </c>
      <c r="J167" s="4">
        <f t="shared" si="3"/>
        <v>141.14581132075469</v>
      </c>
      <c r="K167" s="455">
        <v>14961.455999999996</v>
      </c>
      <c r="L167" s="88" t="s">
        <v>1333</v>
      </c>
    </row>
    <row r="168" spans="1:12" ht="90">
      <c r="A168" s="99">
        <v>159</v>
      </c>
      <c r="B168" s="420" t="s">
        <v>1302</v>
      </c>
      <c r="C168" s="88" t="s">
        <v>1303</v>
      </c>
      <c r="D168" s="88">
        <v>204873388</v>
      </c>
      <c r="E168" s="99" t="s">
        <v>960</v>
      </c>
      <c r="F168" s="88" t="s">
        <v>1304</v>
      </c>
      <c r="G168" s="458">
        <v>32</v>
      </c>
      <c r="H168" s="99" t="s">
        <v>960</v>
      </c>
      <c r="I168" s="453" t="s">
        <v>1305</v>
      </c>
      <c r="J168" s="4">
        <f t="shared" si="3"/>
        <v>125.46294339622642</v>
      </c>
      <c r="K168" s="455">
        <v>13299.072</v>
      </c>
      <c r="L168" s="88" t="s">
        <v>1334</v>
      </c>
    </row>
    <row r="169" spans="1:12" ht="120">
      <c r="A169" s="99">
        <v>160</v>
      </c>
      <c r="B169" s="420" t="s">
        <v>1302</v>
      </c>
      <c r="C169" s="88" t="s">
        <v>1303</v>
      </c>
      <c r="D169" s="88">
        <v>204873388</v>
      </c>
      <c r="E169" s="99" t="s">
        <v>960</v>
      </c>
      <c r="F169" s="88" t="s">
        <v>1353</v>
      </c>
      <c r="G169" s="458">
        <v>64</v>
      </c>
      <c r="H169" s="99" t="s">
        <v>960</v>
      </c>
      <c r="I169" s="453" t="s">
        <v>1305</v>
      </c>
      <c r="J169" s="4">
        <f>K169/75</f>
        <v>260.07074133333327</v>
      </c>
      <c r="K169" s="4">
        <v>19505.305599999996</v>
      </c>
      <c r="L169" s="88" t="s">
        <v>1354</v>
      </c>
    </row>
    <row r="170" spans="1:12" ht="105">
      <c r="A170" s="99">
        <v>161</v>
      </c>
      <c r="B170" s="420" t="s">
        <v>1302</v>
      </c>
      <c r="C170" s="88" t="s">
        <v>1303</v>
      </c>
      <c r="D170" s="88">
        <v>204873388</v>
      </c>
      <c r="E170" s="99" t="s">
        <v>960</v>
      </c>
      <c r="F170" s="88" t="s">
        <v>1353</v>
      </c>
      <c r="G170" s="459">
        <v>32</v>
      </c>
      <c r="H170" s="99" t="s">
        <v>960</v>
      </c>
      <c r="I170" s="453" t="s">
        <v>1305</v>
      </c>
      <c r="J170" s="4">
        <f t="shared" ref="J170:J201" si="4">K170/75</f>
        <v>130.03537066666664</v>
      </c>
      <c r="K170" s="4">
        <v>9752.652799999998</v>
      </c>
      <c r="L170" s="88" t="s">
        <v>1355</v>
      </c>
    </row>
    <row r="171" spans="1:12" ht="120">
      <c r="A171" s="99">
        <v>162</v>
      </c>
      <c r="B171" s="420" t="s">
        <v>1302</v>
      </c>
      <c r="C171" s="88" t="s">
        <v>1303</v>
      </c>
      <c r="D171" s="88">
        <v>204873388</v>
      </c>
      <c r="E171" s="99" t="s">
        <v>960</v>
      </c>
      <c r="F171" s="88" t="s">
        <v>1353</v>
      </c>
      <c r="G171" s="459">
        <v>64</v>
      </c>
      <c r="H171" s="99" t="s">
        <v>960</v>
      </c>
      <c r="I171" s="453" t="s">
        <v>1305</v>
      </c>
      <c r="J171" s="4">
        <f t="shared" si="4"/>
        <v>260.07074133333327</v>
      </c>
      <c r="K171" s="4">
        <v>19505.305599999996</v>
      </c>
      <c r="L171" s="88" t="s">
        <v>1356</v>
      </c>
    </row>
    <row r="172" spans="1:12" ht="165">
      <c r="A172" s="99">
        <v>163</v>
      </c>
      <c r="B172" s="420" t="s">
        <v>1302</v>
      </c>
      <c r="C172" s="88" t="s">
        <v>1303</v>
      </c>
      <c r="D172" s="88">
        <v>204873388</v>
      </c>
      <c r="E172" s="99" t="s">
        <v>960</v>
      </c>
      <c r="F172" s="88" t="s">
        <v>1353</v>
      </c>
      <c r="G172" s="459">
        <v>27</v>
      </c>
      <c r="H172" s="99" t="s">
        <v>960</v>
      </c>
      <c r="I172" s="453" t="s">
        <v>1305</v>
      </c>
      <c r="J172" s="4">
        <f t="shared" si="4"/>
        <v>109.71734399999998</v>
      </c>
      <c r="K172" s="4">
        <v>8228.8007999999991</v>
      </c>
      <c r="L172" s="88" t="s">
        <v>1357</v>
      </c>
    </row>
    <row r="173" spans="1:12" ht="135">
      <c r="A173" s="99">
        <v>164</v>
      </c>
      <c r="B173" s="420" t="s">
        <v>1302</v>
      </c>
      <c r="C173" s="88" t="s">
        <v>1303</v>
      </c>
      <c r="D173" s="88">
        <v>204873388</v>
      </c>
      <c r="E173" s="99" t="s">
        <v>960</v>
      </c>
      <c r="F173" s="88" t="s">
        <v>1353</v>
      </c>
      <c r="G173" s="459">
        <v>64</v>
      </c>
      <c r="H173" s="99" t="s">
        <v>960</v>
      </c>
      <c r="I173" s="453" t="s">
        <v>1305</v>
      </c>
      <c r="J173" s="4">
        <f t="shared" si="4"/>
        <v>260.07074133333327</v>
      </c>
      <c r="K173" s="4">
        <v>19505.305599999996</v>
      </c>
      <c r="L173" s="88" t="s">
        <v>1358</v>
      </c>
    </row>
    <row r="174" spans="1:12" ht="90">
      <c r="A174" s="99">
        <v>165</v>
      </c>
      <c r="B174" s="420" t="s">
        <v>1302</v>
      </c>
      <c r="C174" s="88" t="s">
        <v>1303</v>
      </c>
      <c r="D174" s="88">
        <v>204873388</v>
      </c>
      <c r="E174" s="99" t="s">
        <v>960</v>
      </c>
      <c r="F174" s="88" t="s">
        <v>1353</v>
      </c>
      <c r="G174" s="459">
        <v>32</v>
      </c>
      <c r="H174" s="99" t="s">
        <v>960</v>
      </c>
      <c r="I174" s="453" t="s">
        <v>1305</v>
      </c>
      <c r="J174" s="4">
        <f t="shared" si="4"/>
        <v>130.03537066666664</v>
      </c>
      <c r="K174" s="4">
        <v>9752.652799999998</v>
      </c>
      <c r="L174" s="88" t="s">
        <v>1359</v>
      </c>
    </row>
    <row r="175" spans="1:12" ht="75">
      <c r="A175" s="99">
        <v>166</v>
      </c>
      <c r="B175" s="420" t="s">
        <v>1302</v>
      </c>
      <c r="C175" s="88" t="s">
        <v>1303</v>
      </c>
      <c r="D175" s="88">
        <v>204873388</v>
      </c>
      <c r="E175" s="99" t="s">
        <v>960</v>
      </c>
      <c r="F175" s="88" t="s">
        <v>1353</v>
      </c>
      <c r="G175" s="459">
        <v>36</v>
      </c>
      <c r="H175" s="99" t="s">
        <v>960</v>
      </c>
      <c r="I175" s="453" t="s">
        <v>1305</v>
      </c>
      <c r="J175" s="4">
        <f t="shared" si="4"/>
        <v>146.28979200000001</v>
      </c>
      <c r="K175" s="4">
        <v>10971.734399999999</v>
      </c>
      <c r="L175" s="88" t="s">
        <v>1360</v>
      </c>
    </row>
    <row r="176" spans="1:12" ht="60">
      <c r="A176" s="99">
        <v>167</v>
      </c>
      <c r="B176" s="420" t="s">
        <v>1302</v>
      </c>
      <c r="C176" s="88" t="s">
        <v>1303</v>
      </c>
      <c r="D176" s="88">
        <v>204873388</v>
      </c>
      <c r="E176" s="99" t="s">
        <v>960</v>
      </c>
      <c r="F176" s="88" t="s">
        <v>1353</v>
      </c>
      <c r="G176" s="459">
        <v>32</v>
      </c>
      <c r="H176" s="99" t="s">
        <v>960</v>
      </c>
      <c r="I176" s="453" t="s">
        <v>1305</v>
      </c>
      <c r="J176" s="4">
        <f t="shared" si="4"/>
        <v>130.03537066666664</v>
      </c>
      <c r="K176" s="4">
        <v>9752.652799999998</v>
      </c>
      <c r="L176" s="88" t="s">
        <v>1361</v>
      </c>
    </row>
    <row r="177" spans="1:12" ht="60">
      <c r="A177" s="99">
        <v>168</v>
      </c>
      <c r="B177" s="420" t="s">
        <v>1302</v>
      </c>
      <c r="C177" s="88" t="s">
        <v>1303</v>
      </c>
      <c r="D177" s="88">
        <v>204873388</v>
      </c>
      <c r="E177" s="99" t="s">
        <v>960</v>
      </c>
      <c r="F177" s="88" t="s">
        <v>1353</v>
      </c>
      <c r="G177" s="459">
        <v>72</v>
      </c>
      <c r="H177" s="99" t="s">
        <v>960</v>
      </c>
      <c r="I177" s="453" t="s">
        <v>1305</v>
      </c>
      <c r="J177" s="4">
        <f t="shared" si="4"/>
        <v>292.57958400000001</v>
      </c>
      <c r="K177" s="4">
        <v>21943.468799999999</v>
      </c>
      <c r="L177" s="88" t="s">
        <v>1362</v>
      </c>
    </row>
    <row r="178" spans="1:12" ht="45">
      <c r="A178" s="99">
        <v>169</v>
      </c>
      <c r="B178" s="420" t="s">
        <v>1302</v>
      </c>
      <c r="C178" s="88" t="s">
        <v>1303</v>
      </c>
      <c r="D178" s="88">
        <v>204873388</v>
      </c>
      <c r="E178" s="99" t="s">
        <v>960</v>
      </c>
      <c r="F178" s="88" t="s">
        <v>1353</v>
      </c>
      <c r="G178" s="459">
        <v>18</v>
      </c>
      <c r="H178" s="99" t="s">
        <v>960</v>
      </c>
      <c r="I178" s="453" t="s">
        <v>1305</v>
      </c>
      <c r="J178" s="467">
        <f t="shared" si="4"/>
        <v>56.521066666666663</v>
      </c>
      <c r="K178" s="467">
        <v>4239.08</v>
      </c>
      <c r="L178" s="88" t="s">
        <v>2143</v>
      </c>
    </row>
    <row r="179" spans="1:12" ht="165">
      <c r="A179" s="99">
        <v>170</v>
      </c>
      <c r="B179" s="420" t="s">
        <v>1302</v>
      </c>
      <c r="C179" s="88" t="s">
        <v>1303</v>
      </c>
      <c r="D179" s="88">
        <v>204873388</v>
      </c>
      <c r="E179" s="99" t="s">
        <v>960</v>
      </c>
      <c r="F179" s="88" t="s">
        <v>1353</v>
      </c>
      <c r="G179" s="459">
        <v>36</v>
      </c>
      <c r="H179" s="99" t="s">
        <v>960</v>
      </c>
      <c r="I179" s="453" t="s">
        <v>1305</v>
      </c>
      <c r="J179" s="4">
        <f t="shared" si="4"/>
        <v>113.04211199999997</v>
      </c>
      <c r="K179" s="4">
        <v>8478.1583999999984</v>
      </c>
      <c r="L179" s="88" t="s">
        <v>1363</v>
      </c>
    </row>
    <row r="180" spans="1:12" ht="75">
      <c r="A180" s="99">
        <v>171</v>
      </c>
      <c r="B180" s="420" t="s">
        <v>1302</v>
      </c>
      <c r="C180" s="88" t="s">
        <v>1303</v>
      </c>
      <c r="D180" s="88">
        <v>204873388</v>
      </c>
      <c r="E180" s="99" t="s">
        <v>960</v>
      </c>
      <c r="F180" s="88" t="s">
        <v>1353</v>
      </c>
      <c r="G180" s="459">
        <v>36</v>
      </c>
      <c r="H180" s="99" t="s">
        <v>960</v>
      </c>
      <c r="I180" s="453" t="s">
        <v>1305</v>
      </c>
      <c r="J180" s="4">
        <f t="shared" si="4"/>
        <v>113.04211199999997</v>
      </c>
      <c r="K180" s="4">
        <v>8478.1583999999984</v>
      </c>
      <c r="L180" s="88" t="s">
        <v>1364</v>
      </c>
    </row>
    <row r="181" spans="1:12" ht="60">
      <c r="A181" s="99">
        <v>172</v>
      </c>
      <c r="B181" s="420" t="s">
        <v>1302</v>
      </c>
      <c r="C181" s="88" t="s">
        <v>1303</v>
      </c>
      <c r="D181" s="88">
        <v>204873388</v>
      </c>
      <c r="E181" s="99" t="s">
        <v>960</v>
      </c>
      <c r="F181" s="88" t="s">
        <v>1353</v>
      </c>
      <c r="G181" s="459">
        <v>36</v>
      </c>
      <c r="H181" s="99" t="s">
        <v>960</v>
      </c>
      <c r="I181" s="453" t="s">
        <v>1305</v>
      </c>
      <c r="J181" s="4">
        <f t="shared" si="4"/>
        <v>113.04211199999997</v>
      </c>
      <c r="K181" s="4">
        <v>8478.1583999999984</v>
      </c>
      <c r="L181" s="88" t="s">
        <v>1365</v>
      </c>
    </row>
    <row r="182" spans="1:12" ht="75">
      <c r="A182" s="99">
        <v>173</v>
      </c>
      <c r="B182" s="420" t="s">
        <v>1302</v>
      </c>
      <c r="C182" s="88" t="s">
        <v>1303</v>
      </c>
      <c r="D182" s="88">
        <v>204873388</v>
      </c>
      <c r="E182" s="99" t="s">
        <v>960</v>
      </c>
      <c r="F182" s="88" t="s">
        <v>1353</v>
      </c>
      <c r="G182" s="459">
        <v>36</v>
      </c>
      <c r="H182" s="99" t="s">
        <v>960</v>
      </c>
      <c r="I182" s="453" t="s">
        <v>1305</v>
      </c>
      <c r="J182" s="4">
        <f t="shared" si="4"/>
        <v>113.04211199999997</v>
      </c>
      <c r="K182" s="4">
        <v>8478.1583999999984</v>
      </c>
      <c r="L182" s="88" t="s">
        <v>1366</v>
      </c>
    </row>
    <row r="183" spans="1:12" ht="45">
      <c r="A183" s="99">
        <v>174</v>
      </c>
      <c r="B183" s="420" t="s">
        <v>1302</v>
      </c>
      <c r="C183" s="88" t="s">
        <v>1303</v>
      </c>
      <c r="D183" s="88">
        <v>204873388</v>
      </c>
      <c r="E183" s="99" t="s">
        <v>960</v>
      </c>
      <c r="F183" s="88" t="s">
        <v>1353</v>
      </c>
      <c r="G183" s="459">
        <v>18</v>
      </c>
      <c r="H183" s="99" t="s">
        <v>960</v>
      </c>
      <c r="I183" s="453" t="s">
        <v>1305</v>
      </c>
      <c r="J183" s="4">
        <f t="shared" si="4"/>
        <v>56.521055999999987</v>
      </c>
      <c r="K183" s="4">
        <v>4239.0791999999992</v>
      </c>
      <c r="L183" s="88" t="s">
        <v>2144</v>
      </c>
    </row>
    <row r="184" spans="1:12" ht="45">
      <c r="A184" s="99">
        <v>175</v>
      </c>
      <c r="B184" s="420" t="s">
        <v>1302</v>
      </c>
      <c r="C184" s="88" t="s">
        <v>1303</v>
      </c>
      <c r="D184" s="88">
        <v>204873388</v>
      </c>
      <c r="E184" s="99" t="s">
        <v>960</v>
      </c>
      <c r="F184" s="88" t="s">
        <v>1353</v>
      </c>
      <c r="G184" s="459">
        <v>36</v>
      </c>
      <c r="H184" s="99" t="s">
        <v>960</v>
      </c>
      <c r="I184" s="453" t="s">
        <v>1305</v>
      </c>
      <c r="J184" s="4">
        <f t="shared" si="4"/>
        <v>113.04213333333333</v>
      </c>
      <c r="K184" s="4">
        <v>8478.16</v>
      </c>
      <c r="L184" s="88" t="s">
        <v>2145</v>
      </c>
    </row>
    <row r="185" spans="1:12" ht="90">
      <c r="A185" s="99">
        <v>176</v>
      </c>
      <c r="B185" s="420" t="s">
        <v>1302</v>
      </c>
      <c r="C185" s="88" t="s">
        <v>1303</v>
      </c>
      <c r="D185" s="88">
        <v>204873388</v>
      </c>
      <c r="E185" s="99" t="s">
        <v>960</v>
      </c>
      <c r="F185" s="88" t="s">
        <v>1353</v>
      </c>
      <c r="G185" s="459">
        <v>36</v>
      </c>
      <c r="H185" s="99" t="s">
        <v>960</v>
      </c>
      <c r="I185" s="453" t="s">
        <v>1305</v>
      </c>
      <c r="J185" s="4">
        <f t="shared" si="4"/>
        <v>113.04211199999997</v>
      </c>
      <c r="K185" s="4">
        <v>8478.1583999999984</v>
      </c>
      <c r="L185" s="88" t="s">
        <v>1367</v>
      </c>
    </row>
    <row r="186" spans="1:12" ht="105">
      <c r="A186" s="99">
        <v>177</v>
      </c>
      <c r="B186" s="420" t="s">
        <v>1302</v>
      </c>
      <c r="C186" s="88" t="s">
        <v>1303</v>
      </c>
      <c r="D186" s="88">
        <v>204873388</v>
      </c>
      <c r="E186" s="99" t="s">
        <v>960</v>
      </c>
      <c r="F186" s="88" t="s">
        <v>1353</v>
      </c>
      <c r="G186" s="459">
        <v>18</v>
      </c>
      <c r="H186" s="99" t="s">
        <v>960</v>
      </c>
      <c r="I186" s="453" t="s">
        <v>1305</v>
      </c>
      <c r="J186" s="4">
        <f t="shared" si="4"/>
        <v>56.521055999999987</v>
      </c>
      <c r="K186" s="4">
        <v>4239.0791999999992</v>
      </c>
      <c r="L186" s="88" t="s">
        <v>1368</v>
      </c>
    </row>
    <row r="187" spans="1:12" ht="45">
      <c r="A187" s="99">
        <v>178</v>
      </c>
      <c r="B187" s="420" t="s">
        <v>1302</v>
      </c>
      <c r="C187" s="88" t="s">
        <v>1303</v>
      </c>
      <c r="D187" s="88">
        <v>204873388</v>
      </c>
      <c r="E187" s="99" t="s">
        <v>960</v>
      </c>
      <c r="F187" s="88" t="s">
        <v>1353</v>
      </c>
      <c r="G187" s="459">
        <v>24</v>
      </c>
      <c r="H187" s="99" t="s">
        <v>960</v>
      </c>
      <c r="I187" s="453" t="s">
        <v>1305</v>
      </c>
      <c r="J187" s="4">
        <f t="shared" si="4"/>
        <v>75.361407999999983</v>
      </c>
      <c r="K187" s="4">
        <v>5652.105599999999</v>
      </c>
      <c r="L187" s="88" t="s">
        <v>1369</v>
      </c>
    </row>
    <row r="188" spans="1:12" ht="75">
      <c r="A188" s="99">
        <v>179</v>
      </c>
      <c r="B188" s="420" t="s">
        <v>1302</v>
      </c>
      <c r="C188" s="88" t="s">
        <v>1303</v>
      </c>
      <c r="D188" s="88">
        <v>204873388</v>
      </c>
      <c r="E188" s="99" t="s">
        <v>960</v>
      </c>
      <c r="F188" s="88" t="s">
        <v>1353</v>
      </c>
      <c r="G188" s="459">
        <v>36</v>
      </c>
      <c r="H188" s="99" t="s">
        <v>960</v>
      </c>
      <c r="I188" s="453" t="s">
        <v>1305</v>
      </c>
      <c r="J188" s="4">
        <f t="shared" si="4"/>
        <v>113.04211199999997</v>
      </c>
      <c r="K188" s="4">
        <v>8478.1583999999984</v>
      </c>
      <c r="L188" s="88" t="s">
        <v>1370</v>
      </c>
    </row>
    <row r="189" spans="1:12" ht="60">
      <c r="A189" s="99">
        <v>180</v>
      </c>
      <c r="B189" s="420" t="s">
        <v>1302</v>
      </c>
      <c r="C189" s="88" t="s">
        <v>1303</v>
      </c>
      <c r="D189" s="88">
        <v>204873388</v>
      </c>
      <c r="E189" s="99" t="s">
        <v>960</v>
      </c>
      <c r="F189" s="88" t="s">
        <v>1353</v>
      </c>
      <c r="G189" s="459">
        <v>36</v>
      </c>
      <c r="H189" s="99" t="s">
        <v>960</v>
      </c>
      <c r="I189" s="453" t="s">
        <v>1305</v>
      </c>
      <c r="J189" s="4">
        <f t="shared" si="4"/>
        <v>113.04211199999997</v>
      </c>
      <c r="K189" s="4">
        <v>8478.1583999999984</v>
      </c>
      <c r="L189" s="88" t="s">
        <v>1371</v>
      </c>
    </row>
    <row r="190" spans="1:12" ht="75">
      <c r="A190" s="99">
        <v>181</v>
      </c>
      <c r="B190" s="420" t="s">
        <v>1302</v>
      </c>
      <c r="C190" s="88" t="s">
        <v>1303</v>
      </c>
      <c r="D190" s="88">
        <v>204873388</v>
      </c>
      <c r="E190" s="99" t="s">
        <v>960</v>
      </c>
      <c r="F190" s="88" t="s">
        <v>1353</v>
      </c>
      <c r="G190" s="459">
        <v>36</v>
      </c>
      <c r="H190" s="99" t="s">
        <v>960</v>
      </c>
      <c r="I190" s="453" t="s">
        <v>1305</v>
      </c>
      <c r="J190" s="4">
        <f t="shared" si="4"/>
        <v>113.04211199999997</v>
      </c>
      <c r="K190" s="4">
        <v>8478.1583999999984</v>
      </c>
      <c r="L190" s="88" t="s">
        <v>1372</v>
      </c>
    </row>
    <row r="191" spans="1:12" ht="90">
      <c r="A191" s="99">
        <v>182</v>
      </c>
      <c r="B191" s="420" t="s">
        <v>1302</v>
      </c>
      <c r="C191" s="88" t="s">
        <v>1303</v>
      </c>
      <c r="D191" s="88">
        <v>204873388</v>
      </c>
      <c r="E191" s="99" t="s">
        <v>960</v>
      </c>
      <c r="F191" s="88" t="s">
        <v>1353</v>
      </c>
      <c r="G191" s="459">
        <v>36</v>
      </c>
      <c r="H191" s="99" t="s">
        <v>960</v>
      </c>
      <c r="I191" s="453" t="s">
        <v>1305</v>
      </c>
      <c r="J191" s="4">
        <f t="shared" si="4"/>
        <v>113.04211199999997</v>
      </c>
      <c r="K191" s="4">
        <v>8478.1583999999984</v>
      </c>
      <c r="L191" s="88" t="s">
        <v>1373</v>
      </c>
    </row>
    <row r="192" spans="1:12" ht="60">
      <c r="A192" s="99">
        <v>183</v>
      </c>
      <c r="B192" s="420" t="s">
        <v>1302</v>
      </c>
      <c r="C192" s="88" t="s">
        <v>1303</v>
      </c>
      <c r="D192" s="88">
        <v>204873388</v>
      </c>
      <c r="E192" s="99" t="s">
        <v>960</v>
      </c>
      <c r="F192" s="88" t="s">
        <v>1353</v>
      </c>
      <c r="G192" s="459">
        <v>36</v>
      </c>
      <c r="H192" s="99" t="s">
        <v>960</v>
      </c>
      <c r="I192" s="453" t="s">
        <v>1305</v>
      </c>
      <c r="J192" s="4">
        <f t="shared" si="4"/>
        <v>146.28979200000001</v>
      </c>
      <c r="K192" s="4">
        <v>10971.734399999999</v>
      </c>
      <c r="L192" s="88" t="s">
        <v>1374</v>
      </c>
    </row>
    <row r="193" spans="1:12" ht="135">
      <c r="A193" s="99">
        <v>184</v>
      </c>
      <c r="B193" s="420" t="s">
        <v>1302</v>
      </c>
      <c r="C193" s="88" t="s">
        <v>1303</v>
      </c>
      <c r="D193" s="88">
        <v>204873388</v>
      </c>
      <c r="E193" s="99" t="s">
        <v>960</v>
      </c>
      <c r="F193" s="88" t="s">
        <v>1353</v>
      </c>
      <c r="G193" s="459">
        <v>18</v>
      </c>
      <c r="H193" s="99" t="s">
        <v>960</v>
      </c>
      <c r="I193" s="453" t="s">
        <v>1305</v>
      </c>
      <c r="J193" s="4">
        <f t="shared" si="4"/>
        <v>56.521055999999987</v>
      </c>
      <c r="K193" s="4">
        <v>4239.0791999999992</v>
      </c>
      <c r="L193" s="88" t="s">
        <v>1375</v>
      </c>
    </row>
    <row r="194" spans="1:12" ht="120">
      <c r="A194" s="99">
        <v>185</v>
      </c>
      <c r="B194" s="420" t="s">
        <v>1302</v>
      </c>
      <c r="C194" s="88" t="s">
        <v>1303</v>
      </c>
      <c r="D194" s="88">
        <v>204873388</v>
      </c>
      <c r="E194" s="99" t="s">
        <v>960</v>
      </c>
      <c r="F194" s="88" t="s">
        <v>1353</v>
      </c>
      <c r="G194" s="459">
        <v>36</v>
      </c>
      <c r="H194" s="99" t="s">
        <v>960</v>
      </c>
      <c r="I194" s="453" t="s">
        <v>1305</v>
      </c>
      <c r="J194" s="4">
        <f t="shared" si="4"/>
        <v>113.04211199999997</v>
      </c>
      <c r="K194" s="4">
        <v>8478.1583999999984</v>
      </c>
      <c r="L194" s="88" t="s">
        <v>1376</v>
      </c>
    </row>
    <row r="195" spans="1:12" ht="90">
      <c r="A195" s="99">
        <v>186</v>
      </c>
      <c r="B195" s="420" t="s">
        <v>1302</v>
      </c>
      <c r="C195" s="88" t="s">
        <v>1303</v>
      </c>
      <c r="D195" s="88">
        <v>204873388</v>
      </c>
      <c r="E195" s="99" t="s">
        <v>960</v>
      </c>
      <c r="F195" s="88" t="s">
        <v>1353</v>
      </c>
      <c r="G195" s="459">
        <v>36</v>
      </c>
      <c r="H195" s="99" t="s">
        <v>960</v>
      </c>
      <c r="I195" s="453" t="s">
        <v>1305</v>
      </c>
      <c r="J195" s="4">
        <f t="shared" si="4"/>
        <v>113.04211199999997</v>
      </c>
      <c r="K195" s="4">
        <v>8478.1583999999984</v>
      </c>
      <c r="L195" s="88" t="s">
        <v>1377</v>
      </c>
    </row>
    <row r="196" spans="1:12" ht="90">
      <c r="A196" s="99">
        <v>187</v>
      </c>
      <c r="B196" s="420" t="s">
        <v>1302</v>
      </c>
      <c r="C196" s="88" t="s">
        <v>1303</v>
      </c>
      <c r="D196" s="88">
        <v>204873388</v>
      </c>
      <c r="E196" s="99" t="s">
        <v>960</v>
      </c>
      <c r="F196" s="88" t="s">
        <v>1353</v>
      </c>
      <c r="G196" s="459">
        <v>36</v>
      </c>
      <c r="H196" s="99" t="s">
        <v>960</v>
      </c>
      <c r="I196" s="453" t="s">
        <v>1305</v>
      </c>
      <c r="J196" s="4">
        <f t="shared" si="4"/>
        <v>113.04211199999997</v>
      </c>
      <c r="K196" s="4">
        <v>8478.1583999999984</v>
      </c>
      <c r="L196" s="88" t="s">
        <v>1378</v>
      </c>
    </row>
    <row r="197" spans="1:12" ht="105">
      <c r="A197" s="99">
        <v>188</v>
      </c>
      <c r="B197" s="420" t="s">
        <v>1302</v>
      </c>
      <c r="C197" s="88" t="s">
        <v>1303</v>
      </c>
      <c r="D197" s="88">
        <v>204873388</v>
      </c>
      <c r="E197" s="99" t="s">
        <v>960</v>
      </c>
      <c r="F197" s="88" t="s">
        <v>1353</v>
      </c>
      <c r="G197" s="459">
        <v>36</v>
      </c>
      <c r="H197" s="99" t="s">
        <v>960</v>
      </c>
      <c r="I197" s="453" t="s">
        <v>1305</v>
      </c>
      <c r="J197" s="4">
        <f t="shared" si="4"/>
        <v>113.04211199999997</v>
      </c>
      <c r="K197" s="4">
        <v>8478.1583999999984</v>
      </c>
      <c r="L197" s="88" t="s">
        <v>1379</v>
      </c>
    </row>
    <row r="198" spans="1:12" ht="105">
      <c r="A198" s="99">
        <v>189</v>
      </c>
      <c r="B198" s="420" t="s">
        <v>1302</v>
      </c>
      <c r="C198" s="88" t="s">
        <v>1303</v>
      </c>
      <c r="D198" s="88">
        <v>204873388</v>
      </c>
      <c r="E198" s="99" t="s">
        <v>960</v>
      </c>
      <c r="F198" s="88" t="s">
        <v>1353</v>
      </c>
      <c r="G198" s="459">
        <v>32</v>
      </c>
      <c r="H198" s="99" t="s">
        <v>960</v>
      </c>
      <c r="I198" s="453" t="s">
        <v>1305</v>
      </c>
      <c r="J198" s="4">
        <f t="shared" si="4"/>
        <v>100.48187733333333</v>
      </c>
      <c r="K198" s="4">
        <v>7536.1407999999992</v>
      </c>
      <c r="L198" s="88" t="s">
        <v>1380</v>
      </c>
    </row>
    <row r="199" spans="1:12" ht="105">
      <c r="A199" s="99">
        <v>190</v>
      </c>
      <c r="B199" s="420" t="s">
        <v>1302</v>
      </c>
      <c r="C199" s="88" t="s">
        <v>1303</v>
      </c>
      <c r="D199" s="88">
        <v>204873388</v>
      </c>
      <c r="E199" s="99" t="s">
        <v>960</v>
      </c>
      <c r="F199" s="88" t="s">
        <v>1353</v>
      </c>
      <c r="G199" s="459">
        <v>32</v>
      </c>
      <c r="H199" s="99" t="s">
        <v>960</v>
      </c>
      <c r="I199" s="453" t="s">
        <v>1305</v>
      </c>
      <c r="J199" s="4">
        <f t="shared" si="4"/>
        <v>100.48187733333333</v>
      </c>
      <c r="K199" s="4">
        <v>7536.1407999999992</v>
      </c>
      <c r="L199" s="88" t="s">
        <v>1381</v>
      </c>
    </row>
    <row r="200" spans="1:12" ht="60">
      <c r="A200" s="99">
        <v>191</v>
      </c>
      <c r="B200" s="420" t="s">
        <v>1302</v>
      </c>
      <c r="C200" s="88" t="s">
        <v>1303</v>
      </c>
      <c r="D200" s="88">
        <v>204873388</v>
      </c>
      <c r="E200" s="99" t="s">
        <v>960</v>
      </c>
      <c r="F200" s="88" t="s">
        <v>1353</v>
      </c>
      <c r="G200" s="459">
        <v>43.064999999999998</v>
      </c>
      <c r="H200" s="99" t="s">
        <v>960</v>
      </c>
      <c r="I200" s="453" t="s">
        <v>1305</v>
      </c>
      <c r="J200" s="4">
        <f t="shared" si="4"/>
        <v>174.99916367999992</v>
      </c>
      <c r="K200" s="4">
        <v>13124.937275999995</v>
      </c>
      <c r="L200" s="88" t="s">
        <v>1382</v>
      </c>
    </row>
    <row r="201" spans="1:12" ht="75">
      <c r="A201" s="99">
        <v>192</v>
      </c>
      <c r="B201" s="420" t="s">
        <v>1302</v>
      </c>
      <c r="C201" s="88" t="s">
        <v>1303</v>
      </c>
      <c r="D201" s="88">
        <v>204873388</v>
      </c>
      <c r="E201" s="99" t="s">
        <v>960</v>
      </c>
      <c r="F201" s="88" t="s">
        <v>1353</v>
      </c>
      <c r="G201" s="459">
        <v>36</v>
      </c>
      <c r="H201" s="99" t="s">
        <v>960</v>
      </c>
      <c r="I201" s="453" t="s">
        <v>1305</v>
      </c>
      <c r="J201" s="4">
        <f t="shared" si="4"/>
        <v>113.04211199999997</v>
      </c>
      <c r="K201" s="4">
        <v>8478.1583999999984</v>
      </c>
      <c r="L201" s="88" t="s">
        <v>1383</v>
      </c>
    </row>
    <row r="202" spans="1:12" ht="90">
      <c r="A202" s="99">
        <v>193</v>
      </c>
      <c r="B202" s="420" t="s">
        <v>1302</v>
      </c>
      <c r="C202" s="88" t="s">
        <v>1303</v>
      </c>
      <c r="D202" s="88">
        <v>204873388</v>
      </c>
      <c r="E202" s="99" t="s">
        <v>960</v>
      </c>
      <c r="F202" s="88" t="s">
        <v>1416</v>
      </c>
      <c r="G202" s="88">
        <v>36</v>
      </c>
      <c r="H202" s="99" t="s">
        <v>960</v>
      </c>
      <c r="I202" s="453" t="s">
        <v>1305</v>
      </c>
      <c r="J202" s="4">
        <f>K202/47</f>
        <v>148.55346382978723</v>
      </c>
      <c r="K202" s="4">
        <v>6982.0127999999995</v>
      </c>
      <c r="L202" s="88" t="s">
        <v>1384</v>
      </c>
    </row>
    <row r="203" spans="1:12" ht="105">
      <c r="A203" s="99">
        <v>194</v>
      </c>
      <c r="B203" s="420" t="s">
        <v>1302</v>
      </c>
      <c r="C203" s="88" t="s">
        <v>1303</v>
      </c>
      <c r="D203" s="88">
        <v>204873388</v>
      </c>
      <c r="E203" s="99" t="s">
        <v>960</v>
      </c>
      <c r="F203" s="88" t="s">
        <v>1416</v>
      </c>
      <c r="G203" s="88">
        <v>36</v>
      </c>
      <c r="H203" s="99" t="s">
        <v>960</v>
      </c>
      <c r="I203" s="453" t="s">
        <v>1305</v>
      </c>
      <c r="J203" s="4">
        <f t="shared" ref="J203:J233" si="5">K203/47</f>
        <v>148.55346382978723</v>
      </c>
      <c r="K203" s="4">
        <v>6982.0127999999995</v>
      </c>
      <c r="L203" s="88" t="s">
        <v>1385</v>
      </c>
    </row>
    <row r="204" spans="1:12" ht="105">
      <c r="A204" s="99">
        <v>195</v>
      </c>
      <c r="B204" s="420" t="s">
        <v>1302</v>
      </c>
      <c r="C204" s="88" t="s">
        <v>1303</v>
      </c>
      <c r="D204" s="88">
        <v>204873388</v>
      </c>
      <c r="E204" s="99" t="s">
        <v>960</v>
      </c>
      <c r="F204" s="88" t="s">
        <v>1416</v>
      </c>
      <c r="G204" s="88">
        <v>18</v>
      </c>
      <c r="H204" s="99" t="s">
        <v>960</v>
      </c>
      <c r="I204" s="453" t="s">
        <v>1305</v>
      </c>
      <c r="J204" s="4">
        <f t="shared" si="5"/>
        <v>74.276731914893617</v>
      </c>
      <c r="K204" s="4">
        <v>3491.0063999999998</v>
      </c>
      <c r="L204" s="88" t="s">
        <v>1386</v>
      </c>
    </row>
    <row r="205" spans="1:12" ht="105">
      <c r="A205" s="99">
        <v>196</v>
      </c>
      <c r="B205" s="420" t="s">
        <v>1302</v>
      </c>
      <c r="C205" s="88" t="s">
        <v>1303</v>
      </c>
      <c r="D205" s="88">
        <v>204873388</v>
      </c>
      <c r="E205" s="99" t="s">
        <v>960</v>
      </c>
      <c r="F205" s="88" t="s">
        <v>1416</v>
      </c>
      <c r="G205" s="88">
        <v>36</v>
      </c>
      <c r="H205" s="99" t="s">
        <v>960</v>
      </c>
      <c r="I205" s="453" t="s">
        <v>1305</v>
      </c>
      <c r="J205" s="4">
        <f t="shared" si="5"/>
        <v>148.55346382978723</v>
      </c>
      <c r="K205" s="4">
        <v>6982.0127999999995</v>
      </c>
      <c r="L205" s="88" t="s">
        <v>1387</v>
      </c>
    </row>
    <row r="206" spans="1:12" ht="135">
      <c r="A206" s="99">
        <v>197</v>
      </c>
      <c r="B206" s="420" t="s">
        <v>1302</v>
      </c>
      <c r="C206" s="88" t="s">
        <v>1303</v>
      </c>
      <c r="D206" s="88">
        <v>204873388</v>
      </c>
      <c r="E206" s="99" t="s">
        <v>960</v>
      </c>
      <c r="F206" s="88" t="s">
        <v>1416</v>
      </c>
      <c r="G206" s="88">
        <v>36</v>
      </c>
      <c r="H206" s="99" t="s">
        <v>960</v>
      </c>
      <c r="I206" s="453" t="s">
        <v>1305</v>
      </c>
      <c r="J206" s="4">
        <f t="shared" si="5"/>
        <v>148.55346382978723</v>
      </c>
      <c r="K206" s="4">
        <v>6982.0127999999995</v>
      </c>
      <c r="L206" s="88" t="s">
        <v>1388</v>
      </c>
    </row>
    <row r="207" spans="1:12" ht="120">
      <c r="A207" s="99">
        <v>198</v>
      </c>
      <c r="B207" s="420" t="s">
        <v>1302</v>
      </c>
      <c r="C207" s="88" t="s">
        <v>1303</v>
      </c>
      <c r="D207" s="88">
        <v>204873388</v>
      </c>
      <c r="E207" s="99" t="s">
        <v>960</v>
      </c>
      <c r="F207" s="88" t="s">
        <v>1416</v>
      </c>
      <c r="G207" s="88">
        <v>36</v>
      </c>
      <c r="H207" s="99" t="s">
        <v>960</v>
      </c>
      <c r="I207" s="453" t="s">
        <v>1305</v>
      </c>
      <c r="J207" s="4">
        <f t="shared" si="5"/>
        <v>148.55346382978723</v>
      </c>
      <c r="K207" s="4">
        <v>6982.0127999999995</v>
      </c>
      <c r="L207" s="88" t="s">
        <v>1389</v>
      </c>
    </row>
    <row r="208" spans="1:12" ht="120">
      <c r="A208" s="99">
        <v>199</v>
      </c>
      <c r="B208" s="420" t="s">
        <v>1302</v>
      </c>
      <c r="C208" s="88" t="s">
        <v>1303</v>
      </c>
      <c r="D208" s="88">
        <v>204873388</v>
      </c>
      <c r="E208" s="99" t="s">
        <v>960</v>
      </c>
      <c r="F208" s="88" t="s">
        <v>1416</v>
      </c>
      <c r="G208" s="88">
        <v>18</v>
      </c>
      <c r="H208" s="99" t="s">
        <v>960</v>
      </c>
      <c r="I208" s="453" t="s">
        <v>1305</v>
      </c>
      <c r="J208" s="4">
        <f t="shared" si="5"/>
        <v>74.276731914893617</v>
      </c>
      <c r="K208" s="4">
        <v>3491.0063999999998</v>
      </c>
      <c r="L208" s="88" t="s">
        <v>1390</v>
      </c>
    </row>
    <row r="209" spans="1:12" ht="120">
      <c r="A209" s="99">
        <v>200</v>
      </c>
      <c r="B209" s="420" t="s">
        <v>1302</v>
      </c>
      <c r="C209" s="88" t="s">
        <v>1303</v>
      </c>
      <c r="D209" s="88">
        <v>204873388</v>
      </c>
      <c r="E209" s="99" t="s">
        <v>960</v>
      </c>
      <c r="F209" s="88" t="s">
        <v>1416</v>
      </c>
      <c r="G209" s="88">
        <v>36</v>
      </c>
      <c r="H209" s="99" t="s">
        <v>960</v>
      </c>
      <c r="I209" s="453" t="s">
        <v>1305</v>
      </c>
      <c r="J209" s="4">
        <f t="shared" si="5"/>
        <v>148.55346382978723</v>
      </c>
      <c r="K209" s="4">
        <v>6982.0127999999995</v>
      </c>
      <c r="L209" s="88" t="s">
        <v>1391</v>
      </c>
    </row>
    <row r="210" spans="1:12" ht="135">
      <c r="A210" s="99">
        <v>201</v>
      </c>
      <c r="B210" s="420" t="s">
        <v>1302</v>
      </c>
      <c r="C210" s="88" t="s">
        <v>1303</v>
      </c>
      <c r="D210" s="88">
        <v>204873388</v>
      </c>
      <c r="E210" s="99" t="s">
        <v>960</v>
      </c>
      <c r="F210" s="88" t="s">
        <v>1416</v>
      </c>
      <c r="G210" s="88">
        <v>18</v>
      </c>
      <c r="H210" s="99" t="s">
        <v>960</v>
      </c>
      <c r="I210" s="453" t="s">
        <v>1305</v>
      </c>
      <c r="J210" s="4">
        <f t="shared" si="5"/>
        <v>74.276731914893617</v>
      </c>
      <c r="K210" s="4">
        <v>3491.0063999999998</v>
      </c>
      <c r="L210" s="88" t="s">
        <v>1392</v>
      </c>
    </row>
    <row r="211" spans="1:12" ht="150">
      <c r="A211" s="99">
        <v>202</v>
      </c>
      <c r="B211" s="420" t="s">
        <v>1302</v>
      </c>
      <c r="C211" s="88" t="s">
        <v>1303</v>
      </c>
      <c r="D211" s="88">
        <v>204873388</v>
      </c>
      <c r="E211" s="99" t="s">
        <v>960</v>
      </c>
      <c r="F211" s="88" t="s">
        <v>1416</v>
      </c>
      <c r="G211" s="88">
        <v>36</v>
      </c>
      <c r="H211" s="99" t="s">
        <v>960</v>
      </c>
      <c r="I211" s="453" t="s">
        <v>1305</v>
      </c>
      <c r="J211" s="4">
        <f t="shared" si="5"/>
        <v>148.55346382978723</v>
      </c>
      <c r="K211" s="4">
        <v>6982.0127999999995</v>
      </c>
      <c r="L211" s="88" t="s">
        <v>1393</v>
      </c>
    </row>
    <row r="212" spans="1:12" ht="105">
      <c r="A212" s="99">
        <v>203</v>
      </c>
      <c r="B212" s="420" t="s">
        <v>1302</v>
      </c>
      <c r="C212" s="88" t="s">
        <v>1303</v>
      </c>
      <c r="D212" s="88">
        <v>204873388</v>
      </c>
      <c r="E212" s="99" t="s">
        <v>960</v>
      </c>
      <c r="F212" s="88" t="s">
        <v>1416</v>
      </c>
      <c r="G212" s="88">
        <v>18</v>
      </c>
      <c r="H212" s="99" t="s">
        <v>960</v>
      </c>
      <c r="I212" s="453" t="s">
        <v>1305</v>
      </c>
      <c r="J212" s="4">
        <f t="shared" si="5"/>
        <v>74.276731914893617</v>
      </c>
      <c r="K212" s="4">
        <v>3491.0063999999998</v>
      </c>
      <c r="L212" s="88" t="s">
        <v>1394</v>
      </c>
    </row>
    <row r="213" spans="1:12" ht="90">
      <c r="A213" s="99">
        <v>204</v>
      </c>
      <c r="B213" s="420" t="s">
        <v>1302</v>
      </c>
      <c r="C213" s="88" t="s">
        <v>1303</v>
      </c>
      <c r="D213" s="88">
        <v>204873388</v>
      </c>
      <c r="E213" s="99" t="s">
        <v>960</v>
      </c>
      <c r="F213" s="88" t="s">
        <v>1416</v>
      </c>
      <c r="G213" s="88">
        <v>18</v>
      </c>
      <c r="H213" s="99" t="s">
        <v>960</v>
      </c>
      <c r="I213" s="453" t="s">
        <v>1305</v>
      </c>
      <c r="J213" s="4">
        <f t="shared" si="5"/>
        <v>74.276731914893617</v>
      </c>
      <c r="K213" s="4">
        <v>3491.0063999999998</v>
      </c>
      <c r="L213" s="88" t="s">
        <v>1395</v>
      </c>
    </row>
    <row r="214" spans="1:12" ht="105">
      <c r="A214" s="99">
        <v>205</v>
      </c>
      <c r="B214" s="420" t="s">
        <v>1302</v>
      </c>
      <c r="C214" s="88" t="s">
        <v>1303</v>
      </c>
      <c r="D214" s="88">
        <v>204873388</v>
      </c>
      <c r="E214" s="99" t="s">
        <v>960</v>
      </c>
      <c r="F214" s="88" t="s">
        <v>1416</v>
      </c>
      <c r="G214" s="88">
        <v>36</v>
      </c>
      <c r="H214" s="99" t="s">
        <v>960</v>
      </c>
      <c r="I214" s="453" t="s">
        <v>1305</v>
      </c>
      <c r="J214" s="4">
        <f t="shared" si="5"/>
        <v>148.55346382978723</v>
      </c>
      <c r="K214" s="4">
        <v>6982.0127999999995</v>
      </c>
      <c r="L214" s="88" t="s">
        <v>1396</v>
      </c>
    </row>
    <row r="215" spans="1:12" ht="135">
      <c r="A215" s="99">
        <v>206</v>
      </c>
      <c r="B215" s="420" t="s">
        <v>1302</v>
      </c>
      <c r="C215" s="88" t="s">
        <v>1303</v>
      </c>
      <c r="D215" s="88">
        <v>204873388</v>
      </c>
      <c r="E215" s="99" t="s">
        <v>960</v>
      </c>
      <c r="F215" s="88" t="s">
        <v>1416</v>
      </c>
      <c r="G215" s="88">
        <v>36</v>
      </c>
      <c r="H215" s="99" t="s">
        <v>960</v>
      </c>
      <c r="I215" s="453" t="s">
        <v>1305</v>
      </c>
      <c r="J215" s="4">
        <f t="shared" si="5"/>
        <v>148.55346382978723</v>
      </c>
      <c r="K215" s="4">
        <v>6982.0127999999995</v>
      </c>
      <c r="L215" s="88" t="s">
        <v>1397</v>
      </c>
    </row>
    <row r="216" spans="1:12" ht="90">
      <c r="A216" s="99">
        <v>207</v>
      </c>
      <c r="B216" s="420" t="s">
        <v>1302</v>
      </c>
      <c r="C216" s="88" t="s">
        <v>1303</v>
      </c>
      <c r="D216" s="88">
        <v>204873388</v>
      </c>
      <c r="E216" s="99" t="s">
        <v>960</v>
      </c>
      <c r="F216" s="88" t="s">
        <v>1416</v>
      </c>
      <c r="G216" s="88">
        <v>36</v>
      </c>
      <c r="H216" s="99" t="s">
        <v>960</v>
      </c>
      <c r="I216" s="453" t="s">
        <v>1305</v>
      </c>
      <c r="J216" s="4">
        <f t="shared" si="5"/>
        <v>148.55346382978723</v>
      </c>
      <c r="K216" s="4">
        <v>6982.0127999999995</v>
      </c>
      <c r="L216" s="88" t="s">
        <v>1398</v>
      </c>
    </row>
    <row r="217" spans="1:12" ht="120">
      <c r="A217" s="99">
        <v>208</v>
      </c>
      <c r="B217" s="420" t="s">
        <v>1302</v>
      </c>
      <c r="C217" s="88" t="s">
        <v>1303</v>
      </c>
      <c r="D217" s="88">
        <v>204873388</v>
      </c>
      <c r="E217" s="99" t="s">
        <v>960</v>
      </c>
      <c r="F217" s="88" t="s">
        <v>1416</v>
      </c>
      <c r="G217" s="88">
        <v>36</v>
      </c>
      <c r="H217" s="99" t="s">
        <v>960</v>
      </c>
      <c r="I217" s="453" t="s">
        <v>1305</v>
      </c>
      <c r="J217" s="4">
        <f t="shared" si="5"/>
        <v>148.55346382978723</v>
      </c>
      <c r="K217" s="4">
        <v>6982.0127999999995</v>
      </c>
      <c r="L217" s="88" t="s">
        <v>1399</v>
      </c>
    </row>
    <row r="218" spans="1:12" ht="60">
      <c r="A218" s="99">
        <v>209</v>
      </c>
      <c r="B218" s="420" t="s">
        <v>1302</v>
      </c>
      <c r="C218" s="88" t="s">
        <v>1303</v>
      </c>
      <c r="D218" s="88">
        <v>204873388</v>
      </c>
      <c r="E218" s="99" t="s">
        <v>960</v>
      </c>
      <c r="F218" s="88" t="s">
        <v>1416</v>
      </c>
      <c r="G218" s="88">
        <v>54</v>
      </c>
      <c r="H218" s="99" t="s">
        <v>960</v>
      </c>
      <c r="I218" s="453" t="s">
        <v>1305</v>
      </c>
      <c r="J218" s="4">
        <f t="shared" si="5"/>
        <v>222.83019574468082</v>
      </c>
      <c r="K218" s="4">
        <v>10473.019199999999</v>
      </c>
      <c r="L218" s="88" t="s">
        <v>1400</v>
      </c>
    </row>
    <row r="219" spans="1:12" ht="45">
      <c r="A219" s="99">
        <v>210</v>
      </c>
      <c r="B219" s="420" t="s">
        <v>1302</v>
      </c>
      <c r="C219" s="88" t="s">
        <v>1303</v>
      </c>
      <c r="D219" s="88">
        <v>204873388</v>
      </c>
      <c r="E219" s="99" t="s">
        <v>960</v>
      </c>
      <c r="F219" s="88" t="s">
        <v>1416</v>
      </c>
      <c r="G219" s="88">
        <v>36</v>
      </c>
      <c r="H219" s="99" t="s">
        <v>960</v>
      </c>
      <c r="I219" s="453" t="s">
        <v>1305</v>
      </c>
      <c r="J219" s="4">
        <f t="shared" si="5"/>
        <v>148.55346382978723</v>
      </c>
      <c r="K219" s="4">
        <v>6982.0127999999995</v>
      </c>
      <c r="L219" s="88" t="s">
        <v>1401</v>
      </c>
    </row>
    <row r="220" spans="1:12" ht="135">
      <c r="A220" s="99">
        <v>211</v>
      </c>
      <c r="B220" s="420" t="s">
        <v>1302</v>
      </c>
      <c r="C220" s="88" t="s">
        <v>1303</v>
      </c>
      <c r="D220" s="88">
        <v>204873388</v>
      </c>
      <c r="E220" s="99" t="s">
        <v>960</v>
      </c>
      <c r="F220" s="88" t="s">
        <v>1416</v>
      </c>
      <c r="G220" s="88">
        <v>18</v>
      </c>
      <c r="H220" s="99" t="s">
        <v>960</v>
      </c>
      <c r="I220" s="453" t="s">
        <v>1305</v>
      </c>
      <c r="J220" s="4">
        <f t="shared" si="5"/>
        <v>74.276731914893617</v>
      </c>
      <c r="K220" s="4">
        <v>3491.0063999999998</v>
      </c>
      <c r="L220" s="88" t="s">
        <v>1402</v>
      </c>
    </row>
    <row r="221" spans="1:12" ht="120">
      <c r="A221" s="99">
        <v>212</v>
      </c>
      <c r="B221" s="420" t="s">
        <v>1302</v>
      </c>
      <c r="C221" s="88" t="s">
        <v>1303</v>
      </c>
      <c r="D221" s="88">
        <v>204873388</v>
      </c>
      <c r="E221" s="99" t="s">
        <v>960</v>
      </c>
      <c r="F221" s="88" t="s">
        <v>1416</v>
      </c>
      <c r="G221" s="88">
        <v>36</v>
      </c>
      <c r="H221" s="99" t="s">
        <v>960</v>
      </c>
      <c r="I221" s="453" t="s">
        <v>1305</v>
      </c>
      <c r="J221" s="4">
        <f t="shared" si="5"/>
        <v>148.55346382978723</v>
      </c>
      <c r="K221" s="4">
        <v>6982.0127999999995</v>
      </c>
      <c r="L221" s="88" t="s">
        <v>1403</v>
      </c>
    </row>
    <row r="222" spans="1:12" ht="75">
      <c r="A222" s="99">
        <v>213</v>
      </c>
      <c r="B222" s="420" t="s">
        <v>1302</v>
      </c>
      <c r="C222" s="88" t="s">
        <v>1303</v>
      </c>
      <c r="D222" s="88">
        <v>204873388</v>
      </c>
      <c r="E222" s="99" t="s">
        <v>960</v>
      </c>
      <c r="F222" s="88" t="s">
        <v>1416</v>
      </c>
      <c r="G222" s="88">
        <v>36</v>
      </c>
      <c r="H222" s="99" t="s">
        <v>960</v>
      </c>
      <c r="I222" s="453" t="s">
        <v>1305</v>
      </c>
      <c r="J222" s="4">
        <f t="shared" si="5"/>
        <v>148.55346382978723</v>
      </c>
      <c r="K222" s="4">
        <v>6982.0127999999995</v>
      </c>
      <c r="L222" s="88" t="s">
        <v>1404</v>
      </c>
    </row>
    <row r="223" spans="1:12" ht="135">
      <c r="A223" s="99">
        <v>214</v>
      </c>
      <c r="B223" s="420" t="s">
        <v>1302</v>
      </c>
      <c r="C223" s="88" t="s">
        <v>1303</v>
      </c>
      <c r="D223" s="88">
        <v>204873388</v>
      </c>
      <c r="E223" s="99" t="s">
        <v>960</v>
      </c>
      <c r="F223" s="88" t="s">
        <v>1416</v>
      </c>
      <c r="G223" s="88">
        <v>36</v>
      </c>
      <c r="H223" s="99" t="s">
        <v>960</v>
      </c>
      <c r="I223" s="453" t="s">
        <v>1305</v>
      </c>
      <c r="J223" s="4">
        <f t="shared" si="5"/>
        <v>148.55346382978723</v>
      </c>
      <c r="K223" s="4">
        <v>6982.0127999999995</v>
      </c>
      <c r="L223" s="88" t="s">
        <v>1405</v>
      </c>
    </row>
    <row r="224" spans="1:12" ht="135">
      <c r="A224" s="99">
        <v>215</v>
      </c>
      <c r="B224" s="420" t="s">
        <v>1302</v>
      </c>
      <c r="C224" s="88" t="s">
        <v>1303</v>
      </c>
      <c r="D224" s="88">
        <v>204873388</v>
      </c>
      <c r="E224" s="99" t="s">
        <v>960</v>
      </c>
      <c r="F224" s="88" t="s">
        <v>1416</v>
      </c>
      <c r="G224" s="88">
        <v>36</v>
      </c>
      <c r="H224" s="99" t="s">
        <v>960</v>
      </c>
      <c r="I224" s="453" t="s">
        <v>1305</v>
      </c>
      <c r="J224" s="4">
        <f t="shared" si="5"/>
        <v>148.55346382978723</v>
      </c>
      <c r="K224" s="4">
        <v>6982.0127999999995</v>
      </c>
      <c r="L224" s="88" t="s">
        <v>1406</v>
      </c>
    </row>
    <row r="225" spans="1:12" ht="120">
      <c r="A225" s="99">
        <v>216</v>
      </c>
      <c r="B225" s="420" t="s">
        <v>1302</v>
      </c>
      <c r="C225" s="88" t="s">
        <v>1303</v>
      </c>
      <c r="D225" s="88">
        <v>204873388</v>
      </c>
      <c r="E225" s="99" t="s">
        <v>960</v>
      </c>
      <c r="F225" s="88" t="s">
        <v>1416</v>
      </c>
      <c r="G225" s="88">
        <v>36</v>
      </c>
      <c r="H225" s="99" t="s">
        <v>960</v>
      </c>
      <c r="I225" s="453" t="s">
        <v>1305</v>
      </c>
      <c r="J225" s="4">
        <f t="shared" si="5"/>
        <v>148.55346382978723</v>
      </c>
      <c r="K225" s="4">
        <v>6982.0127999999995</v>
      </c>
      <c r="L225" s="88" t="s">
        <v>1407</v>
      </c>
    </row>
    <row r="226" spans="1:12" ht="90">
      <c r="A226" s="99">
        <v>217</v>
      </c>
      <c r="B226" s="420" t="s">
        <v>1302</v>
      </c>
      <c r="C226" s="88" t="s">
        <v>1303</v>
      </c>
      <c r="D226" s="88">
        <v>204873388</v>
      </c>
      <c r="E226" s="99" t="s">
        <v>960</v>
      </c>
      <c r="F226" s="88" t="s">
        <v>1416</v>
      </c>
      <c r="G226" s="88">
        <v>36</v>
      </c>
      <c r="H226" s="99" t="s">
        <v>960</v>
      </c>
      <c r="I226" s="453" t="s">
        <v>1305</v>
      </c>
      <c r="J226" s="4">
        <f t="shared" si="5"/>
        <v>148.55346382978723</v>
      </c>
      <c r="K226" s="4">
        <v>6982.0127999999995</v>
      </c>
      <c r="L226" s="88" t="s">
        <v>1408</v>
      </c>
    </row>
    <row r="227" spans="1:12" ht="105">
      <c r="A227" s="99">
        <v>218</v>
      </c>
      <c r="B227" s="420" t="s">
        <v>1302</v>
      </c>
      <c r="C227" s="88" t="s">
        <v>1303</v>
      </c>
      <c r="D227" s="88">
        <v>204873388</v>
      </c>
      <c r="E227" s="99" t="s">
        <v>960</v>
      </c>
      <c r="F227" s="88" t="s">
        <v>1416</v>
      </c>
      <c r="G227" s="88">
        <v>36</v>
      </c>
      <c r="H227" s="99" t="s">
        <v>960</v>
      </c>
      <c r="I227" s="453" t="s">
        <v>1305</v>
      </c>
      <c r="J227" s="4">
        <f t="shared" si="5"/>
        <v>148.55346382978723</v>
      </c>
      <c r="K227" s="4">
        <v>6982.0127999999995</v>
      </c>
      <c r="L227" s="88" t="s">
        <v>1409</v>
      </c>
    </row>
    <row r="228" spans="1:12" ht="90">
      <c r="A228" s="99">
        <v>219</v>
      </c>
      <c r="B228" s="420" t="s">
        <v>1302</v>
      </c>
      <c r="C228" s="88" t="s">
        <v>1303</v>
      </c>
      <c r="D228" s="88">
        <v>204873388</v>
      </c>
      <c r="E228" s="99" t="s">
        <v>960</v>
      </c>
      <c r="F228" s="88" t="s">
        <v>1416</v>
      </c>
      <c r="G228" s="88">
        <v>36</v>
      </c>
      <c r="H228" s="99" t="s">
        <v>960</v>
      </c>
      <c r="I228" s="453" t="s">
        <v>1305</v>
      </c>
      <c r="J228" s="4">
        <f t="shared" si="5"/>
        <v>148.55346382978723</v>
      </c>
      <c r="K228" s="4">
        <v>6982.0127999999995</v>
      </c>
      <c r="L228" s="88" t="s">
        <v>1410</v>
      </c>
    </row>
    <row r="229" spans="1:12" ht="60">
      <c r="A229" s="99">
        <v>220</v>
      </c>
      <c r="B229" s="420" t="s">
        <v>1302</v>
      </c>
      <c r="C229" s="88" t="s">
        <v>1303</v>
      </c>
      <c r="D229" s="88">
        <v>204873388</v>
      </c>
      <c r="E229" s="99" t="s">
        <v>960</v>
      </c>
      <c r="F229" s="88" t="s">
        <v>1416</v>
      </c>
      <c r="G229" s="88">
        <v>36</v>
      </c>
      <c r="H229" s="99" t="s">
        <v>960</v>
      </c>
      <c r="I229" s="453" t="s">
        <v>1305</v>
      </c>
      <c r="J229" s="4">
        <f t="shared" si="5"/>
        <v>148.55346382978723</v>
      </c>
      <c r="K229" s="4">
        <v>6982.0127999999995</v>
      </c>
      <c r="L229" s="88" t="s">
        <v>1411</v>
      </c>
    </row>
    <row r="230" spans="1:12" ht="120">
      <c r="A230" s="99">
        <v>221</v>
      </c>
      <c r="B230" s="420" t="s">
        <v>1302</v>
      </c>
      <c r="C230" s="88" t="s">
        <v>1303</v>
      </c>
      <c r="D230" s="88">
        <v>204873388</v>
      </c>
      <c r="E230" s="99" t="s">
        <v>960</v>
      </c>
      <c r="F230" s="88" t="s">
        <v>1416</v>
      </c>
      <c r="G230" s="88">
        <v>36</v>
      </c>
      <c r="H230" s="99" t="s">
        <v>960</v>
      </c>
      <c r="I230" s="453" t="s">
        <v>1305</v>
      </c>
      <c r="J230" s="4">
        <f t="shared" si="5"/>
        <v>148.55346382978723</v>
      </c>
      <c r="K230" s="4">
        <v>6982.0127999999995</v>
      </c>
      <c r="L230" s="88" t="s">
        <v>1412</v>
      </c>
    </row>
    <row r="231" spans="1:12" ht="90">
      <c r="A231" s="99">
        <v>222</v>
      </c>
      <c r="B231" s="420" t="s">
        <v>1302</v>
      </c>
      <c r="C231" s="88" t="s">
        <v>1303</v>
      </c>
      <c r="D231" s="88">
        <v>204873388</v>
      </c>
      <c r="E231" s="99" t="s">
        <v>960</v>
      </c>
      <c r="F231" s="88" t="s">
        <v>1416</v>
      </c>
      <c r="G231" s="88">
        <v>36</v>
      </c>
      <c r="H231" s="99" t="s">
        <v>960</v>
      </c>
      <c r="I231" s="453" t="s">
        <v>1305</v>
      </c>
      <c r="J231" s="4">
        <f t="shared" si="5"/>
        <v>148.55346382978723</v>
      </c>
      <c r="K231" s="4">
        <v>6982.0127999999995</v>
      </c>
      <c r="L231" s="88" t="s">
        <v>1413</v>
      </c>
    </row>
    <row r="232" spans="1:12" ht="75">
      <c r="A232" s="99">
        <v>223</v>
      </c>
      <c r="B232" s="420" t="s">
        <v>1302</v>
      </c>
      <c r="C232" s="88" t="s">
        <v>1303</v>
      </c>
      <c r="D232" s="88">
        <v>204873388</v>
      </c>
      <c r="E232" s="99" t="s">
        <v>960</v>
      </c>
      <c r="F232" s="88" t="s">
        <v>1416</v>
      </c>
      <c r="G232" s="88">
        <v>72</v>
      </c>
      <c r="H232" s="99" t="s">
        <v>960</v>
      </c>
      <c r="I232" s="453" t="s">
        <v>1305</v>
      </c>
      <c r="J232" s="4">
        <f t="shared" si="5"/>
        <v>297.10692765957447</v>
      </c>
      <c r="K232" s="4">
        <v>13964.025599999999</v>
      </c>
      <c r="L232" s="88" t="s">
        <v>1414</v>
      </c>
    </row>
    <row r="233" spans="1:12" ht="60">
      <c r="A233" s="99">
        <v>224</v>
      </c>
      <c r="B233" s="420" t="s">
        <v>1302</v>
      </c>
      <c r="C233" s="88" t="s">
        <v>1303</v>
      </c>
      <c r="D233" s="88">
        <v>204873388</v>
      </c>
      <c r="E233" s="99" t="s">
        <v>960</v>
      </c>
      <c r="F233" s="88" t="s">
        <v>1416</v>
      </c>
      <c r="G233" s="88">
        <v>36</v>
      </c>
      <c r="H233" s="99" t="s">
        <v>960</v>
      </c>
      <c r="I233" s="453" t="s">
        <v>1305</v>
      </c>
      <c r="J233" s="4">
        <f t="shared" si="5"/>
        <v>148.55346382978723</v>
      </c>
      <c r="K233" s="4">
        <v>6982.0127999999995</v>
      </c>
      <c r="L233" s="88" t="s">
        <v>1415</v>
      </c>
    </row>
    <row r="234" spans="1:12" ht="90">
      <c r="A234" s="99">
        <v>225</v>
      </c>
      <c r="B234" s="420" t="s">
        <v>1302</v>
      </c>
      <c r="C234" s="88" t="s">
        <v>1438</v>
      </c>
      <c r="D234" s="88">
        <v>404974104</v>
      </c>
      <c r="E234" s="99" t="s">
        <v>960</v>
      </c>
      <c r="F234" s="88" t="s">
        <v>1304</v>
      </c>
      <c r="G234" s="88">
        <v>49.5</v>
      </c>
      <c r="H234" s="99" t="s">
        <v>960</v>
      </c>
      <c r="I234" s="453" t="s">
        <v>1305</v>
      </c>
      <c r="J234" s="4">
        <f>K234/107</f>
        <v>2.5634893457943919</v>
      </c>
      <c r="K234" s="4">
        <v>274.29335999999995</v>
      </c>
      <c r="L234" s="88" t="s">
        <v>1417</v>
      </c>
    </row>
    <row r="235" spans="1:12" ht="60">
      <c r="A235" s="99">
        <v>226</v>
      </c>
      <c r="B235" s="420" t="s">
        <v>1302</v>
      </c>
      <c r="C235" s="88" t="s">
        <v>1438</v>
      </c>
      <c r="D235" s="88">
        <v>404974104</v>
      </c>
      <c r="E235" s="99" t="s">
        <v>960</v>
      </c>
      <c r="F235" s="88" t="s">
        <v>1304</v>
      </c>
      <c r="G235" s="88">
        <v>72</v>
      </c>
      <c r="H235" s="99" t="s">
        <v>960</v>
      </c>
      <c r="I235" s="453" t="s">
        <v>1305</v>
      </c>
      <c r="J235" s="4">
        <f t="shared" ref="J235:J267" si="6">K235/107</f>
        <v>3.7287117757009343</v>
      </c>
      <c r="K235" s="4">
        <v>398.97215999999997</v>
      </c>
      <c r="L235" s="88" t="s">
        <v>1418</v>
      </c>
    </row>
    <row r="236" spans="1:12" ht="45">
      <c r="A236" s="99">
        <v>227</v>
      </c>
      <c r="B236" s="420" t="s">
        <v>1302</v>
      </c>
      <c r="C236" s="88" t="s">
        <v>1438</v>
      </c>
      <c r="D236" s="88">
        <v>404974104</v>
      </c>
      <c r="E236" s="99" t="s">
        <v>960</v>
      </c>
      <c r="F236" s="88" t="s">
        <v>1304</v>
      </c>
      <c r="G236" s="88">
        <v>30</v>
      </c>
      <c r="H236" s="99" t="s">
        <v>960</v>
      </c>
      <c r="I236" s="453" t="s">
        <v>1305</v>
      </c>
      <c r="J236" s="4">
        <f t="shared" si="6"/>
        <v>1.553629906542056</v>
      </c>
      <c r="K236" s="4">
        <v>166.23839999999998</v>
      </c>
      <c r="L236" s="88" t="s">
        <v>1419</v>
      </c>
    </row>
    <row r="237" spans="1:12" ht="105">
      <c r="A237" s="99">
        <v>228</v>
      </c>
      <c r="B237" s="420" t="s">
        <v>1302</v>
      </c>
      <c r="C237" s="88" t="s">
        <v>1438</v>
      </c>
      <c r="D237" s="88">
        <v>404974104</v>
      </c>
      <c r="E237" s="99" t="s">
        <v>960</v>
      </c>
      <c r="F237" s="88" t="s">
        <v>1304</v>
      </c>
      <c r="G237" s="88">
        <v>46</v>
      </c>
      <c r="H237" s="99" t="s">
        <v>960</v>
      </c>
      <c r="I237" s="453" t="s">
        <v>1305</v>
      </c>
      <c r="J237" s="4">
        <f t="shared" si="6"/>
        <v>2.3822325233644861</v>
      </c>
      <c r="K237" s="4">
        <v>254.89887999999999</v>
      </c>
      <c r="L237" s="88" t="s">
        <v>1420</v>
      </c>
    </row>
    <row r="238" spans="1:12" ht="60">
      <c r="A238" s="99">
        <v>229</v>
      </c>
      <c r="B238" s="420" t="s">
        <v>1302</v>
      </c>
      <c r="C238" s="88" t="s">
        <v>1438</v>
      </c>
      <c r="D238" s="88">
        <v>404974104</v>
      </c>
      <c r="E238" s="99" t="s">
        <v>960</v>
      </c>
      <c r="F238" s="88" t="s">
        <v>1304</v>
      </c>
      <c r="G238" s="88">
        <v>40</v>
      </c>
      <c r="H238" s="99" t="s">
        <v>960</v>
      </c>
      <c r="I238" s="453" t="s">
        <v>1305</v>
      </c>
      <c r="J238" s="4">
        <f t="shared" si="6"/>
        <v>2.0715065420560745</v>
      </c>
      <c r="K238" s="4">
        <v>221.65119999999999</v>
      </c>
      <c r="L238" s="88" t="s">
        <v>1421</v>
      </c>
    </row>
    <row r="239" spans="1:12" ht="105">
      <c r="A239" s="99">
        <v>230</v>
      </c>
      <c r="B239" s="420" t="s">
        <v>1302</v>
      </c>
      <c r="C239" s="88" t="s">
        <v>1438</v>
      </c>
      <c r="D239" s="88">
        <v>404974104</v>
      </c>
      <c r="E239" s="99" t="s">
        <v>960</v>
      </c>
      <c r="F239" s="88" t="s">
        <v>1304</v>
      </c>
      <c r="G239" s="88">
        <v>48</v>
      </c>
      <c r="H239" s="99" t="s">
        <v>960</v>
      </c>
      <c r="I239" s="453" t="s">
        <v>1305</v>
      </c>
      <c r="J239" s="4">
        <f t="shared" si="6"/>
        <v>2.4858078504672894</v>
      </c>
      <c r="K239" s="4">
        <v>265.98143999999996</v>
      </c>
      <c r="L239" s="88" t="s">
        <v>1422</v>
      </c>
    </row>
    <row r="240" spans="1:12" ht="120">
      <c r="A240" s="99">
        <v>231</v>
      </c>
      <c r="B240" s="420" t="s">
        <v>1302</v>
      </c>
      <c r="C240" s="88" t="s">
        <v>1438</v>
      </c>
      <c r="D240" s="88">
        <v>404974104</v>
      </c>
      <c r="E240" s="99" t="s">
        <v>960</v>
      </c>
      <c r="F240" s="88" t="s">
        <v>1304</v>
      </c>
      <c r="G240" s="88">
        <v>75</v>
      </c>
      <c r="H240" s="99" t="s">
        <v>960</v>
      </c>
      <c r="I240" s="453" t="s">
        <v>1305</v>
      </c>
      <c r="J240" s="4">
        <f t="shared" si="6"/>
        <v>3.8840747663551403</v>
      </c>
      <c r="K240" s="4">
        <v>415.596</v>
      </c>
      <c r="L240" s="88" t="s">
        <v>1423</v>
      </c>
    </row>
    <row r="241" spans="1:12" ht="105">
      <c r="A241" s="99">
        <v>232</v>
      </c>
      <c r="B241" s="420" t="s">
        <v>1302</v>
      </c>
      <c r="C241" s="88" t="s">
        <v>1438</v>
      </c>
      <c r="D241" s="88">
        <v>404974104</v>
      </c>
      <c r="E241" s="99" t="s">
        <v>960</v>
      </c>
      <c r="F241" s="88" t="s">
        <v>1304</v>
      </c>
      <c r="G241" s="88">
        <v>41.6</v>
      </c>
      <c r="H241" s="99" t="s">
        <v>960</v>
      </c>
      <c r="I241" s="453" t="s">
        <v>1305</v>
      </c>
      <c r="J241" s="4">
        <f t="shared" si="6"/>
        <v>2.1544545794392524</v>
      </c>
      <c r="K241" s="4">
        <v>230.52664000000001</v>
      </c>
      <c r="L241" s="88" t="s">
        <v>1424</v>
      </c>
    </row>
    <row r="242" spans="1:12" ht="75">
      <c r="A242" s="99">
        <v>233</v>
      </c>
      <c r="B242" s="420" t="s">
        <v>1302</v>
      </c>
      <c r="C242" s="88" t="s">
        <v>1438</v>
      </c>
      <c r="D242" s="88">
        <v>404974104</v>
      </c>
      <c r="E242" s="99" t="s">
        <v>960</v>
      </c>
      <c r="F242" s="88" t="s">
        <v>1304</v>
      </c>
      <c r="G242" s="88">
        <v>79.2</v>
      </c>
      <c r="H242" s="99" t="s">
        <v>960</v>
      </c>
      <c r="I242" s="453" t="s">
        <v>1305</v>
      </c>
      <c r="J242" s="4">
        <f t="shared" si="6"/>
        <v>4.1015390654205603</v>
      </c>
      <c r="K242" s="4">
        <v>438.86467999999996</v>
      </c>
      <c r="L242" s="88" t="s">
        <v>1425</v>
      </c>
    </row>
    <row r="243" spans="1:12" ht="75">
      <c r="A243" s="99">
        <v>234</v>
      </c>
      <c r="B243" s="420" t="s">
        <v>1302</v>
      </c>
      <c r="C243" s="88" t="s">
        <v>1438</v>
      </c>
      <c r="D243" s="88">
        <v>404974104</v>
      </c>
      <c r="E243" s="99" t="s">
        <v>960</v>
      </c>
      <c r="F243" s="88" t="s">
        <v>1304</v>
      </c>
      <c r="G243" s="88">
        <v>60</v>
      </c>
      <c r="H243" s="99" t="s">
        <v>960</v>
      </c>
      <c r="I243" s="453" t="s">
        <v>1305</v>
      </c>
      <c r="J243" s="4">
        <f t="shared" si="6"/>
        <v>3.107259813084112</v>
      </c>
      <c r="K243" s="4">
        <v>332.47679999999997</v>
      </c>
      <c r="L243" s="88" t="s">
        <v>1426</v>
      </c>
    </row>
    <row r="244" spans="1:12" ht="105">
      <c r="A244" s="99">
        <v>235</v>
      </c>
      <c r="B244" s="420" t="s">
        <v>1302</v>
      </c>
      <c r="C244" s="88" t="s">
        <v>1438</v>
      </c>
      <c r="D244" s="88">
        <v>404974104</v>
      </c>
      <c r="E244" s="99" t="s">
        <v>960</v>
      </c>
      <c r="F244" s="88" t="s">
        <v>1304</v>
      </c>
      <c r="G244" s="88">
        <v>33</v>
      </c>
      <c r="H244" s="99" t="s">
        <v>960</v>
      </c>
      <c r="I244" s="453" t="s">
        <v>1305</v>
      </c>
      <c r="J244" s="4">
        <f t="shared" si="6"/>
        <v>1.7089928971962616</v>
      </c>
      <c r="K244" s="4">
        <v>182.86223999999999</v>
      </c>
      <c r="L244" s="88" t="s">
        <v>1427</v>
      </c>
    </row>
    <row r="245" spans="1:12" ht="90">
      <c r="A245" s="99">
        <v>236</v>
      </c>
      <c r="B245" s="420" t="s">
        <v>1302</v>
      </c>
      <c r="C245" s="88" t="s">
        <v>1438</v>
      </c>
      <c r="D245" s="88">
        <v>404974104</v>
      </c>
      <c r="E245" s="99" t="s">
        <v>960</v>
      </c>
      <c r="F245" s="88" t="s">
        <v>1304</v>
      </c>
      <c r="G245" s="88">
        <v>43.75</v>
      </c>
      <c r="H245" s="99" t="s">
        <v>960</v>
      </c>
      <c r="I245" s="453" t="s">
        <v>1305</v>
      </c>
      <c r="J245" s="4">
        <f t="shared" si="6"/>
        <v>2.2657102803738316</v>
      </c>
      <c r="K245" s="4">
        <v>242.43099999999998</v>
      </c>
      <c r="L245" s="88" t="s">
        <v>1428</v>
      </c>
    </row>
    <row r="246" spans="1:12" ht="90">
      <c r="A246" s="99">
        <v>237</v>
      </c>
      <c r="B246" s="420" t="s">
        <v>1302</v>
      </c>
      <c r="C246" s="88" t="s">
        <v>1438</v>
      </c>
      <c r="D246" s="88">
        <v>404974104</v>
      </c>
      <c r="E246" s="99" t="s">
        <v>960</v>
      </c>
      <c r="F246" s="88" t="s">
        <v>1304</v>
      </c>
      <c r="G246" s="88">
        <v>108</v>
      </c>
      <c r="H246" s="99" t="s">
        <v>960</v>
      </c>
      <c r="I246" s="453" t="s">
        <v>1305</v>
      </c>
      <c r="J246" s="4">
        <f t="shared" si="6"/>
        <v>5.5930676635514009</v>
      </c>
      <c r="K246" s="4">
        <v>598.45823999999993</v>
      </c>
      <c r="L246" s="88" t="s">
        <v>1429</v>
      </c>
    </row>
    <row r="247" spans="1:12" ht="105">
      <c r="A247" s="99">
        <v>238</v>
      </c>
      <c r="B247" s="420" t="s">
        <v>1302</v>
      </c>
      <c r="C247" s="88" t="s">
        <v>1438</v>
      </c>
      <c r="D247" s="88">
        <v>404974104</v>
      </c>
      <c r="E247" s="99" t="s">
        <v>960</v>
      </c>
      <c r="F247" s="88" t="s">
        <v>1304</v>
      </c>
      <c r="G247" s="88">
        <v>112</v>
      </c>
      <c r="H247" s="99" t="s">
        <v>960</v>
      </c>
      <c r="I247" s="453" t="s">
        <v>1305</v>
      </c>
      <c r="J247" s="4">
        <f t="shared" si="6"/>
        <v>5.8002183177570084</v>
      </c>
      <c r="K247" s="4">
        <v>620.62335999999993</v>
      </c>
      <c r="L247" s="88" t="s">
        <v>1430</v>
      </c>
    </row>
    <row r="248" spans="1:12" ht="120">
      <c r="A248" s="99">
        <v>239</v>
      </c>
      <c r="B248" s="420" t="s">
        <v>1302</v>
      </c>
      <c r="C248" s="88" t="s">
        <v>1438</v>
      </c>
      <c r="D248" s="88">
        <v>404974104</v>
      </c>
      <c r="E248" s="99" t="s">
        <v>960</v>
      </c>
      <c r="F248" s="88" t="s">
        <v>1304</v>
      </c>
      <c r="G248" s="88">
        <v>52</v>
      </c>
      <c r="H248" s="99" t="s">
        <v>960</v>
      </c>
      <c r="I248" s="453" t="s">
        <v>1305</v>
      </c>
      <c r="J248" s="4">
        <f t="shared" si="6"/>
        <v>2.6929585046728968</v>
      </c>
      <c r="K248" s="4">
        <v>288.14655999999997</v>
      </c>
      <c r="L248" s="88" t="s">
        <v>1431</v>
      </c>
    </row>
    <row r="249" spans="1:12" ht="60">
      <c r="A249" s="99">
        <v>240</v>
      </c>
      <c r="B249" s="420" t="s">
        <v>1302</v>
      </c>
      <c r="C249" s="88" t="s">
        <v>1438</v>
      </c>
      <c r="D249" s="88">
        <v>404974104</v>
      </c>
      <c r="E249" s="99" t="s">
        <v>960</v>
      </c>
      <c r="F249" s="88" t="s">
        <v>1304</v>
      </c>
      <c r="G249" s="88">
        <v>195.5</v>
      </c>
      <c r="H249" s="99" t="s">
        <v>960</v>
      </c>
      <c r="I249" s="453" t="s">
        <v>1305</v>
      </c>
      <c r="J249" s="4">
        <f t="shared" si="6"/>
        <v>10.124488224299066</v>
      </c>
      <c r="K249" s="4">
        <v>1083.32024</v>
      </c>
      <c r="L249" s="88" t="s">
        <v>1432</v>
      </c>
    </row>
    <row r="250" spans="1:12" ht="90">
      <c r="A250" s="99">
        <v>241</v>
      </c>
      <c r="B250" s="420" t="s">
        <v>1302</v>
      </c>
      <c r="C250" s="88" t="s">
        <v>1438</v>
      </c>
      <c r="D250" s="88">
        <v>404974104</v>
      </c>
      <c r="E250" s="99" t="s">
        <v>960</v>
      </c>
      <c r="F250" s="88" t="s">
        <v>1304</v>
      </c>
      <c r="G250" s="88">
        <v>40</v>
      </c>
      <c r="H250" s="99" t="s">
        <v>960</v>
      </c>
      <c r="I250" s="453" t="s">
        <v>1305</v>
      </c>
      <c r="J250" s="4">
        <f t="shared" si="6"/>
        <v>2.0715065420560745</v>
      </c>
      <c r="K250" s="4">
        <v>221.65119999999999</v>
      </c>
      <c r="L250" s="88" t="s">
        <v>1433</v>
      </c>
    </row>
    <row r="251" spans="1:12" ht="105">
      <c r="A251" s="99">
        <v>242</v>
      </c>
      <c r="B251" s="420" t="s">
        <v>1302</v>
      </c>
      <c r="C251" s="88" t="s">
        <v>1438</v>
      </c>
      <c r="D251" s="88">
        <v>404974104</v>
      </c>
      <c r="E251" s="99" t="s">
        <v>960</v>
      </c>
      <c r="F251" s="88" t="s">
        <v>1304</v>
      </c>
      <c r="G251" s="88">
        <v>120</v>
      </c>
      <c r="H251" s="99" t="s">
        <v>960</v>
      </c>
      <c r="I251" s="453" t="s">
        <v>1305</v>
      </c>
      <c r="J251" s="4">
        <f t="shared" si="6"/>
        <v>6.2145196261682241</v>
      </c>
      <c r="K251" s="4">
        <v>664.95359999999994</v>
      </c>
      <c r="L251" s="88" t="s">
        <v>2998</v>
      </c>
    </row>
    <row r="252" spans="1:12" ht="225">
      <c r="A252" s="99">
        <v>243</v>
      </c>
      <c r="B252" s="420" t="s">
        <v>1302</v>
      </c>
      <c r="C252" s="88" t="s">
        <v>1438</v>
      </c>
      <c r="D252" s="88">
        <v>404974104</v>
      </c>
      <c r="E252" s="99" t="s">
        <v>960</v>
      </c>
      <c r="F252" s="88" t="s">
        <v>1304</v>
      </c>
      <c r="G252" s="88">
        <v>95.76</v>
      </c>
      <c r="H252" s="99" t="s">
        <v>960</v>
      </c>
      <c r="I252" s="453" t="s">
        <v>1305</v>
      </c>
      <c r="J252" s="4">
        <f t="shared" si="6"/>
        <v>4.9591076635514018</v>
      </c>
      <c r="K252" s="4">
        <v>530.62451999999996</v>
      </c>
      <c r="L252" s="88" t="s">
        <v>2997</v>
      </c>
    </row>
    <row r="253" spans="1:12" ht="75">
      <c r="A253" s="99">
        <v>244</v>
      </c>
      <c r="B253" s="420" t="s">
        <v>1302</v>
      </c>
      <c r="C253" s="88" t="s">
        <v>1438</v>
      </c>
      <c r="D253" s="88">
        <v>404974104</v>
      </c>
      <c r="E253" s="99" t="s">
        <v>960</v>
      </c>
      <c r="F253" s="88" t="s">
        <v>1304</v>
      </c>
      <c r="G253" s="88">
        <v>80</v>
      </c>
      <c r="H253" s="99" t="s">
        <v>960</v>
      </c>
      <c r="I253" s="453" t="s">
        <v>1305</v>
      </c>
      <c r="J253" s="4">
        <f t="shared" si="6"/>
        <v>4.1430130841121491</v>
      </c>
      <c r="K253" s="4">
        <v>443.30239999999998</v>
      </c>
      <c r="L253" s="88" t="s">
        <v>2996</v>
      </c>
    </row>
    <row r="254" spans="1:12" ht="180">
      <c r="A254" s="99">
        <v>245</v>
      </c>
      <c r="B254" s="420" t="s">
        <v>1302</v>
      </c>
      <c r="C254" s="88" t="s">
        <v>1438</v>
      </c>
      <c r="D254" s="88">
        <v>404974104</v>
      </c>
      <c r="E254" s="99" t="s">
        <v>960</v>
      </c>
      <c r="F254" s="88" t="s">
        <v>1304</v>
      </c>
      <c r="G254" s="88">
        <v>84</v>
      </c>
      <c r="H254" s="99" t="s">
        <v>960</v>
      </c>
      <c r="I254" s="453" t="s">
        <v>1305</v>
      </c>
      <c r="J254" s="4">
        <f t="shared" si="6"/>
        <v>4.3501637383177565</v>
      </c>
      <c r="K254" s="4">
        <v>465.46751999999998</v>
      </c>
      <c r="L254" s="88" t="s">
        <v>2995</v>
      </c>
    </row>
    <row r="255" spans="1:12" ht="75">
      <c r="A255" s="99">
        <v>246</v>
      </c>
      <c r="B255" s="420" t="s">
        <v>1302</v>
      </c>
      <c r="C255" s="88" t="s">
        <v>1438</v>
      </c>
      <c r="D255" s="88">
        <v>404974104</v>
      </c>
      <c r="E255" s="99" t="s">
        <v>960</v>
      </c>
      <c r="F255" s="88" t="s">
        <v>1304</v>
      </c>
      <c r="G255" s="88">
        <v>96</v>
      </c>
      <c r="H255" s="99" t="s">
        <v>960</v>
      </c>
      <c r="I255" s="453" t="s">
        <v>1305</v>
      </c>
      <c r="J255" s="4">
        <f t="shared" si="6"/>
        <v>4.9716157009345787</v>
      </c>
      <c r="K255" s="4">
        <v>531.96287999999993</v>
      </c>
      <c r="L255" s="88" t="s">
        <v>2994</v>
      </c>
    </row>
    <row r="256" spans="1:12" ht="120">
      <c r="A256" s="99">
        <v>247</v>
      </c>
      <c r="B256" s="420" t="s">
        <v>1302</v>
      </c>
      <c r="C256" s="88" t="s">
        <v>1438</v>
      </c>
      <c r="D256" s="88">
        <v>404974104</v>
      </c>
      <c r="E256" s="99" t="s">
        <v>960</v>
      </c>
      <c r="F256" s="88" t="s">
        <v>1304</v>
      </c>
      <c r="G256" s="88">
        <v>21</v>
      </c>
      <c r="H256" s="99" t="s">
        <v>960</v>
      </c>
      <c r="I256" s="453" t="s">
        <v>1305</v>
      </c>
      <c r="J256" s="4">
        <f t="shared" si="6"/>
        <v>1.0875409345794391</v>
      </c>
      <c r="K256" s="4">
        <v>116.36687999999999</v>
      </c>
      <c r="L256" s="88" t="s">
        <v>2993</v>
      </c>
    </row>
    <row r="257" spans="1:12" ht="75">
      <c r="A257" s="99">
        <v>248</v>
      </c>
      <c r="B257" s="420" t="s">
        <v>1302</v>
      </c>
      <c r="C257" s="88" t="s">
        <v>1438</v>
      </c>
      <c r="D257" s="88">
        <v>404974104</v>
      </c>
      <c r="E257" s="99" t="s">
        <v>960</v>
      </c>
      <c r="F257" s="88" t="s">
        <v>1304</v>
      </c>
      <c r="G257" s="88">
        <v>40</v>
      </c>
      <c r="H257" s="99" t="s">
        <v>960</v>
      </c>
      <c r="I257" s="453" t="s">
        <v>1305</v>
      </c>
      <c r="J257" s="4">
        <f t="shared" si="6"/>
        <v>2.0715065420560745</v>
      </c>
      <c r="K257" s="4">
        <v>221.65119999999999</v>
      </c>
      <c r="L257" s="88" t="s">
        <v>2992</v>
      </c>
    </row>
    <row r="258" spans="1:12" ht="90">
      <c r="A258" s="99">
        <v>249</v>
      </c>
      <c r="B258" s="420" t="s">
        <v>1302</v>
      </c>
      <c r="C258" s="88" t="s">
        <v>1438</v>
      </c>
      <c r="D258" s="88">
        <v>404974104</v>
      </c>
      <c r="E258" s="99" t="s">
        <v>960</v>
      </c>
      <c r="F258" s="88" t="s">
        <v>1304</v>
      </c>
      <c r="G258" s="88">
        <v>18</v>
      </c>
      <c r="H258" s="99" t="s">
        <v>960</v>
      </c>
      <c r="I258" s="453" t="s">
        <v>1305</v>
      </c>
      <c r="J258" s="4">
        <f t="shared" si="6"/>
        <v>0.93217794392523357</v>
      </c>
      <c r="K258" s="4">
        <v>99.743039999999993</v>
      </c>
      <c r="L258" s="88" t="s">
        <v>2991</v>
      </c>
    </row>
    <row r="259" spans="1:12" ht="105">
      <c r="A259" s="99">
        <v>250</v>
      </c>
      <c r="B259" s="420" t="s">
        <v>1302</v>
      </c>
      <c r="C259" s="88" t="s">
        <v>1438</v>
      </c>
      <c r="D259" s="88">
        <v>404974104</v>
      </c>
      <c r="E259" s="99" t="s">
        <v>960</v>
      </c>
      <c r="F259" s="88" t="s">
        <v>1304</v>
      </c>
      <c r="G259" s="88">
        <v>36</v>
      </c>
      <c r="H259" s="99" t="s">
        <v>960</v>
      </c>
      <c r="I259" s="453" t="s">
        <v>1305</v>
      </c>
      <c r="J259" s="4">
        <f t="shared" si="6"/>
        <v>1.8643558878504671</v>
      </c>
      <c r="K259" s="4">
        <v>199.48607999999999</v>
      </c>
      <c r="L259" s="88" t="s">
        <v>2990</v>
      </c>
    </row>
    <row r="260" spans="1:12" ht="150">
      <c r="A260" s="99">
        <v>251</v>
      </c>
      <c r="B260" s="420" t="s">
        <v>1302</v>
      </c>
      <c r="C260" s="88" t="s">
        <v>1438</v>
      </c>
      <c r="D260" s="88">
        <v>404974104</v>
      </c>
      <c r="E260" s="99" t="s">
        <v>960</v>
      </c>
      <c r="F260" s="88" t="s">
        <v>1304</v>
      </c>
      <c r="G260" s="88">
        <v>36</v>
      </c>
      <c r="H260" s="99" t="s">
        <v>960</v>
      </c>
      <c r="I260" s="453" t="s">
        <v>1305</v>
      </c>
      <c r="J260" s="4">
        <f t="shared" si="6"/>
        <v>1.8643558878504671</v>
      </c>
      <c r="K260" s="4">
        <v>199.48607999999999</v>
      </c>
      <c r="L260" s="88" t="s">
        <v>2989</v>
      </c>
    </row>
    <row r="261" spans="1:12" ht="90">
      <c r="A261" s="99">
        <v>252</v>
      </c>
      <c r="B261" s="420" t="s">
        <v>1302</v>
      </c>
      <c r="C261" s="88" t="s">
        <v>1438</v>
      </c>
      <c r="D261" s="88">
        <v>404974104</v>
      </c>
      <c r="E261" s="99" t="s">
        <v>960</v>
      </c>
      <c r="F261" s="88" t="s">
        <v>1304</v>
      </c>
      <c r="G261" s="88">
        <v>32</v>
      </c>
      <c r="H261" s="99" t="s">
        <v>960</v>
      </c>
      <c r="I261" s="453" t="s">
        <v>1305</v>
      </c>
      <c r="J261" s="4">
        <f t="shared" si="6"/>
        <v>1.6572052336448597</v>
      </c>
      <c r="K261" s="4">
        <v>177.32095999999999</v>
      </c>
      <c r="L261" s="88" t="s">
        <v>2988</v>
      </c>
    </row>
    <row r="262" spans="1:12" ht="195">
      <c r="A262" s="99">
        <v>253</v>
      </c>
      <c r="B262" s="420" t="s">
        <v>1302</v>
      </c>
      <c r="C262" s="88" t="s">
        <v>1438</v>
      </c>
      <c r="D262" s="88">
        <v>404974104</v>
      </c>
      <c r="E262" s="99" t="s">
        <v>960</v>
      </c>
      <c r="F262" s="88" t="s">
        <v>1304</v>
      </c>
      <c r="G262" s="88">
        <v>520.69999999999993</v>
      </c>
      <c r="H262" s="99" t="s">
        <v>960</v>
      </c>
      <c r="I262" s="453" t="s">
        <v>1305</v>
      </c>
      <c r="J262" s="4">
        <f t="shared" si="6"/>
        <v>26.965792523364485</v>
      </c>
      <c r="K262" s="4">
        <v>2885.3397999999997</v>
      </c>
      <c r="L262" s="88" t="s">
        <v>2987</v>
      </c>
    </row>
    <row r="263" spans="1:12" ht="120">
      <c r="A263" s="99">
        <v>254</v>
      </c>
      <c r="B263" s="420" t="s">
        <v>1302</v>
      </c>
      <c r="C263" s="88" t="s">
        <v>1438</v>
      </c>
      <c r="D263" s="88">
        <v>404974104</v>
      </c>
      <c r="E263" s="99" t="s">
        <v>960</v>
      </c>
      <c r="F263" s="88" t="s">
        <v>1304</v>
      </c>
      <c r="G263" s="88">
        <v>36</v>
      </c>
      <c r="H263" s="99" t="s">
        <v>960</v>
      </c>
      <c r="I263" s="453" t="s">
        <v>1305</v>
      </c>
      <c r="J263" s="4">
        <f t="shared" si="6"/>
        <v>1.8643558878504671</v>
      </c>
      <c r="K263" s="4">
        <v>199.48607999999999</v>
      </c>
      <c r="L263" s="88" t="s">
        <v>2986</v>
      </c>
    </row>
    <row r="264" spans="1:12" ht="90">
      <c r="A264" s="99">
        <v>255</v>
      </c>
      <c r="B264" s="420" t="s">
        <v>1302</v>
      </c>
      <c r="C264" s="88" t="s">
        <v>1438</v>
      </c>
      <c r="D264" s="88">
        <v>404974104</v>
      </c>
      <c r="E264" s="99" t="s">
        <v>960</v>
      </c>
      <c r="F264" s="88" t="s">
        <v>1304</v>
      </c>
      <c r="G264" s="88">
        <v>297</v>
      </c>
      <c r="H264" s="99" t="s">
        <v>960</v>
      </c>
      <c r="I264" s="453" t="s">
        <v>1305</v>
      </c>
      <c r="J264" s="4">
        <f t="shared" si="6"/>
        <v>15.380936074766353</v>
      </c>
      <c r="K264" s="4">
        <v>1645.7601599999998</v>
      </c>
      <c r="L264" s="88" t="s">
        <v>1434</v>
      </c>
    </row>
    <row r="265" spans="1:12" ht="45">
      <c r="A265" s="99">
        <v>256</v>
      </c>
      <c r="B265" s="420" t="s">
        <v>1302</v>
      </c>
      <c r="C265" s="88" t="s">
        <v>1438</v>
      </c>
      <c r="D265" s="88">
        <v>404974104</v>
      </c>
      <c r="E265" s="99" t="s">
        <v>960</v>
      </c>
      <c r="F265" s="88" t="s">
        <v>1304</v>
      </c>
      <c r="G265" s="88">
        <v>64</v>
      </c>
      <c r="H265" s="99" t="s">
        <v>960</v>
      </c>
      <c r="I265" s="453" t="s">
        <v>1305</v>
      </c>
      <c r="J265" s="4">
        <f t="shared" si="6"/>
        <v>3.3144104672897194</v>
      </c>
      <c r="K265" s="4">
        <v>354.64191999999997</v>
      </c>
      <c r="L265" s="88" t="s">
        <v>1435</v>
      </c>
    </row>
    <row r="266" spans="1:12" ht="60">
      <c r="A266" s="99">
        <v>257</v>
      </c>
      <c r="B266" s="420" t="s">
        <v>1302</v>
      </c>
      <c r="C266" s="88" t="s">
        <v>1438</v>
      </c>
      <c r="D266" s="88">
        <v>404974104</v>
      </c>
      <c r="E266" s="99" t="s">
        <v>960</v>
      </c>
      <c r="F266" s="88" t="s">
        <v>1304</v>
      </c>
      <c r="G266" s="88">
        <v>63.13</v>
      </c>
      <c r="H266" s="99" t="s">
        <v>960</v>
      </c>
      <c r="I266" s="453" t="s">
        <v>1305</v>
      </c>
      <c r="J266" s="4">
        <f t="shared" si="6"/>
        <v>3.269425420560748</v>
      </c>
      <c r="K266" s="4">
        <v>349.82852000000003</v>
      </c>
      <c r="L266" s="88" t="s">
        <v>1436</v>
      </c>
    </row>
    <row r="267" spans="1:12" ht="45">
      <c r="A267" s="99">
        <v>258</v>
      </c>
      <c r="B267" s="420" t="s">
        <v>1302</v>
      </c>
      <c r="C267" s="88" t="s">
        <v>1438</v>
      </c>
      <c r="D267" s="88">
        <v>404974104</v>
      </c>
      <c r="E267" s="99" t="s">
        <v>960</v>
      </c>
      <c r="F267" s="88" t="s">
        <v>1304</v>
      </c>
      <c r="G267" s="88">
        <v>18</v>
      </c>
      <c r="H267" s="99" t="s">
        <v>960</v>
      </c>
      <c r="I267" s="453" t="s">
        <v>1305</v>
      </c>
      <c r="J267" s="4">
        <f t="shared" si="6"/>
        <v>0.93217794392523357</v>
      </c>
      <c r="K267" s="4">
        <v>99.743039999999993</v>
      </c>
      <c r="L267" s="88" t="s">
        <v>1437</v>
      </c>
    </row>
    <row r="268" spans="1:12" ht="105">
      <c r="A268" s="99">
        <v>259</v>
      </c>
      <c r="B268" s="420" t="s">
        <v>1302</v>
      </c>
      <c r="C268" s="88" t="s">
        <v>1438</v>
      </c>
      <c r="D268" s="88">
        <v>404974104</v>
      </c>
      <c r="E268" s="99" t="s">
        <v>960</v>
      </c>
      <c r="F268" s="88" t="s">
        <v>1448</v>
      </c>
      <c r="G268" s="88">
        <v>60.2</v>
      </c>
      <c r="H268" s="99" t="s">
        <v>960</v>
      </c>
      <c r="I268" s="453" t="s">
        <v>1305</v>
      </c>
      <c r="J268" s="4">
        <f>K268/93</f>
        <v>3.5868855913978495</v>
      </c>
      <c r="K268" s="4">
        <v>333.58035999999998</v>
      </c>
      <c r="L268" s="88" t="s">
        <v>1439</v>
      </c>
    </row>
    <row r="269" spans="1:12" ht="45">
      <c r="A269" s="99">
        <v>260</v>
      </c>
      <c r="B269" s="420" t="s">
        <v>1302</v>
      </c>
      <c r="C269" s="88" t="s">
        <v>1438</v>
      </c>
      <c r="D269" s="88">
        <v>404974104</v>
      </c>
      <c r="E269" s="99" t="s">
        <v>960</v>
      </c>
      <c r="F269" s="88" t="s">
        <v>1448</v>
      </c>
      <c r="G269" s="88">
        <v>30</v>
      </c>
      <c r="H269" s="99" t="s">
        <v>960</v>
      </c>
      <c r="I269" s="453" t="s">
        <v>1305</v>
      </c>
      <c r="J269" s="4">
        <f t="shared" ref="J269:J276" si="7">K269/93</f>
        <v>1.7875096774193546</v>
      </c>
      <c r="K269" s="4">
        <v>166.23839999999998</v>
      </c>
      <c r="L269" s="88" t="s">
        <v>1440</v>
      </c>
    </row>
    <row r="270" spans="1:12" ht="60">
      <c r="A270" s="99">
        <v>261</v>
      </c>
      <c r="B270" s="420" t="s">
        <v>1302</v>
      </c>
      <c r="C270" s="88" t="s">
        <v>1438</v>
      </c>
      <c r="D270" s="88">
        <v>404974104</v>
      </c>
      <c r="E270" s="99" t="s">
        <v>960</v>
      </c>
      <c r="F270" s="88" t="s">
        <v>1448</v>
      </c>
      <c r="G270" s="88">
        <v>32</v>
      </c>
      <c r="H270" s="99" t="s">
        <v>960</v>
      </c>
      <c r="I270" s="453" t="s">
        <v>1305</v>
      </c>
      <c r="J270" s="4">
        <f t="shared" si="7"/>
        <v>1.9066769892473117</v>
      </c>
      <c r="K270" s="4">
        <v>177.32095999999999</v>
      </c>
      <c r="L270" s="88" t="s">
        <v>1441</v>
      </c>
    </row>
    <row r="271" spans="1:12" ht="45">
      <c r="A271" s="99">
        <v>262</v>
      </c>
      <c r="B271" s="420" t="s">
        <v>1302</v>
      </c>
      <c r="C271" s="88" t="s">
        <v>1438</v>
      </c>
      <c r="D271" s="88">
        <v>404974104</v>
      </c>
      <c r="E271" s="99" t="s">
        <v>960</v>
      </c>
      <c r="F271" s="88" t="s">
        <v>1448</v>
      </c>
      <c r="G271" s="88">
        <v>21.7</v>
      </c>
      <c r="H271" s="99" t="s">
        <v>960</v>
      </c>
      <c r="I271" s="453" t="s">
        <v>1305</v>
      </c>
      <c r="J271" s="4">
        <f t="shared" si="7"/>
        <v>1.2929148387096774</v>
      </c>
      <c r="K271" s="4">
        <v>120.24108</v>
      </c>
      <c r="L271" s="88" t="s">
        <v>1442</v>
      </c>
    </row>
    <row r="272" spans="1:12" ht="135">
      <c r="A272" s="99">
        <v>263</v>
      </c>
      <c r="B272" s="420" t="s">
        <v>1302</v>
      </c>
      <c r="C272" s="88" t="s">
        <v>1438</v>
      </c>
      <c r="D272" s="88">
        <v>404974104</v>
      </c>
      <c r="E272" s="99" t="s">
        <v>960</v>
      </c>
      <c r="F272" s="88" t="s">
        <v>1448</v>
      </c>
      <c r="G272" s="88">
        <v>52</v>
      </c>
      <c r="H272" s="99" t="s">
        <v>960</v>
      </c>
      <c r="I272" s="453" t="s">
        <v>1305</v>
      </c>
      <c r="J272" s="4">
        <f t="shared" si="7"/>
        <v>3.0983501075268816</v>
      </c>
      <c r="K272" s="4">
        <v>288.14655999999997</v>
      </c>
      <c r="L272" s="88" t="s">
        <v>1443</v>
      </c>
    </row>
    <row r="273" spans="1:12" ht="75">
      <c r="A273" s="99">
        <v>264</v>
      </c>
      <c r="B273" s="420" t="s">
        <v>1302</v>
      </c>
      <c r="C273" s="88" t="s">
        <v>1438</v>
      </c>
      <c r="D273" s="88">
        <v>404974104</v>
      </c>
      <c r="E273" s="99" t="s">
        <v>960</v>
      </c>
      <c r="F273" s="88" t="s">
        <v>1448</v>
      </c>
      <c r="G273" s="88">
        <v>18</v>
      </c>
      <c r="H273" s="99" t="s">
        <v>960</v>
      </c>
      <c r="I273" s="453" t="s">
        <v>1305</v>
      </c>
      <c r="J273" s="4">
        <f t="shared" si="7"/>
        <v>1.0725058064516129</v>
      </c>
      <c r="K273" s="4">
        <v>99.743039999999993</v>
      </c>
      <c r="L273" s="88" t="s">
        <v>1444</v>
      </c>
    </row>
    <row r="274" spans="1:12" ht="75">
      <c r="A274" s="99">
        <v>265</v>
      </c>
      <c r="B274" s="420" t="s">
        <v>1302</v>
      </c>
      <c r="C274" s="88" t="s">
        <v>1438</v>
      </c>
      <c r="D274" s="88">
        <v>404974104</v>
      </c>
      <c r="E274" s="99" t="s">
        <v>960</v>
      </c>
      <c r="F274" s="88" t="s">
        <v>1448</v>
      </c>
      <c r="G274" s="88">
        <v>36</v>
      </c>
      <c r="H274" s="99" t="s">
        <v>960</v>
      </c>
      <c r="I274" s="453" t="s">
        <v>1305</v>
      </c>
      <c r="J274" s="4">
        <f t="shared" si="7"/>
        <v>2.1450116129032257</v>
      </c>
      <c r="K274" s="4">
        <v>199.48607999999999</v>
      </c>
      <c r="L274" s="88" t="s">
        <v>1445</v>
      </c>
    </row>
    <row r="275" spans="1:12" ht="60">
      <c r="A275" s="99">
        <v>266</v>
      </c>
      <c r="B275" s="420" t="s">
        <v>1302</v>
      </c>
      <c r="C275" s="88" t="s">
        <v>1438</v>
      </c>
      <c r="D275" s="88">
        <v>404974104</v>
      </c>
      <c r="E275" s="99" t="s">
        <v>960</v>
      </c>
      <c r="F275" s="88" t="s">
        <v>1448</v>
      </c>
      <c r="G275" s="88">
        <v>36</v>
      </c>
      <c r="H275" s="99" t="s">
        <v>960</v>
      </c>
      <c r="I275" s="453" t="s">
        <v>1305</v>
      </c>
      <c r="J275" s="4">
        <f t="shared" si="7"/>
        <v>2.1450116129032257</v>
      </c>
      <c r="K275" s="4">
        <v>199.48607999999999</v>
      </c>
      <c r="L275" s="88" t="s">
        <v>1446</v>
      </c>
    </row>
    <row r="276" spans="1:12" ht="105">
      <c r="A276" s="99">
        <v>267</v>
      </c>
      <c r="B276" s="420" t="s">
        <v>1302</v>
      </c>
      <c r="C276" s="88" t="s">
        <v>1438</v>
      </c>
      <c r="D276" s="88">
        <v>404974104</v>
      </c>
      <c r="E276" s="99" t="s">
        <v>960</v>
      </c>
      <c r="F276" s="88" t="s">
        <v>1448</v>
      </c>
      <c r="G276" s="88">
        <v>27.9</v>
      </c>
      <c r="H276" s="99" t="s">
        <v>960</v>
      </c>
      <c r="I276" s="453" t="s">
        <v>1305</v>
      </c>
      <c r="J276" s="4">
        <f t="shared" si="7"/>
        <v>1.6622830107526883</v>
      </c>
      <c r="K276" s="4">
        <v>154.59232</v>
      </c>
      <c r="L276" s="88" t="s">
        <v>1447</v>
      </c>
    </row>
    <row r="277" spans="1:12" ht="105">
      <c r="A277" s="99">
        <v>268</v>
      </c>
      <c r="B277" s="420" t="s">
        <v>1302</v>
      </c>
      <c r="C277" s="88" t="s">
        <v>1475</v>
      </c>
      <c r="D277" s="88">
        <v>205255917</v>
      </c>
      <c r="E277" s="99" t="s">
        <v>960</v>
      </c>
      <c r="F277" s="88" t="s">
        <v>1304</v>
      </c>
      <c r="G277" s="88">
        <v>190.35000000000002</v>
      </c>
      <c r="H277" s="99" t="s">
        <v>960</v>
      </c>
      <c r="I277" s="453" t="s">
        <v>1305</v>
      </c>
      <c r="J277" s="4">
        <f>K277/107</f>
        <v>81.708182242990674</v>
      </c>
      <c r="K277" s="4">
        <v>8742.7755000000016</v>
      </c>
      <c r="L277" s="88" t="s">
        <v>1449</v>
      </c>
    </row>
    <row r="278" spans="1:12" ht="75">
      <c r="A278" s="99">
        <v>269</v>
      </c>
      <c r="B278" s="420" t="s">
        <v>1302</v>
      </c>
      <c r="C278" s="88" t="s">
        <v>1475</v>
      </c>
      <c r="D278" s="88">
        <v>205255917</v>
      </c>
      <c r="E278" s="99" t="s">
        <v>960</v>
      </c>
      <c r="F278" s="88" t="s">
        <v>1304</v>
      </c>
      <c r="G278" s="88">
        <v>64</v>
      </c>
      <c r="H278" s="99" t="s">
        <v>960</v>
      </c>
      <c r="I278" s="453" t="s">
        <v>1305</v>
      </c>
      <c r="J278" s="4">
        <f t="shared" ref="J278:J303" si="8">K278/107</f>
        <v>22.513644859813084</v>
      </c>
      <c r="K278" s="4">
        <v>2408.96</v>
      </c>
      <c r="L278" s="88" t="s">
        <v>1450</v>
      </c>
    </row>
    <row r="279" spans="1:12" ht="75">
      <c r="A279" s="99">
        <v>270</v>
      </c>
      <c r="B279" s="420" t="s">
        <v>1302</v>
      </c>
      <c r="C279" s="88" t="s">
        <v>1475</v>
      </c>
      <c r="D279" s="88">
        <v>205255917</v>
      </c>
      <c r="E279" s="99" t="s">
        <v>960</v>
      </c>
      <c r="F279" s="88" t="s">
        <v>1304</v>
      </c>
      <c r="G279" s="88">
        <v>29.639999999999997</v>
      </c>
      <c r="H279" s="99" t="s">
        <v>960</v>
      </c>
      <c r="I279" s="453" t="s">
        <v>1305</v>
      </c>
      <c r="J279" s="4">
        <f t="shared" si="8"/>
        <v>10.426631775700935</v>
      </c>
      <c r="K279" s="4">
        <v>1115.6496</v>
      </c>
      <c r="L279" s="88" t="s">
        <v>1451</v>
      </c>
    </row>
    <row r="280" spans="1:12" ht="120">
      <c r="A280" s="99">
        <v>271</v>
      </c>
      <c r="B280" s="420" t="s">
        <v>1302</v>
      </c>
      <c r="C280" s="88" t="s">
        <v>1475</v>
      </c>
      <c r="D280" s="88">
        <v>205255917</v>
      </c>
      <c r="E280" s="99" t="s">
        <v>960</v>
      </c>
      <c r="F280" s="88" t="s">
        <v>1304</v>
      </c>
      <c r="G280" s="88">
        <v>126.9</v>
      </c>
      <c r="H280" s="99" t="s">
        <v>960</v>
      </c>
      <c r="I280" s="453" t="s">
        <v>1305</v>
      </c>
      <c r="J280" s="4">
        <f t="shared" si="8"/>
        <v>54.472121495327102</v>
      </c>
      <c r="K280" s="4">
        <v>5828.5169999999998</v>
      </c>
      <c r="L280" s="88" t="s">
        <v>1452</v>
      </c>
    </row>
    <row r="281" spans="1:12" ht="105">
      <c r="A281" s="99">
        <v>272</v>
      </c>
      <c r="B281" s="420" t="s">
        <v>1302</v>
      </c>
      <c r="C281" s="88" t="s">
        <v>1475</v>
      </c>
      <c r="D281" s="88">
        <v>205255917</v>
      </c>
      <c r="E281" s="99" t="s">
        <v>960</v>
      </c>
      <c r="F281" s="88" t="s">
        <v>1304</v>
      </c>
      <c r="G281" s="88">
        <v>126.9</v>
      </c>
      <c r="H281" s="99" t="s">
        <v>960</v>
      </c>
      <c r="I281" s="453" t="s">
        <v>1305</v>
      </c>
      <c r="J281" s="4">
        <f t="shared" si="8"/>
        <v>54.472121495327102</v>
      </c>
      <c r="K281" s="4">
        <v>5828.5169999999998</v>
      </c>
      <c r="L281" s="88" t="s">
        <v>1453</v>
      </c>
    </row>
    <row r="282" spans="1:12" ht="120">
      <c r="A282" s="99">
        <v>273</v>
      </c>
      <c r="B282" s="420" t="s">
        <v>1302</v>
      </c>
      <c r="C282" s="88" t="s">
        <v>1475</v>
      </c>
      <c r="D282" s="88">
        <v>205255917</v>
      </c>
      <c r="E282" s="99" t="s">
        <v>960</v>
      </c>
      <c r="F282" s="88" t="s">
        <v>1304</v>
      </c>
      <c r="G282" s="88">
        <v>78.900000000000006</v>
      </c>
      <c r="H282" s="99" t="s">
        <v>960</v>
      </c>
      <c r="I282" s="453" t="s">
        <v>1305</v>
      </c>
      <c r="J282" s="4">
        <f t="shared" si="8"/>
        <v>27.755102803738321</v>
      </c>
      <c r="K282" s="4">
        <v>2969.7960000000003</v>
      </c>
      <c r="L282" s="88" t="s">
        <v>1454</v>
      </c>
    </row>
    <row r="283" spans="1:12" ht="120">
      <c r="A283" s="99">
        <v>274</v>
      </c>
      <c r="B283" s="420" t="s">
        <v>1302</v>
      </c>
      <c r="C283" s="88" t="s">
        <v>1475</v>
      </c>
      <c r="D283" s="88">
        <v>205255917</v>
      </c>
      <c r="E283" s="99" t="s">
        <v>960</v>
      </c>
      <c r="F283" s="88" t="s">
        <v>1304</v>
      </c>
      <c r="G283" s="88">
        <v>36</v>
      </c>
      <c r="H283" s="99" t="s">
        <v>960</v>
      </c>
      <c r="I283" s="453" t="s">
        <v>1305</v>
      </c>
      <c r="J283" s="4">
        <f t="shared" si="8"/>
        <v>12.663925233644859</v>
      </c>
      <c r="K283" s="4">
        <v>1355.04</v>
      </c>
      <c r="L283" s="88" t="s">
        <v>1455</v>
      </c>
    </row>
    <row r="284" spans="1:12" ht="120">
      <c r="A284" s="99">
        <v>275</v>
      </c>
      <c r="B284" s="420" t="s">
        <v>1302</v>
      </c>
      <c r="C284" s="88" t="s">
        <v>1475</v>
      </c>
      <c r="D284" s="88">
        <v>205255917</v>
      </c>
      <c r="E284" s="99" t="s">
        <v>960</v>
      </c>
      <c r="F284" s="88" t="s">
        <v>1304</v>
      </c>
      <c r="G284" s="88">
        <v>32.983999999999995</v>
      </c>
      <c r="H284" s="99" t="s">
        <v>960</v>
      </c>
      <c r="I284" s="453" t="s">
        <v>1305</v>
      </c>
      <c r="J284" s="4">
        <f t="shared" si="8"/>
        <v>11.602969719626167</v>
      </c>
      <c r="K284" s="4">
        <v>1241.5177599999997</v>
      </c>
      <c r="L284" s="88" t="s">
        <v>1456</v>
      </c>
    </row>
    <row r="285" spans="1:12" ht="150">
      <c r="A285" s="99">
        <v>276</v>
      </c>
      <c r="B285" s="420" t="s">
        <v>1302</v>
      </c>
      <c r="C285" s="88" t="s">
        <v>1475</v>
      </c>
      <c r="D285" s="88">
        <v>205255917</v>
      </c>
      <c r="E285" s="99" t="s">
        <v>960</v>
      </c>
      <c r="F285" s="88" t="s">
        <v>1304</v>
      </c>
      <c r="G285" s="88">
        <v>60</v>
      </c>
      <c r="H285" s="99" t="s">
        <v>960</v>
      </c>
      <c r="I285" s="453" t="s">
        <v>1305</v>
      </c>
      <c r="J285" s="4">
        <f t="shared" si="8"/>
        <v>21.106542056074769</v>
      </c>
      <c r="K285" s="4">
        <v>2258.4</v>
      </c>
      <c r="L285" s="88" t="s">
        <v>1457</v>
      </c>
    </row>
    <row r="286" spans="1:12" ht="45">
      <c r="A286" s="99">
        <v>277</v>
      </c>
      <c r="B286" s="420" t="s">
        <v>1302</v>
      </c>
      <c r="C286" s="88" t="s">
        <v>1475</v>
      </c>
      <c r="D286" s="88">
        <v>205255917</v>
      </c>
      <c r="E286" s="99" t="s">
        <v>960</v>
      </c>
      <c r="F286" s="88" t="s">
        <v>1304</v>
      </c>
      <c r="G286" s="88">
        <v>75</v>
      </c>
      <c r="H286" s="99" t="s">
        <v>960</v>
      </c>
      <c r="I286" s="453" t="s">
        <v>1305</v>
      </c>
      <c r="J286" s="4">
        <f t="shared" si="8"/>
        <v>26.383177570093459</v>
      </c>
      <c r="K286" s="4">
        <v>2823</v>
      </c>
      <c r="L286" s="88" t="s">
        <v>1458</v>
      </c>
    </row>
    <row r="287" spans="1:12" ht="120">
      <c r="A287" s="99">
        <v>278</v>
      </c>
      <c r="B287" s="420" t="s">
        <v>1302</v>
      </c>
      <c r="C287" s="88" t="s">
        <v>1475</v>
      </c>
      <c r="D287" s="88">
        <v>205255917</v>
      </c>
      <c r="E287" s="99" t="s">
        <v>960</v>
      </c>
      <c r="F287" s="88" t="s">
        <v>1304</v>
      </c>
      <c r="G287" s="88">
        <v>60</v>
      </c>
      <c r="H287" s="99" t="s">
        <v>960</v>
      </c>
      <c r="I287" s="453" t="s">
        <v>1305</v>
      </c>
      <c r="J287" s="4">
        <f t="shared" si="8"/>
        <v>21.106542056074769</v>
      </c>
      <c r="K287" s="4">
        <v>2258.4</v>
      </c>
      <c r="L287" s="88" t="s">
        <v>1459</v>
      </c>
    </row>
    <row r="288" spans="1:12" ht="120">
      <c r="A288" s="99">
        <v>279</v>
      </c>
      <c r="B288" s="420" t="s">
        <v>1302</v>
      </c>
      <c r="C288" s="88" t="s">
        <v>1475</v>
      </c>
      <c r="D288" s="88">
        <v>205255917</v>
      </c>
      <c r="E288" s="99" t="s">
        <v>960</v>
      </c>
      <c r="F288" s="88" t="s">
        <v>1304</v>
      </c>
      <c r="G288" s="88">
        <v>16.239999999999998</v>
      </c>
      <c r="H288" s="99" t="s">
        <v>960</v>
      </c>
      <c r="I288" s="453" t="s">
        <v>1305</v>
      </c>
      <c r="J288" s="4">
        <f t="shared" si="8"/>
        <v>5.7128373831775701</v>
      </c>
      <c r="K288" s="4">
        <v>611.27359999999999</v>
      </c>
      <c r="L288" s="88" t="s">
        <v>1460</v>
      </c>
    </row>
    <row r="289" spans="1:12" ht="120">
      <c r="A289" s="99">
        <v>280</v>
      </c>
      <c r="B289" s="420" t="s">
        <v>1302</v>
      </c>
      <c r="C289" s="88" t="s">
        <v>1475</v>
      </c>
      <c r="D289" s="88">
        <v>205255917</v>
      </c>
      <c r="E289" s="99" t="s">
        <v>960</v>
      </c>
      <c r="F289" s="88" t="s">
        <v>1304</v>
      </c>
      <c r="G289" s="88">
        <v>16.239999999999998</v>
      </c>
      <c r="H289" s="99" t="s">
        <v>960</v>
      </c>
      <c r="I289" s="453" t="s">
        <v>1305</v>
      </c>
      <c r="J289" s="4">
        <f t="shared" si="8"/>
        <v>5.7128373831775701</v>
      </c>
      <c r="K289" s="4">
        <v>611.27359999999999</v>
      </c>
      <c r="L289" s="88" t="s">
        <v>1461</v>
      </c>
    </row>
    <row r="290" spans="1:12" ht="135">
      <c r="A290" s="99">
        <v>281</v>
      </c>
      <c r="B290" s="420" t="s">
        <v>1302</v>
      </c>
      <c r="C290" s="88" t="s">
        <v>1475</v>
      </c>
      <c r="D290" s="88">
        <v>205255917</v>
      </c>
      <c r="E290" s="99" t="s">
        <v>960</v>
      </c>
      <c r="F290" s="88" t="s">
        <v>1304</v>
      </c>
      <c r="G290" s="88">
        <v>16.239999999999998</v>
      </c>
      <c r="H290" s="99" t="s">
        <v>960</v>
      </c>
      <c r="I290" s="453" t="s">
        <v>1305</v>
      </c>
      <c r="J290" s="4">
        <f t="shared" si="8"/>
        <v>5.7128373831775701</v>
      </c>
      <c r="K290" s="4">
        <v>611.27359999999999</v>
      </c>
      <c r="L290" s="88" t="s">
        <v>1462</v>
      </c>
    </row>
    <row r="291" spans="1:12" ht="165">
      <c r="A291" s="99">
        <v>282</v>
      </c>
      <c r="B291" s="420" t="s">
        <v>1302</v>
      </c>
      <c r="C291" s="88" t="s">
        <v>1475</v>
      </c>
      <c r="D291" s="88">
        <v>205255917</v>
      </c>
      <c r="E291" s="99" t="s">
        <v>960</v>
      </c>
      <c r="F291" s="88" t="s">
        <v>1304</v>
      </c>
      <c r="G291" s="88">
        <v>32.479999999999997</v>
      </c>
      <c r="H291" s="99" t="s">
        <v>960</v>
      </c>
      <c r="I291" s="453" t="s">
        <v>1305</v>
      </c>
      <c r="J291" s="4">
        <f t="shared" si="8"/>
        <v>11.42567476635514</v>
      </c>
      <c r="K291" s="4">
        <v>1222.5472</v>
      </c>
      <c r="L291" s="88" t="s">
        <v>1463</v>
      </c>
    </row>
    <row r="292" spans="1:12" ht="120">
      <c r="A292" s="99">
        <v>283</v>
      </c>
      <c r="B292" s="420" t="s">
        <v>1302</v>
      </c>
      <c r="C292" s="88" t="s">
        <v>1475</v>
      </c>
      <c r="D292" s="88">
        <v>205255917</v>
      </c>
      <c r="E292" s="99" t="s">
        <v>960</v>
      </c>
      <c r="F292" s="88" t="s">
        <v>1304</v>
      </c>
      <c r="G292" s="88">
        <v>72</v>
      </c>
      <c r="H292" s="99" t="s">
        <v>960</v>
      </c>
      <c r="I292" s="453" t="s">
        <v>1305</v>
      </c>
      <c r="J292" s="4">
        <f t="shared" si="8"/>
        <v>25.327850467289718</v>
      </c>
      <c r="K292" s="4">
        <v>2710.08</v>
      </c>
      <c r="L292" s="88" t="s">
        <v>1464</v>
      </c>
    </row>
    <row r="293" spans="1:12" ht="120">
      <c r="A293" s="99">
        <v>284</v>
      </c>
      <c r="B293" s="420" t="s">
        <v>1302</v>
      </c>
      <c r="C293" s="88" t="s">
        <v>1475</v>
      </c>
      <c r="D293" s="88">
        <v>205255917</v>
      </c>
      <c r="E293" s="99" t="s">
        <v>960</v>
      </c>
      <c r="F293" s="88" t="s">
        <v>1304</v>
      </c>
      <c r="G293" s="88">
        <v>72</v>
      </c>
      <c r="H293" s="99" t="s">
        <v>960</v>
      </c>
      <c r="I293" s="453" t="s">
        <v>1305</v>
      </c>
      <c r="J293" s="4">
        <f t="shared" si="8"/>
        <v>25.327850467289718</v>
      </c>
      <c r="K293" s="4">
        <v>2710.08</v>
      </c>
      <c r="L293" s="88" t="s">
        <v>1464</v>
      </c>
    </row>
    <row r="294" spans="1:12" ht="90">
      <c r="A294" s="99">
        <v>285</v>
      </c>
      <c r="B294" s="420" t="s">
        <v>1302</v>
      </c>
      <c r="C294" s="88" t="s">
        <v>1475</v>
      </c>
      <c r="D294" s="88">
        <v>205255917</v>
      </c>
      <c r="E294" s="99" t="s">
        <v>960</v>
      </c>
      <c r="F294" s="88" t="s">
        <v>1304</v>
      </c>
      <c r="G294" s="88">
        <v>108</v>
      </c>
      <c r="H294" s="99" t="s">
        <v>960</v>
      </c>
      <c r="I294" s="453" t="s">
        <v>1305</v>
      </c>
      <c r="J294" s="4">
        <f t="shared" si="8"/>
        <v>37.991775700934575</v>
      </c>
      <c r="K294" s="4">
        <v>4065.12</v>
      </c>
      <c r="L294" s="88" t="s">
        <v>1465</v>
      </c>
    </row>
    <row r="295" spans="1:12" ht="60">
      <c r="A295" s="99">
        <v>286</v>
      </c>
      <c r="B295" s="420" t="s">
        <v>1302</v>
      </c>
      <c r="C295" s="88" t="s">
        <v>1475</v>
      </c>
      <c r="D295" s="88">
        <v>205255917</v>
      </c>
      <c r="E295" s="99" t="s">
        <v>960</v>
      </c>
      <c r="F295" s="88" t="s">
        <v>1304</v>
      </c>
      <c r="G295" s="88">
        <v>65.967999999999989</v>
      </c>
      <c r="H295" s="99" t="s">
        <v>960</v>
      </c>
      <c r="I295" s="453" t="s">
        <v>1305</v>
      </c>
      <c r="J295" s="4">
        <f t="shared" si="8"/>
        <v>23.205939439252333</v>
      </c>
      <c r="K295" s="4">
        <v>2483.0355199999995</v>
      </c>
      <c r="L295" s="88" t="s">
        <v>1466</v>
      </c>
    </row>
    <row r="296" spans="1:12" ht="120">
      <c r="A296" s="99">
        <v>287</v>
      </c>
      <c r="B296" s="420" t="s">
        <v>1302</v>
      </c>
      <c r="C296" s="88" t="s">
        <v>1475</v>
      </c>
      <c r="D296" s="88">
        <v>205255917</v>
      </c>
      <c r="E296" s="99" t="s">
        <v>960</v>
      </c>
      <c r="F296" s="88" t="s">
        <v>1304</v>
      </c>
      <c r="G296" s="88">
        <v>66.08</v>
      </c>
      <c r="H296" s="99" t="s">
        <v>960</v>
      </c>
      <c r="I296" s="453" t="s">
        <v>1305</v>
      </c>
      <c r="J296" s="4">
        <f t="shared" si="8"/>
        <v>23.24533831775701</v>
      </c>
      <c r="K296" s="4">
        <v>2487.2512000000002</v>
      </c>
      <c r="L296" s="88" t="s">
        <v>1467</v>
      </c>
    </row>
    <row r="297" spans="1:12" ht="105">
      <c r="A297" s="99">
        <v>288</v>
      </c>
      <c r="B297" s="420" t="s">
        <v>1302</v>
      </c>
      <c r="C297" s="88" t="s">
        <v>1475</v>
      </c>
      <c r="D297" s="88">
        <v>205255917</v>
      </c>
      <c r="E297" s="99" t="s">
        <v>960</v>
      </c>
      <c r="F297" s="88" t="s">
        <v>1304</v>
      </c>
      <c r="G297" s="88">
        <v>66.08</v>
      </c>
      <c r="H297" s="99" t="s">
        <v>960</v>
      </c>
      <c r="I297" s="453" t="s">
        <v>1305</v>
      </c>
      <c r="J297" s="4">
        <f t="shared" si="8"/>
        <v>23.24533831775701</v>
      </c>
      <c r="K297" s="4">
        <v>2487.2512000000002</v>
      </c>
      <c r="L297" s="88" t="s">
        <v>1468</v>
      </c>
    </row>
    <row r="298" spans="1:12" ht="60">
      <c r="A298" s="99">
        <v>289</v>
      </c>
      <c r="B298" s="420" t="s">
        <v>1302</v>
      </c>
      <c r="C298" s="88" t="s">
        <v>1475</v>
      </c>
      <c r="D298" s="88">
        <v>205255917</v>
      </c>
      <c r="E298" s="99" t="s">
        <v>960</v>
      </c>
      <c r="F298" s="88" t="s">
        <v>1304</v>
      </c>
      <c r="G298" s="88">
        <v>18</v>
      </c>
      <c r="H298" s="99" t="s">
        <v>960</v>
      </c>
      <c r="I298" s="453" t="s">
        <v>1305</v>
      </c>
      <c r="J298" s="4">
        <f t="shared" si="8"/>
        <v>6.3319626168224294</v>
      </c>
      <c r="K298" s="4">
        <v>677.52</v>
      </c>
      <c r="L298" s="88" t="s">
        <v>1469</v>
      </c>
    </row>
    <row r="299" spans="1:12" ht="75">
      <c r="A299" s="99">
        <v>290</v>
      </c>
      <c r="B299" s="420" t="s">
        <v>1302</v>
      </c>
      <c r="C299" s="88" t="s">
        <v>1475</v>
      </c>
      <c r="D299" s="88">
        <v>205255917</v>
      </c>
      <c r="E299" s="99" t="s">
        <v>960</v>
      </c>
      <c r="F299" s="88" t="s">
        <v>1304</v>
      </c>
      <c r="G299" s="88">
        <v>18</v>
      </c>
      <c r="H299" s="99" t="s">
        <v>960</v>
      </c>
      <c r="I299" s="453" t="s">
        <v>1305</v>
      </c>
      <c r="J299" s="4">
        <f t="shared" si="8"/>
        <v>6.3319626168224294</v>
      </c>
      <c r="K299" s="4">
        <v>677.52</v>
      </c>
      <c r="L299" s="88" t="s">
        <v>1470</v>
      </c>
    </row>
    <row r="300" spans="1:12" ht="165">
      <c r="A300" s="99">
        <v>291</v>
      </c>
      <c r="B300" s="420" t="s">
        <v>1302</v>
      </c>
      <c r="C300" s="88" t="s">
        <v>1475</v>
      </c>
      <c r="D300" s="88">
        <v>205255917</v>
      </c>
      <c r="E300" s="99" t="s">
        <v>960</v>
      </c>
      <c r="F300" s="88" t="s">
        <v>1304</v>
      </c>
      <c r="G300" s="88">
        <v>18</v>
      </c>
      <c r="H300" s="99" t="s">
        <v>960</v>
      </c>
      <c r="I300" s="453" t="s">
        <v>1305</v>
      </c>
      <c r="J300" s="4">
        <f t="shared" si="8"/>
        <v>6.3319626168224294</v>
      </c>
      <c r="K300" s="4">
        <v>677.52</v>
      </c>
      <c r="L300" s="88" t="s">
        <v>1471</v>
      </c>
    </row>
    <row r="301" spans="1:12" ht="150">
      <c r="A301" s="99">
        <v>292</v>
      </c>
      <c r="B301" s="420" t="s">
        <v>1302</v>
      </c>
      <c r="C301" s="88" t="s">
        <v>1475</v>
      </c>
      <c r="D301" s="88">
        <v>205255917</v>
      </c>
      <c r="E301" s="99" t="s">
        <v>960</v>
      </c>
      <c r="F301" s="88" t="s">
        <v>1304</v>
      </c>
      <c r="G301" s="88">
        <v>18</v>
      </c>
      <c r="H301" s="99" t="s">
        <v>960</v>
      </c>
      <c r="I301" s="453" t="s">
        <v>1305</v>
      </c>
      <c r="J301" s="4">
        <f t="shared" si="8"/>
        <v>6.3319626168224294</v>
      </c>
      <c r="K301" s="4">
        <v>677.52</v>
      </c>
      <c r="L301" s="88" t="s">
        <v>1472</v>
      </c>
    </row>
    <row r="302" spans="1:12" ht="45">
      <c r="A302" s="99">
        <v>293</v>
      </c>
      <c r="B302" s="420" t="s">
        <v>1302</v>
      </c>
      <c r="C302" s="88" t="s">
        <v>1475</v>
      </c>
      <c r="D302" s="88">
        <v>205255917</v>
      </c>
      <c r="E302" s="99" t="s">
        <v>960</v>
      </c>
      <c r="F302" s="88" t="s">
        <v>1304</v>
      </c>
      <c r="G302" s="88">
        <v>36</v>
      </c>
      <c r="H302" s="99" t="s">
        <v>960</v>
      </c>
      <c r="I302" s="453" t="s">
        <v>1305</v>
      </c>
      <c r="J302" s="4">
        <f t="shared" si="8"/>
        <v>12.663925233644859</v>
      </c>
      <c r="K302" s="4">
        <v>1355.04</v>
      </c>
      <c r="L302" s="88" t="s">
        <v>1473</v>
      </c>
    </row>
    <row r="303" spans="1:12" ht="120">
      <c r="A303" s="99">
        <v>294</v>
      </c>
      <c r="B303" s="420" t="s">
        <v>1302</v>
      </c>
      <c r="C303" s="88" t="s">
        <v>1475</v>
      </c>
      <c r="D303" s="88">
        <v>205255917</v>
      </c>
      <c r="E303" s="99" t="s">
        <v>960</v>
      </c>
      <c r="F303" s="88" t="s">
        <v>1304</v>
      </c>
      <c r="G303" s="88">
        <v>36</v>
      </c>
      <c r="H303" s="99" t="s">
        <v>960</v>
      </c>
      <c r="I303" s="453" t="s">
        <v>1305</v>
      </c>
      <c r="J303" s="4">
        <f t="shared" si="8"/>
        <v>12.663925233644859</v>
      </c>
      <c r="K303" s="4">
        <v>1355.04</v>
      </c>
      <c r="L303" s="88" t="s">
        <v>1474</v>
      </c>
    </row>
    <row r="304" spans="1:12" ht="165">
      <c r="A304" s="99">
        <v>295</v>
      </c>
      <c r="B304" s="420" t="s">
        <v>1302</v>
      </c>
      <c r="C304" s="88" t="s">
        <v>1475</v>
      </c>
      <c r="D304" s="88">
        <v>205255917</v>
      </c>
      <c r="E304" s="99" t="s">
        <v>960</v>
      </c>
      <c r="F304" s="88" t="s">
        <v>1517</v>
      </c>
      <c r="G304" s="88">
        <v>18</v>
      </c>
      <c r="H304" s="99" t="s">
        <v>960</v>
      </c>
      <c r="I304" s="453" t="s">
        <v>1305</v>
      </c>
      <c r="J304" s="4">
        <f>K304/92</f>
        <v>7.3643478260869566</v>
      </c>
      <c r="K304" s="4">
        <v>677.52</v>
      </c>
      <c r="L304" s="88" t="s">
        <v>1476</v>
      </c>
    </row>
    <row r="305" spans="1:12" ht="165">
      <c r="A305" s="99">
        <v>296</v>
      </c>
      <c r="B305" s="420" t="s">
        <v>1302</v>
      </c>
      <c r="C305" s="88" t="s">
        <v>1475</v>
      </c>
      <c r="D305" s="88">
        <v>205255917</v>
      </c>
      <c r="E305" s="99" t="s">
        <v>960</v>
      </c>
      <c r="F305" s="88" t="s">
        <v>1517</v>
      </c>
      <c r="G305" s="88">
        <v>18</v>
      </c>
      <c r="H305" s="99" t="s">
        <v>960</v>
      </c>
      <c r="I305" s="453" t="s">
        <v>1305</v>
      </c>
      <c r="J305" s="4">
        <f t="shared" ref="J305:J344" si="9">K305/92</f>
        <v>7.3643478260869566</v>
      </c>
      <c r="K305" s="4">
        <v>677.52</v>
      </c>
      <c r="L305" s="88" t="s">
        <v>1477</v>
      </c>
    </row>
    <row r="306" spans="1:12" ht="165">
      <c r="A306" s="99">
        <v>297</v>
      </c>
      <c r="B306" s="420" t="s">
        <v>1302</v>
      </c>
      <c r="C306" s="88" t="s">
        <v>1475</v>
      </c>
      <c r="D306" s="88">
        <v>205255917</v>
      </c>
      <c r="E306" s="99" t="s">
        <v>960</v>
      </c>
      <c r="F306" s="88" t="s">
        <v>1517</v>
      </c>
      <c r="G306" s="88">
        <v>18</v>
      </c>
      <c r="H306" s="99" t="s">
        <v>960</v>
      </c>
      <c r="I306" s="453" t="s">
        <v>1305</v>
      </c>
      <c r="J306" s="4">
        <f t="shared" si="9"/>
        <v>7.3643478260869566</v>
      </c>
      <c r="K306" s="4">
        <v>677.52</v>
      </c>
      <c r="L306" s="88" t="s">
        <v>1478</v>
      </c>
    </row>
    <row r="307" spans="1:12" ht="90">
      <c r="A307" s="99">
        <v>298</v>
      </c>
      <c r="B307" s="420" t="s">
        <v>1302</v>
      </c>
      <c r="C307" s="88" t="s">
        <v>1475</v>
      </c>
      <c r="D307" s="88">
        <v>205255917</v>
      </c>
      <c r="E307" s="99" t="s">
        <v>960</v>
      </c>
      <c r="F307" s="88" t="s">
        <v>1517</v>
      </c>
      <c r="G307" s="88">
        <v>36</v>
      </c>
      <c r="H307" s="99" t="s">
        <v>960</v>
      </c>
      <c r="I307" s="453" t="s">
        <v>1305</v>
      </c>
      <c r="J307" s="4">
        <f t="shared" si="9"/>
        <v>14.728695652173913</v>
      </c>
      <c r="K307" s="4">
        <v>1355.04</v>
      </c>
      <c r="L307" s="88" t="s">
        <v>1479</v>
      </c>
    </row>
    <row r="308" spans="1:12" ht="45">
      <c r="A308" s="99">
        <v>299</v>
      </c>
      <c r="B308" s="420" t="s">
        <v>1302</v>
      </c>
      <c r="C308" s="88" t="s">
        <v>1475</v>
      </c>
      <c r="D308" s="88">
        <v>205255917</v>
      </c>
      <c r="E308" s="99" t="s">
        <v>960</v>
      </c>
      <c r="F308" s="88" t="s">
        <v>1517</v>
      </c>
      <c r="G308" s="88">
        <v>36</v>
      </c>
      <c r="H308" s="99" t="s">
        <v>960</v>
      </c>
      <c r="I308" s="453" t="s">
        <v>1305</v>
      </c>
      <c r="J308" s="4">
        <f t="shared" si="9"/>
        <v>14.728695652173913</v>
      </c>
      <c r="K308" s="4">
        <v>1355.04</v>
      </c>
      <c r="L308" s="88" t="s">
        <v>1480</v>
      </c>
    </row>
    <row r="309" spans="1:12" ht="60">
      <c r="A309" s="99">
        <v>300</v>
      </c>
      <c r="B309" s="420" t="s">
        <v>1302</v>
      </c>
      <c r="C309" s="88" t="s">
        <v>1475</v>
      </c>
      <c r="D309" s="88">
        <v>205255917</v>
      </c>
      <c r="E309" s="99" t="s">
        <v>960</v>
      </c>
      <c r="F309" s="88" t="s">
        <v>1517</v>
      </c>
      <c r="G309" s="88">
        <v>36</v>
      </c>
      <c r="H309" s="99" t="s">
        <v>960</v>
      </c>
      <c r="I309" s="453" t="s">
        <v>1305</v>
      </c>
      <c r="J309" s="4">
        <f t="shared" si="9"/>
        <v>14.728695652173913</v>
      </c>
      <c r="K309" s="4">
        <v>1355.04</v>
      </c>
      <c r="L309" s="88" t="s">
        <v>1481</v>
      </c>
    </row>
    <row r="310" spans="1:12" ht="90">
      <c r="A310" s="99">
        <v>301</v>
      </c>
      <c r="B310" s="420" t="s">
        <v>1302</v>
      </c>
      <c r="C310" s="88" t="s">
        <v>1475</v>
      </c>
      <c r="D310" s="88">
        <v>205255917</v>
      </c>
      <c r="E310" s="99" t="s">
        <v>960</v>
      </c>
      <c r="F310" s="88" t="s">
        <v>1517</v>
      </c>
      <c r="G310" s="88">
        <v>18</v>
      </c>
      <c r="H310" s="99" t="s">
        <v>960</v>
      </c>
      <c r="I310" s="453" t="s">
        <v>1305</v>
      </c>
      <c r="J310" s="4">
        <f t="shared" si="9"/>
        <v>7.3643478260869566</v>
      </c>
      <c r="K310" s="4">
        <v>677.52</v>
      </c>
      <c r="L310" s="88" t="s">
        <v>1482</v>
      </c>
    </row>
    <row r="311" spans="1:12" ht="90">
      <c r="A311" s="99">
        <v>302</v>
      </c>
      <c r="B311" s="420" t="s">
        <v>1302</v>
      </c>
      <c r="C311" s="88" t="s">
        <v>1475</v>
      </c>
      <c r="D311" s="88">
        <v>205255917</v>
      </c>
      <c r="E311" s="99" t="s">
        <v>960</v>
      </c>
      <c r="F311" s="88" t="s">
        <v>1517</v>
      </c>
      <c r="G311" s="88">
        <v>18</v>
      </c>
      <c r="H311" s="99" t="s">
        <v>960</v>
      </c>
      <c r="I311" s="453" t="s">
        <v>1305</v>
      </c>
      <c r="J311" s="4">
        <f t="shared" si="9"/>
        <v>7.3643478260869566</v>
      </c>
      <c r="K311" s="4">
        <v>677.52</v>
      </c>
      <c r="L311" s="88" t="s">
        <v>1483</v>
      </c>
    </row>
    <row r="312" spans="1:12" ht="90">
      <c r="A312" s="99">
        <v>303</v>
      </c>
      <c r="B312" s="420" t="s">
        <v>1302</v>
      </c>
      <c r="C312" s="88" t="s">
        <v>1475</v>
      </c>
      <c r="D312" s="88">
        <v>205255917</v>
      </c>
      <c r="E312" s="99" t="s">
        <v>960</v>
      </c>
      <c r="F312" s="88" t="s">
        <v>1517</v>
      </c>
      <c r="G312" s="88">
        <v>18</v>
      </c>
      <c r="H312" s="99" t="s">
        <v>960</v>
      </c>
      <c r="I312" s="453" t="s">
        <v>1305</v>
      </c>
      <c r="J312" s="4">
        <f t="shared" si="9"/>
        <v>7.3643478260869566</v>
      </c>
      <c r="K312" s="4">
        <v>677.52</v>
      </c>
      <c r="L312" s="88" t="s">
        <v>1484</v>
      </c>
    </row>
    <row r="313" spans="1:12" ht="90">
      <c r="A313" s="99">
        <v>304</v>
      </c>
      <c r="B313" s="420" t="s">
        <v>1302</v>
      </c>
      <c r="C313" s="88" t="s">
        <v>1475</v>
      </c>
      <c r="D313" s="88">
        <v>205255917</v>
      </c>
      <c r="E313" s="99" t="s">
        <v>960</v>
      </c>
      <c r="F313" s="88" t="s">
        <v>1517</v>
      </c>
      <c r="G313" s="88">
        <v>18</v>
      </c>
      <c r="H313" s="99" t="s">
        <v>960</v>
      </c>
      <c r="I313" s="453" t="s">
        <v>1305</v>
      </c>
      <c r="J313" s="4">
        <f t="shared" si="9"/>
        <v>7.3643478260869566</v>
      </c>
      <c r="K313" s="4">
        <v>677.52</v>
      </c>
      <c r="L313" s="88" t="s">
        <v>1485</v>
      </c>
    </row>
    <row r="314" spans="1:12" ht="120">
      <c r="A314" s="99">
        <v>305</v>
      </c>
      <c r="B314" s="420" t="s">
        <v>1302</v>
      </c>
      <c r="C314" s="88" t="s">
        <v>1475</v>
      </c>
      <c r="D314" s="88">
        <v>205255917</v>
      </c>
      <c r="E314" s="99" t="s">
        <v>960</v>
      </c>
      <c r="F314" s="88" t="s">
        <v>1517</v>
      </c>
      <c r="G314" s="88">
        <v>18</v>
      </c>
      <c r="H314" s="99" t="s">
        <v>960</v>
      </c>
      <c r="I314" s="453" t="s">
        <v>1305</v>
      </c>
      <c r="J314" s="4">
        <f t="shared" si="9"/>
        <v>7.3643478260869566</v>
      </c>
      <c r="K314" s="4">
        <v>677.52</v>
      </c>
      <c r="L314" s="88" t="s">
        <v>1486</v>
      </c>
    </row>
    <row r="315" spans="1:12" ht="45">
      <c r="A315" s="99">
        <v>306</v>
      </c>
      <c r="B315" s="420" t="s">
        <v>1302</v>
      </c>
      <c r="C315" s="88" t="s">
        <v>1475</v>
      </c>
      <c r="D315" s="88">
        <v>205255917</v>
      </c>
      <c r="E315" s="99" t="s">
        <v>960</v>
      </c>
      <c r="F315" s="88" t="s">
        <v>1517</v>
      </c>
      <c r="G315" s="88">
        <v>18</v>
      </c>
      <c r="H315" s="99" t="s">
        <v>960</v>
      </c>
      <c r="I315" s="453" t="s">
        <v>1305</v>
      </c>
      <c r="J315" s="4">
        <f t="shared" si="9"/>
        <v>7.3643478260869566</v>
      </c>
      <c r="K315" s="4">
        <v>677.52</v>
      </c>
      <c r="L315" s="88" t="s">
        <v>1487</v>
      </c>
    </row>
    <row r="316" spans="1:12" ht="45">
      <c r="A316" s="99">
        <v>307</v>
      </c>
      <c r="B316" s="420" t="s">
        <v>1302</v>
      </c>
      <c r="C316" s="88" t="s">
        <v>1475</v>
      </c>
      <c r="D316" s="88">
        <v>205255917</v>
      </c>
      <c r="E316" s="99" t="s">
        <v>960</v>
      </c>
      <c r="F316" s="88" t="s">
        <v>1517</v>
      </c>
      <c r="G316" s="88">
        <v>18</v>
      </c>
      <c r="H316" s="99" t="s">
        <v>960</v>
      </c>
      <c r="I316" s="453" t="s">
        <v>1305</v>
      </c>
      <c r="J316" s="4">
        <f t="shared" si="9"/>
        <v>7.3643478260869566</v>
      </c>
      <c r="K316" s="4">
        <v>677.52</v>
      </c>
      <c r="L316" s="88" t="s">
        <v>1488</v>
      </c>
    </row>
    <row r="317" spans="1:12" ht="60">
      <c r="A317" s="99">
        <v>308</v>
      </c>
      <c r="B317" s="420" t="s">
        <v>1302</v>
      </c>
      <c r="C317" s="88" t="s">
        <v>1475</v>
      </c>
      <c r="D317" s="88">
        <v>205255917</v>
      </c>
      <c r="E317" s="99" t="s">
        <v>960</v>
      </c>
      <c r="F317" s="88" t="s">
        <v>1517</v>
      </c>
      <c r="G317" s="88">
        <v>18</v>
      </c>
      <c r="H317" s="99" t="s">
        <v>960</v>
      </c>
      <c r="I317" s="453" t="s">
        <v>1305</v>
      </c>
      <c r="J317" s="4">
        <f t="shared" si="9"/>
        <v>7.3643478260869566</v>
      </c>
      <c r="K317" s="4">
        <v>677.52</v>
      </c>
      <c r="L317" s="88" t="s">
        <v>1489</v>
      </c>
    </row>
    <row r="318" spans="1:12" ht="105">
      <c r="A318" s="99">
        <v>309</v>
      </c>
      <c r="B318" s="420" t="s">
        <v>1302</v>
      </c>
      <c r="C318" s="88" t="s">
        <v>1475</v>
      </c>
      <c r="D318" s="88">
        <v>205255917</v>
      </c>
      <c r="E318" s="99" t="s">
        <v>960</v>
      </c>
      <c r="F318" s="88" t="s">
        <v>1517</v>
      </c>
      <c r="G318" s="88">
        <v>18</v>
      </c>
      <c r="H318" s="99" t="s">
        <v>960</v>
      </c>
      <c r="I318" s="453" t="s">
        <v>1305</v>
      </c>
      <c r="J318" s="4">
        <f t="shared" si="9"/>
        <v>7.3643478260869566</v>
      </c>
      <c r="K318" s="4">
        <v>677.52</v>
      </c>
      <c r="L318" s="88" t="s">
        <v>1490</v>
      </c>
    </row>
    <row r="319" spans="1:12" ht="150">
      <c r="A319" s="99">
        <v>310</v>
      </c>
      <c r="B319" s="420" t="s">
        <v>1302</v>
      </c>
      <c r="C319" s="88" t="s">
        <v>1475</v>
      </c>
      <c r="D319" s="88">
        <v>205255917</v>
      </c>
      <c r="E319" s="99" t="s">
        <v>960</v>
      </c>
      <c r="F319" s="88" t="s">
        <v>1517</v>
      </c>
      <c r="G319" s="88">
        <v>18</v>
      </c>
      <c r="H319" s="99" t="s">
        <v>960</v>
      </c>
      <c r="I319" s="453" t="s">
        <v>1305</v>
      </c>
      <c r="J319" s="4">
        <f t="shared" si="9"/>
        <v>7.3643478260869566</v>
      </c>
      <c r="K319" s="4">
        <v>677.52</v>
      </c>
      <c r="L319" s="88" t="s">
        <v>1491</v>
      </c>
    </row>
    <row r="320" spans="1:12" ht="60">
      <c r="A320" s="99">
        <v>311</v>
      </c>
      <c r="B320" s="420" t="s">
        <v>1302</v>
      </c>
      <c r="C320" s="88" t="s">
        <v>1475</v>
      </c>
      <c r="D320" s="88">
        <v>205255917</v>
      </c>
      <c r="E320" s="99" t="s">
        <v>960</v>
      </c>
      <c r="F320" s="88" t="s">
        <v>1517</v>
      </c>
      <c r="G320" s="88">
        <v>18</v>
      </c>
      <c r="H320" s="99" t="s">
        <v>960</v>
      </c>
      <c r="I320" s="453" t="s">
        <v>1305</v>
      </c>
      <c r="J320" s="4">
        <f t="shared" si="9"/>
        <v>7.3643478260869566</v>
      </c>
      <c r="K320" s="4">
        <v>677.52</v>
      </c>
      <c r="L320" s="88" t="s">
        <v>1492</v>
      </c>
    </row>
    <row r="321" spans="1:12" ht="105">
      <c r="A321" s="99">
        <v>312</v>
      </c>
      <c r="B321" s="420" t="s">
        <v>1302</v>
      </c>
      <c r="C321" s="88" t="s">
        <v>1475</v>
      </c>
      <c r="D321" s="88">
        <v>205255917</v>
      </c>
      <c r="E321" s="99" t="s">
        <v>960</v>
      </c>
      <c r="F321" s="88" t="s">
        <v>1517</v>
      </c>
      <c r="G321" s="88">
        <v>18</v>
      </c>
      <c r="H321" s="99" t="s">
        <v>960</v>
      </c>
      <c r="I321" s="453" t="s">
        <v>1305</v>
      </c>
      <c r="J321" s="4">
        <f t="shared" si="9"/>
        <v>7.3643478260869566</v>
      </c>
      <c r="K321" s="4">
        <v>677.52</v>
      </c>
      <c r="L321" s="88" t="s">
        <v>1493</v>
      </c>
    </row>
    <row r="322" spans="1:12" ht="165">
      <c r="A322" s="99">
        <v>313</v>
      </c>
      <c r="B322" s="420" t="s">
        <v>1302</v>
      </c>
      <c r="C322" s="88" t="s">
        <v>1475</v>
      </c>
      <c r="D322" s="88">
        <v>205255917</v>
      </c>
      <c r="E322" s="99" t="s">
        <v>960</v>
      </c>
      <c r="F322" s="88" t="s">
        <v>1517</v>
      </c>
      <c r="G322" s="88">
        <v>18</v>
      </c>
      <c r="H322" s="99" t="s">
        <v>960</v>
      </c>
      <c r="I322" s="453" t="s">
        <v>1305</v>
      </c>
      <c r="J322" s="4">
        <f t="shared" si="9"/>
        <v>7.3643478260869566</v>
      </c>
      <c r="K322" s="4">
        <v>677.52</v>
      </c>
      <c r="L322" s="88" t="s">
        <v>1494</v>
      </c>
    </row>
    <row r="323" spans="1:12" ht="90">
      <c r="A323" s="99">
        <v>314</v>
      </c>
      <c r="B323" s="420" t="s">
        <v>1302</v>
      </c>
      <c r="C323" s="88" t="s">
        <v>1475</v>
      </c>
      <c r="D323" s="88">
        <v>205255917</v>
      </c>
      <c r="E323" s="99" t="s">
        <v>960</v>
      </c>
      <c r="F323" s="88" t="s">
        <v>1517</v>
      </c>
      <c r="G323" s="88">
        <v>18</v>
      </c>
      <c r="H323" s="99" t="s">
        <v>960</v>
      </c>
      <c r="I323" s="453" t="s">
        <v>1305</v>
      </c>
      <c r="J323" s="4">
        <f t="shared" si="9"/>
        <v>7.3643478260869566</v>
      </c>
      <c r="K323" s="4">
        <v>677.52</v>
      </c>
      <c r="L323" s="88" t="s">
        <v>1495</v>
      </c>
    </row>
    <row r="324" spans="1:12" ht="105">
      <c r="A324" s="99">
        <v>315</v>
      </c>
      <c r="B324" s="420" t="s">
        <v>1302</v>
      </c>
      <c r="C324" s="88" t="s">
        <v>1475</v>
      </c>
      <c r="D324" s="88">
        <v>205255917</v>
      </c>
      <c r="E324" s="99" t="s">
        <v>960</v>
      </c>
      <c r="F324" s="88" t="s">
        <v>1517</v>
      </c>
      <c r="G324" s="88">
        <v>18</v>
      </c>
      <c r="H324" s="99" t="s">
        <v>960</v>
      </c>
      <c r="I324" s="453" t="s">
        <v>1305</v>
      </c>
      <c r="J324" s="4">
        <f t="shared" si="9"/>
        <v>7.3643478260869566</v>
      </c>
      <c r="K324" s="4">
        <v>677.52</v>
      </c>
      <c r="L324" s="88" t="s">
        <v>1496</v>
      </c>
    </row>
    <row r="325" spans="1:12" ht="105">
      <c r="A325" s="99">
        <v>316</v>
      </c>
      <c r="B325" s="420" t="s">
        <v>1302</v>
      </c>
      <c r="C325" s="88" t="s">
        <v>1475</v>
      </c>
      <c r="D325" s="88">
        <v>205255917</v>
      </c>
      <c r="E325" s="99" t="s">
        <v>960</v>
      </c>
      <c r="F325" s="88" t="s">
        <v>1517</v>
      </c>
      <c r="G325" s="88">
        <v>18</v>
      </c>
      <c r="H325" s="99" t="s">
        <v>960</v>
      </c>
      <c r="I325" s="453" t="s">
        <v>1305</v>
      </c>
      <c r="J325" s="4">
        <f t="shared" si="9"/>
        <v>7.3643478260869566</v>
      </c>
      <c r="K325" s="4">
        <v>677.52</v>
      </c>
      <c r="L325" s="88" t="s">
        <v>1497</v>
      </c>
    </row>
    <row r="326" spans="1:12" ht="45">
      <c r="A326" s="99">
        <v>317</v>
      </c>
      <c r="B326" s="420" t="s">
        <v>1302</v>
      </c>
      <c r="C326" s="88" t="s">
        <v>1475</v>
      </c>
      <c r="D326" s="88">
        <v>205255917</v>
      </c>
      <c r="E326" s="99" t="s">
        <v>960</v>
      </c>
      <c r="F326" s="88" t="s">
        <v>1517</v>
      </c>
      <c r="G326" s="88">
        <v>18</v>
      </c>
      <c r="H326" s="99" t="s">
        <v>960</v>
      </c>
      <c r="I326" s="453" t="s">
        <v>1305</v>
      </c>
      <c r="J326" s="4">
        <f t="shared" si="9"/>
        <v>7.3643478260869566</v>
      </c>
      <c r="K326" s="4">
        <v>677.52</v>
      </c>
      <c r="L326" s="88" t="s">
        <v>1498</v>
      </c>
    </row>
    <row r="327" spans="1:12" ht="60">
      <c r="A327" s="99">
        <v>318</v>
      </c>
      <c r="B327" s="420" t="s">
        <v>1302</v>
      </c>
      <c r="C327" s="88" t="s">
        <v>1475</v>
      </c>
      <c r="D327" s="88">
        <v>205255917</v>
      </c>
      <c r="E327" s="99" t="s">
        <v>960</v>
      </c>
      <c r="F327" s="88" t="s">
        <v>1517</v>
      </c>
      <c r="G327" s="88">
        <v>18</v>
      </c>
      <c r="H327" s="99" t="s">
        <v>960</v>
      </c>
      <c r="I327" s="453" t="s">
        <v>1305</v>
      </c>
      <c r="J327" s="4">
        <f t="shared" si="9"/>
        <v>7.3643478260869566</v>
      </c>
      <c r="K327" s="4">
        <v>677.52</v>
      </c>
      <c r="L327" s="88" t="s">
        <v>1499</v>
      </c>
    </row>
    <row r="328" spans="1:12" ht="60">
      <c r="A328" s="99">
        <v>319</v>
      </c>
      <c r="B328" s="420" t="s">
        <v>1302</v>
      </c>
      <c r="C328" s="88" t="s">
        <v>1475</v>
      </c>
      <c r="D328" s="88">
        <v>205255917</v>
      </c>
      <c r="E328" s="99" t="s">
        <v>960</v>
      </c>
      <c r="F328" s="88" t="s">
        <v>1517</v>
      </c>
      <c r="G328" s="88">
        <v>18</v>
      </c>
      <c r="H328" s="99" t="s">
        <v>960</v>
      </c>
      <c r="I328" s="453" t="s">
        <v>1305</v>
      </c>
      <c r="J328" s="4">
        <f t="shared" si="9"/>
        <v>7.3643478260869566</v>
      </c>
      <c r="K328" s="4">
        <v>677.52</v>
      </c>
      <c r="L328" s="88" t="s">
        <v>1500</v>
      </c>
    </row>
    <row r="329" spans="1:12" ht="150">
      <c r="A329" s="99">
        <v>320</v>
      </c>
      <c r="B329" s="420" t="s">
        <v>1302</v>
      </c>
      <c r="C329" s="88" t="s">
        <v>1475</v>
      </c>
      <c r="D329" s="88">
        <v>205255917</v>
      </c>
      <c r="E329" s="99" t="s">
        <v>960</v>
      </c>
      <c r="F329" s="88" t="s">
        <v>1517</v>
      </c>
      <c r="G329" s="88">
        <v>18</v>
      </c>
      <c r="H329" s="99" t="s">
        <v>960</v>
      </c>
      <c r="I329" s="453" t="s">
        <v>1305</v>
      </c>
      <c r="J329" s="4">
        <f t="shared" si="9"/>
        <v>7.3643478260869566</v>
      </c>
      <c r="K329" s="4">
        <v>677.52</v>
      </c>
      <c r="L329" s="88" t="s">
        <v>1501</v>
      </c>
    </row>
    <row r="330" spans="1:12" ht="165">
      <c r="A330" s="99">
        <v>321</v>
      </c>
      <c r="B330" s="420" t="s">
        <v>1302</v>
      </c>
      <c r="C330" s="88" t="s">
        <v>1475</v>
      </c>
      <c r="D330" s="88">
        <v>205255917</v>
      </c>
      <c r="E330" s="99" t="s">
        <v>960</v>
      </c>
      <c r="F330" s="88" t="s">
        <v>1517</v>
      </c>
      <c r="G330" s="88">
        <v>36</v>
      </c>
      <c r="H330" s="99" t="s">
        <v>960</v>
      </c>
      <c r="I330" s="453" t="s">
        <v>1305</v>
      </c>
      <c r="J330" s="4">
        <f t="shared" si="9"/>
        <v>14.728695652173913</v>
      </c>
      <c r="K330" s="4">
        <v>1355.04</v>
      </c>
      <c r="L330" s="88" t="s">
        <v>1502</v>
      </c>
    </row>
    <row r="331" spans="1:12" ht="90">
      <c r="A331" s="99">
        <v>322</v>
      </c>
      <c r="B331" s="420" t="s">
        <v>1302</v>
      </c>
      <c r="C331" s="88" t="s">
        <v>1475</v>
      </c>
      <c r="D331" s="88">
        <v>205255917</v>
      </c>
      <c r="E331" s="99" t="s">
        <v>960</v>
      </c>
      <c r="F331" s="88" t="s">
        <v>1517</v>
      </c>
      <c r="G331" s="88">
        <v>24</v>
      </c>
      <c r="H331" s="99" t="s">
        <v>960</v>
      </c>
      <c r="I331" s="453" t="s">
        <v>1305</v>
      </c>
      <c r="J331" s="4">
        <f t="shared" si="9"/>
        <v>9.8191304347826094</v>
      </c>
      <c r="K331" s="4">
        <v>903.36</v>
      </c>
      <c r="L331" s="88" t="s">
        <v>1503</v>
      </c>
    </row>
    <row r="332" spans="1:12" ht="60">
      <c r="A332" s="99">
        <v>323</v>
      </c>
      <c r="B332" s="420" t="s">
        <v>1302</v>
      </c>
      <c r="C332" s="88" t="s">
        <v>1475</v>
      </c>
      <c r="D332" s="88">
        <v>205255917</v>
      </c>
      <c r="E332" s="99" t="s">
        <v>960</v>
      </c>
      <c r="F332" s="88" t="s">
        <v>1517</v>
      </c>
      <c r="G332" s="88">
        <v>18</v>
      </c>
      <c r="H332" s="99" t="s">
        <v>960</v>
      </c>
      <c r="I332" s="453" t="s">
        <v>1305</v>
      </c>
      <c r="J332" s="4">
        <f t="shared" si="9"/>
        <v>7.3643478260869566</v>
      </c>
      <c r="K332" s="4">
        <v>677.52</v>
      </c>
      <c r="L332" s="88" t="s">
        <v>1504</v>
      </c>
    </row>
    <row r="333" spans="1:12" ht="60">
      <c r="A333" s="99">
        <v>324</v>
      </c>
      <c r="B333" s="420" t="s">
        <v>1302</v>
      </c>
      <c r="C333" s="88" t="s">
        <v>1475</v>
      </c>
      <c r="D333" s="88">
        <v>205255917</v>
      </c>
      <c r="E333" s="99" t="s">
        <v>960</v>
      </c>
      <c r="F333" s="88" t="s">
        <v>1517</v>
      </c>
      <c r="G333" s="88">
        <v>18</v>
      </c>
      <c r="H333" s="99" t="s">
        <v>960</v>
      </c>
      <c r="I333" s="453" t="s">
        <v>1305</v>
      </c>
      <c r="J333" s="4">
        <f t="shared" si="9"/>
        <v>7.3643478260869566</v>
      </c>
      <c r="K333" s="4">
        <v>677.52</v>
      </c>
      <c r="L333" s="88" t="s">
        <v>1505</v>
      </c>
    </row>
    <row r="334" spans="1:12" ht="75">
      <c r="A334" s="99">
        <v>325</v>
      </c>
      <c r="B334" s="420" t="s">
        <v>1302</v>
      </c>
      <c r="C334" s="88" t="s">
        <v>1475</v>
      </c>
      <c r="D334" s="88">
        <v>205255917</v>
      </c>
      <c r="E334" s="99" t="s">
        <v>960</v>
      </c>
      <c r="F334" s="88" t="s">
        <v>1517</v>
      </c>
      <c r="G334" s="88">
        <v>36</v>
      </c>
      <c r="H334" s="99" t="s">
        <v>960</v>
      </c>
      <c r="I334" s="453" t="s">
        <v>1305</v>
      </c>
      <c r="J334" s="4">
        <f t="shared" si="9"/>
        <v>14.728695652173913</v>
      </c>
      <c r="K334" s="4">
        <v>1355.04</v>
      </c>
      <c r="L334" s="88" t="s">
        <v>1506</v>
      </c>
    </row>
    <row r="335" spans="1:12" ht="60">
      <c r="A335" s="99">
        <v>326</v>
      </c>
      <c r="B335" s="420" t="s">
        <v>1302</v>
      </c>
      <c r="C335" s="88" t="s">
        <v>1475</v>
      </c>
      <c r="D335" s="88">
        <v>205255917</v>
      </c>
      <c r="E335" s="99" t="s">
        <v>960</v>
      </c>
      <c r="F335" s="88" t="s">
        <v>1517</v>
      </c>
      <c r="G335" s="88">
        <v>18</v>
      </c>
      <c r="H335" s="99" t="s">
        <v>960</v>
      </c>
      <c r="I335" s="453" t="s">
        <v>1305</v>
      </c>
      <c r="J335" s="4">
        <f t="shared" si="9"/>
        <v>7.3643478260869566</v>
      </c>
      <c r="K335" s="4">
        <v>677.52</v>
      </c>
      <c r="L335" s="88" t="s">
        <v>1507</v>
      </c>
    </row>
    <row r="336" spans="1:12" ht="90">
      <c r="A336" s="99">
        <v>327</v>
      </c>
      <c r="B336" s="420" t="s">
        <v>1302</v>
      </c>
      <c r="C336" s="88" t="s">
        <v>1475</v>
      </c>
      <c r="D336" s="88">
        <v>205255917</v>
      </c>
      <c r="E336" s="99" t="s">
        <v>960</v>
      </c>
      <c r="F336" s="88" t="s">
        <v>1517</v>
      </c>
      <c r="G336" s="88">
        <v>18</v>
      </c>
      <c r="H336" s="99" t="s">
        <v>960</v>
      </c>
      <c r="I336" s="453" t="s">
        <v>1305</v>
      </c>
      <c r="J336" s="4">
        <f t="shared" si="9"/>
        <v>7.3643478260869566</v>
      </c>
      <c r="K336" s="4">
        <v>677.52</v>
      </c>
      <c r="L336" s="88" t="s">
        <v>1508</v>
      </c>
    </row>
    <row r="337" spans="1:12" ht="75">
      <c r="A337" s="99">
        <v>328</v>
      </c>
      <c r="B337" s="420" t="s">
        <v>1302</v>
      </c>
      <c r="C337" s="88" t="s">
        <v>1475</v>
      </c>
      <c r="D337" s="88">
        <v>205255917</v>
      </c>
      <c r="E337" s="99" t="s">
        <v>960</v>
      </c>
      <c r="F337" s="88" t="s">
        <v>1517</v>
      </c>
      <c r="G337" s="88">
        <v>36</v>
      </c>
      <c r="H337" s="99" t="s">
        <v>960</v>
      </c>
      <c r="I337" s="453" t="s">
        <v>1305</v>
      </c>
      <c r="J337" s="4">
        <f t="shared" si="9"/>
        <v>14.728695652173913</v>
      </c>
      <c r="K337" s="4">
        <v>1355.04</v>
      </c>
      <c r="L337" s="88" t="s">
        <v>1509</v>
      </c>
    </row>
    <row r="338" spans="1:12" ht="105">
      <c r="A338" s="99">
        <v>329</v>
      </c>
      <c r="B338" s="420" t="s">
        <v>1302</v>
      </c>
      <c r="C338" s="88" t="s">
        <v>1475</v>
      </c>
      <c r="D338" s="88">
        <v>205255917</v>
      </c>
      <c r="E338" s="99" t="s">
        <v>960</v>
      </c>
      <c r="F338" s="88" t="s">
        <v>1517</v>
      </c>
      <c r="G338" s="88">
        <v>18</v>
      </c>
      <c r="H338" s="99" t="s">
        <v>960</v>
      </c>
      <c r="I338" s="453" t="s">
        <v>1305</v>
      </c>
      <c r="J338" s="4">
        <f t="shared" si="9"/>
        <v>7.3643478260869566</v>
      </c>
      <c r="K338" s="4">
        <v>677.52</v>
      </c>
      <c r="L338" s="88" t="s">
        <v>1510</v>
      </c>
    </row>
    <row r="339" spans="1:12" ht="75">
      <c r="A339" s="99">
        <v>330</v>
      </c>
      <c r="B339" s="420" t="s">
        <v>1302</v>
      </c>
      <c r="C339" s="88" t="s">
        <v>1475</v>
      </c>
      <c r="D339" s="88">
        <v>205255917</v>
      </c>
      <c r="E339" s="99" t="s">
        <v>960</v>
      </c>
      <c r="F339" s="88" t="s">
        <v>1517</v>
      </c>
      <c r="G339" s="88">
        <v>36</v>
      </c>
      <c r="H339" s="99" t="s">
        <v>960</v>
      </c>
      <c r="I339" s="453" t="s">
        <v>1305</v>
      </c>
      <c r="J339" s="4">
        <f t="shared" si="9"/>
        <v>14.728695652173913</v>
      </c>
      <c r="K339" s="4">
        <v>1355.04</v>
      </c>
      <c r="L339" s="88" t="s">
        <v>1511</v>
      </c>
    </row>
    <row r="340" spans="1:12" ht="105">
      <c r="A340" s="99">
        <v>331</v>
      </c>
      <c r="B340" s="420" t="s">
        <v>1302</v>
      </c>
      <c r="C340" s="88" t="s">
        <v>1475</v>
      </c>
      <c r="D340" s="88">
        <v>205255917</v>
      </c>
      <c r="E340" s="99" t="s">
        <v>960</v>
      </c>
      <c r="F340" s="88" t="s">
        <v>1517</v>
      </c>
      <c r="G340" s="88">
        <v>36</v>
      </c>
      <c r="H340" s="99" t="s">
        <v>960</v>
      </c>
      <c r="I340" s="453" t="s">
        <v>1305</v>
      </c>
      <c r="J340" s="4">
        <f t="shared" si="9"/>
        <v>14.728695652173913</v>
      </c>
      <c r="K340" s="4">
        <v>1355.04</v>
      </c>
      <c r="L340" s="88" t="s">
        <v>1512</v>
      </c>
    </row>
    <row r="341" spans="1:12" ht="75">
      <c r="A341" s="99">
        <v>332</v>
      </c>
      <c r="B341" s="420" t="s">
        <v>1302</v>
      </c>
      <c r="C341" s="88" t="s">
        <v>1475</v>
      </c>
      <c r="D341" s="88">
        <v>205255917</v>
      </c>
      <c r="E341" s="99" t="s">
        <v>960</v>
      </c>
      <c r="F341" s="88" t="s">
        <v>1517</v>
      </c>
      <c r="G341" s="88">
        <v>18</v>
      </c>
      <c r="H341" s="99" t="s">
        <v>960</v>
      </c>
      <c r="I341" s="453" t="s">
        <v>1305</v>
      </c>
      <c r="J341" s="4">
        <f t="shared" si="9"/>
        <v>7.3643478260869566</v>
      </c>
      <c r="K341" s="4">
        <v>677.52</v>
      </c>
      <c r="L341" s="88" t="s">
        <v>1513</v>
      </c>
    </row>
    <row r="342" spans="1:12" ht="120">
      <c r="A342" s="99">
        <v>333</v>
      </c>
      <c r="B342" s="420" t="s">
        <v>1302</v>
      </c>
      <c r="C342" s="88" t="s">
        <v>1475</v>
      </c>
      <c r="D342" s="88">
        <v>205255917</v>
      </c>
      <c r="E342" s="99" t="s">
        <v>960</v>
      </c>
      <c r="F342" s="88" t="s">
        <v>1517</v>
      </c>
      <c r="G342" s="88">
        <v>18</v>
      </c>
      <c r="H342" s="99" t="s">
        <v>960</v>
      </c>
      <c r="I342" s="453" t="s">
        <v>1305</v>
      </c>
      <c r="J342" s="4">
        <f t="shared" si="9"/>
        <v>7.3643478260869566</v>
      </c>
      <c r="K342" s="4">
        <v>677.52</v>
      </c>
      <c r="L342" s="88" t="s">
        <v>1514</v>
      </c>
    </row>
    <row r="343" spans="1:12" ht="105">
      <c r="A343" s="99">
        <v>334</v>
      </c>
      <c r="B343" s="420" t="s">
        <v>1302</v>
      </c>
      <c r="C343" s="88" t="s">
        <v>1475</v>
      </c>
      <c r="D343" s="88">
        <v>205255917</v>
      </c>
      <c r="E343" s="99" t="s">
        <v>960</v>
      </c>
      <c r="F343" s="88" t="s">
        <v>1517</v>
      </c>
      <c r="G343" s="88">
        <v>36</v>
      </c>
      <c r="H343" s="99" t="s">
        <v>960</v>
      </c>
      <c r="I343" s="453" t="s">
        <v>1305</v>
      </c>
      <c r="J343" s="4">
        <f t="shared" si="9"/>
        <v>14.728695652173913</v>
      </c>
      <c r="K343" s="4">
        <v>1355.04</v>
      </c>
      <c r="L343" s="88" t="s">
        <v>1515</v>
      </c>
    </row>
    <row r="344" spans="1:12" ht="45">
      <c r="A344" s="99">
        <v>335</v>
      </c>
      <c r="B344" s="420" t="s">
        <v>1302</v>
      </c>
      <c r="C344" s="88" t="s">
        <v>1475</v>
      </c>
      <c r="D344" s="88">
        <v>205255917</v>
      </c>
      <c r="E344" s="99" t="s">
        <v>960</v>
      </c>
      <c r="F344" s="88" t="s">
        <v>1517</v>
      </c>
      <c r="G344" s="88">
        <v>18</v>
      </c>
      <c r="H344" s="99" t="s">
        <v>960</v>
      </c>
      <c r="I344" s="453" t="s">
        <v>1305</v>
      </c>
      <c r="J344" s="4">
        <f t="shared" si="9"/>
        <v>7.3643478260869566</v>
      </c>
      <c r="K344" s="4">
        <v>677.52</v>
      </c>
      <c r="L344" s="88" t="s">
        <v>1516</v>
      </c>
    </row>
    <row r="345" spans="1:12" ht="105">
      <c r="A345" s="99">
        <v>336</v>
      </c>
      <c r="B345" s="420" t="s">
        <v>1302</v>
      </c>
      <c r="C345" s="88" t="s">
        <v>1475</v>
      </c>
      <c r="D345" s="88">
        <v>205255917</v>
      </c>
      <c r="E345" s="99" t="s">
        <v>960</v>
      </c>
      <c r="F345" s="88" t="s">
        <v>1559</v>
      </c>
      <c r="G345" s="88">
        <v>32.479999999999997</v>
      </c>
      <c r="H345" s="99" t="s">
        <v>960</v>
      </c>
      <c r="I345" s="453" t="s">
        <v>1305</v>
      </c>
      <c r="J345" s="4">
        <f>K345/52</f>
        <v>23.510523076923075</v>
      </c>
      <c r="K345" s="4">
        <v>1222.5472</v>
      </c>
      <c r="L345" s="88" t="s">
        <v>1518</v>
      </c>
    </row>
    <row r="346" spans="1:12" ht="75">
      <c r="A346" s="99">
        <v>337</v>
      </c>
      <c r="B346" s="420" t="s">
        <v>1302</v>
      </c>
      <c r="C346" s="88" t="s">
        <v>1475</v>
      </c>
      <c r="D346" s="88">
        <v>205255917</v>
      </c>
      <c r="E346" s="99" t="s">
        <v>960</v>
      </c>
      <c r="F346" s="88" t="s">
        <v>1559</v>
      </c>
      <c r="G346" s="88">
        <v>16.239999999999998</v>
      </c>
      <c r="H346" s="99" t="s">
        <v>960</v>
      </c>
      <c r="I346" s="453" t="s">
        <v>1305</v>
      </c>
      <c r="J346" s="4">
        <f t="shared" ref="J346:J385" si="10">K346/52</f>
        <v>11.755261538461538</v>
      </c>
      <c r="K346" s="4">
        <v>611.27359999999999</v>
      </c>
      <c r="L346" s="88" t="s">
        <v>1519</v>
      </c>
    </row>
    <row r="347" spans="1:12" ht="120">
      <c r="A347" s="99">
        <v>338</v>
      </c>
      <c r="B347" s="420" t="s">
        <v>1302</v>
      </c>
      <c r="C347" s="88" t="s">
        <v>1475</v>
      </c>
      <c r="D347" s="88">
        <v>205255917</v>
      </c>
      <c r="E347" s="99" t="s">
        <v>960</v>
      </c>
      <c r="F347" s="88" t="s">
        <v>1559</v>
      </c>
      <c r="G347" s="88">
        <v>126.9</v>
      </c>
      <c r="H347" s="99" t="s">
        <v>960</v>
      </c>
      <c r="I347" s="453" t="s">
        <v>1305</v>
      </c>
      <c r="J347" s="4">
        <f t="shared" si="10"/>
        <v>112.08686538461538</v>
      </c>
      <c r="K347" s="4">
        <v>5828.5169999999998</v>
      </c>
      <c r="L347" s="88" t="s">
        <v>1520</v>
      </c>
    </row>
    <row r="348" spans="1:12" ht="165">
      <c r="A348" s="99">
        <v>339</v>
      </c>
      <c r="B348" s="420" t="s">
        <v>1302</v>
      </c>
      <c r="C348" s="88" t="s">
        <v>1475</v>
      </c>
      <c r="D348" s="88">
        <v>205255917</v>
      </c>
      <c r="E348" s="99" t="s">
        <v>960</v>
      </c>
      <c r="F348" s="88" t="s">
        <v>1559</v>
      </c>
      <c r="G348" s="88">
        <v>16.239999999999998</v>
      </c>
      <c r="H348" s="99" t="s">
        <v>960</v>
      </c>
      <c r="I348" s="453" t="s">
        <v>1305</v>
      </c>
      <c r="J348" s="4">
        <f t="shared" si="10"/>
        <v>11.755261538461538</v>
      </c>
      <c r="K348" s="4">
        <v>611.27359999999999</v>
      </c>
      <c r="L348" s="88" t="s">
        <v>1521</v>
      </c>
    </row>
    <row r="349" spans="1:12" ht="120">
      <c r="A349" s="99">
        <v>340</v>
      </c>
      <c r="B349" s="420" t="s">
        <v>1302</v>
      </c>
      <c r="C349" s="88" t="s">
        <v>1475</v>
      </c>
      <c r="D349" s="88">
        <v>205255917</v>
      </c>
      <c r="E349" s="99" t="s">
        <v>960</v>
      </c>
      <c r="F349" s="88" t="s">
        <v>1559</v>
      </c>
      <c r="G349" s="88">
        <v>36</v>
      </c>
      <c r="H349" s="99" t="s">
        <v>960</v>
      </c>
      <c r="I349" s="453" t="s">
        <v>1305</v>
      </c>
      <c r="J349" s="4">
        <f t="shared" si="10"/>
        <v>26.058461538461536</v>
      </c>
      <c r="K349" s="4">
        <v>1355.04</v>
      </c>
      <c r="L349" s="88" t="s">
        <v>1522</v>
      </c>
    </row>
    <row r="350" spans="1:12" ht="120">
      <c r="A350" s="99">
        <v>341</v>
      </c>
      <c r="B350" s="420" t="s">
        <v>1302</v>
      </c>
      <c r="C350" s="88" t="s">
        <v>1475</v>
      </c>
      <c r="D350" s="88">
        <v>205255917</v>
      </c>
      <c r="E350" s="99" t="s">
        <v>960</v>
      </c>
      <c r="F350" s="88" t="s">
        <v>1559</v>
      </c>
      <c r="G350" s="88">
        <v>21.052</v>
      </c>
      <c r="H350" s="99" t="s">
        <v>960</v>
      </c>
      <c r="I350" s="453" t="s">
        <v>1305</v>
      </c>
      <c r="J350" s="4">
        <f t="shared" si="10"/>
        <v>15.238409230769232</v>
      </c>
      <c r="K350" s="4">
        <v>792.39728000000002</v>
      </c>
      <c r="L350" s="88" t="s">
        <v>1523</v>
      </c>
    </row>
    <row r="351" spans="1:12" ht="150">
      <c r="A351" s="99">
        <v>342</v>
      </c>
      <c r="B351" s="420" t="s">
        <v>1302</v>
      </c>
      <c r="C351" s="88" t="s">
        <v>1475</v>
      </c>
      <c r="D351" s="88">
        <v>205255917</v>
      </c>
      <c r="E351" s="99" t="s">
        <v>960</v>
      </c>
      <c r="F351" s="88" t="s">
        <v>1559</v>
      </c>
      <c r="G351" s="88">
        <v>21.052</v>
      </c>
      <c r="H351" s="99" t="s">
        <v>960</v>
      </c>
      <c r="I351" s="453" t="s">
        <v>1305</v>
      </c>
      <c r="J351" s="4">
        <f t="shared" si="10"/>
        <v>15.238409230769232</v>
      </c>
      <c r="K351" s="4">
        <v>792.39728000000002</v>
      </c>
      <c r="L351" s="88" t="s">
        <v>1524</v>
      </c>
    </row>
    <row r="352" spans="1:12" ht="105">
      <c r="A352" s="99">
        <v>343</v>
      </c>
      <c r="B352" s="420" t="s">
        <v>1302</v>
      </c>
      <c r="C352" s="88" t="s">
        <v>1475</v>
      </c>
      <c r="D352" s="88">
        <v>205255917</v>
      </c>
      <c r="E352" s="99" t="s">
        <v>960</v>
      </c>
      <c r="F352" s="88" t="s">
        <v>1559</v>
      </c>
      <c r="G352" s="88">
        <v>32.479999999999997</v>
      </c>
      <c r="H352" s="99" t="s">
        <v>960</v>
      </c>
      <c r="I352" s="453" t="s">
        <v>1305</v>
      </c>
      <c r="J352" s="4">
        <f t="shared" si="10"/>
        <v>23.510523076923075</v>
      </c>
      <c r="K352" s="4">
        <v>1222.5472</v>
      </c>
      <c r="L352" s="88" t="s">
        <v>1525</v>
      </c>
    </row>
    <row r="353" spans="1:12" ht="90">
      <c r="A353" s="99">
        <v>344</v>
      </c>
      <c r="B353" s="420" t="s">
        <v>1302</v>
      </c>
      <c r="C353" s="88" t="s">
        <v>1475</v>
      </c>
      <c r="D353" s="88">
        <v>205255917</v>
      </c>
      <c r="E353" s="99" t="s">
        <v>960</v>
      </c>
      <c r="F353" s="88" t="s">
        <v>1559</v>
      </c>
      <c r="G353" s="88">
        <v>36</v>
      </c>
      <c r="H353" s="99" t="s">
        <v>960</v>
      </c>
      <c r="I353" s="453" t="s">
        <v>1305</v>
      </c>
      <c r="J353" s="4">
        <f t="shared" si="10"/>
        <v>26.058461538461536</v>
      </c>
      <c r="K353" s="4">
        <v>1355.04</v>
      </c>
      <c r="L353" s="88" t="s">
        <v>1526</v>
      </c>
    </row>
    <row r="354" spans="1:12" ht="120">
      <c r="A354" s="99">
        <v>345</v>
      </c>
      <c r="B354" s="420" t="s">
        <v>1302</v>
      </c>
      <c r="C354" s="88" t="s">
        <v>1475</v>
      </c>
      <c r="D354" s="88">
        <v>205255917</v>
      </c>
      <c r="E354" s="99" t="s">
        <v>960</v>
      </c>
      <c r="F354" s="88" t="s">
        <v>1559</v>
      </c>
      <c r="G354" s="88">
        <v>18</v>
      </c>
      <c r="H354" s="99" t="s">
        <v>960</v>
      </c>
      <c r="I354" s="453" t="s">
        <v>1305</v>
      </c>
      <c r="J354" s="4">
        <f t="shared" si="10"/>
        <v>13.029230769230768</v>
      </c>
      <c r="K354" s="4">
        <v>677.52</v>
      </c>
      <c r="L354" s="88" t="s">
        <v>1527</v>
      </c>
    </row>
    <row r="355" spans="1:12" ht="120">
      <c r="A355" s="99">
        <v>346</v>
      </c>
      <c r="B355" s="420" t="s">
        <v>1302</v>
      </c>
      <c r="C355" s="88" t="s">
        <v>1475</v>
      </c>
      <c r="D355" s="88">
        <v>205255917</v>
      </c>
      <c r="E355" s="99" t="s">
        <v>960</v>
      </c>
      <c r="F355" s="88" t="s">
        <v>1559</v>
      </c>
      <c r="G355" s="88">
        <v>21.052</v>
      </c>
      <c r="H355" s="99" t="s">
        <v>960</v>
      </c>
      <c r="I355" s="453" t="s">
        <v>1305</v>
      </c>
      <c r="J355" s="4">
        <f t="shared" si="10"/>
        <v>15.238409230769232</v>
      </c>
      <c r="K355" s="4">
        <v>792.39728000000002</v>
      </c>
      <c r="L355" s="88" t="s">
        <v>1528</v>
      </c>
    </row>
    <row r="356" spans="1:12" ht="105">
      <c r="A356" s="99">
        <v>347</v>
      </c>
      <c r="B356" s="420" t="s">
        <v>1302</v>
      </c>
      <c r="C356" s="88" t="s">
        <v>1475</v>
      </c>
      <c r="D356" s="88">
        <v>205255917</v>
      </c>
      <c r="E356" s="99" t="s">
        <v>960</v>
      </c>
      <c r="F356" s="88" t="s">
        <v>1559</v>
      </c>
      <c r="G356" s="88">
        <v>18</v>
      </c>
      <c r="H356" s="99" t="s">
        <v>960</v>
      </c>
      <c r="I356" s="453" t="s">
        <v>1305</v>
      </c>
      <c r="J356" s="4">
        <f t="shared" si="10"/>
        <v>13.029230769230768</v>
      </c>
      <c r="K356" s="4">
        <v>677.52</v>
      </c>
      <c r="L356" s="88" t="s">
        <v>1529</v>
      </c>
    </row>
    <row r="357" spans="1:12" ht="120">
      <c r="A357" s="99">
        <v>348</v>
      </c>
      <c r="B357" s="420" t="s">
        <v>1302</v>
      </c>
      <c r="C357" s="88" t="s">
        <v>1475</v>
      </c>
      <c r="D357" s="88">
        <v>205255917</v>
      </c>
      <c r="E357" s="99" t="s">
        <v>960</v>
      </c>
      <c r="F357" s="88" t="s">
        <v>1559</v>
      </c>
      <c r="G357" s="88">
        <v>32.479999999999997</v>
      </c>
      <c r="H357" s="99" t="s">
        <v>960</v>
      </c>
      <c r="I357" s="453" t="s">
        <v>1305</v>
      </c>
      <c r="J357" s="4">
        <f t="shared" si="10"/>
        <v>23.510523076923075</v>
      </c>
      <c r="K357" s="4">
        <v>1222.5472</v>
      </c>
      <c r="L357" s="88" t="s">
        <v>1530</v>
      </c>
    </row>
    <row r="358" spans="1:12" ht="150">
      <c r="A358" s="99">
        <v>349</v>
      </c>
      <c r="B358" s="420" t="s">
        <v>1302</v>
      </c>
      <c r="C358" s="88" t="s">
        <v>1475</v>
      </c>
      <c r="D358" s="88">
        <v>205255917</v>
      </c>
      <c r="E358" s="99" t="s">
        <v>960</v>
      </c>
      <c r="F358" s="88" t="s">
        <v>1559</v>
      </c>
      <c r="G358" s="88">
        <v>32.479999999999997</v>
      </c>
      <c r="H358" s="99" t="s">
        <v>960</v>
      </c>
      <c r="I358" s="453" t="s">
        <v>1305</v>
      </c>
      <c r="J358" s="4">
        <f t="shared" si="10"/>
        <v>23.510523076923075</v>
      </c>
      <c r="K358" s="4">
        <v>1222.5472</v>
      </c>
      <c r="L358" s="88" t="s">
        <v>1531</v>
      </c>
    </row>
    <row r="359" spans="1:12" ht="165">
      <c r="A359" s="99">
        <v>350</v>
      </c>
      <c r="B359" s="420" t="s">
        <v>1302</v>
      </c>
      <c r="C359" s="88" t="s">
        <v>1475</v>
      </c>
      <c r="D359" s="88">
        <v>205255917</v>
      </c>
      <c r="E359" s="99" t="s">
        <v>960</v>
      </c>
      <c r="F359" s="88" t="s">
        <v>1559</v>
      </c>
      <c r="G359" s="88">
        <v>24.64</v>
      </c>
      <c r="H359" s="99" t="s">
        <v>960</v>
      </c>
      <c r="I359" s="453" t="s">
        <v>1305</v>
      </c>
      <c r="J359" s="4">
        <f t="shared" si="10"/>
        <v>17.835569230769234</v>
      </c>
      <c r="K359" s="4">
        <v>927.44960000000015</v>
      </c>
      <c r="L359" s="88" t="s">
        <v>1532</v>
      </c>
    </row>
    <row r="360" spans="1:12" ht="150">
      <c r="A360" s="99">
        <v>351</v>
      </c>
      <c r="B360" s="420" t="s">
        <v>1302</v>
      </c>
      <c r="C360" s="88" t="s">
        <v>1475</v>
      </c>
      <c r="D360" s="88">
        <v>205255917</v>
      </c>
      <c r="E360" s="99" t="s">
        <v>960</v>
      </c>
      <c r="F360" s="88" t="s">
        <v>1559</v>
      </c>
      <c r="G360" s="88">
        <v>24.64</v>
      </c>
      <c r="H360" s="99" t="s">
        <v>960</v>
      </c>
      <c r="I360" s="453" t="s">
        <v>1305</v>
      </c>
      <c r="J360" s="4">
        <f t="shared" si="10"/>
        <v>17.835569230769234</v>
      </c>
      <c r="K360" s="4">
        <v>927.44960000000015</v>
      </c>
      <c r="L360" s="88" t="s">
        <v>1533</v>
      </c>
    </row>
    <row r="361" spans="1:12" ht="180">
      <c r="A361" s="99">
        <v>352</v>
      </c>
      <c r="B361" s="420" t="s">
        <v>1302</v>
      </c>
      <c r="C361" s="88" t="s">
        <v>1475</v>
      </c>
      <c r="D361" s="88">
        <v>205255917</v>
      </c>
      <c r="E361" s="99" t="s">
        <v>960</v>
      </c>
      <c r="F361" s="88" t="s">
        <v>1559</v>
      </c>
      <c r="G361" s="88">
        <v>40</v>
      </c>
      <c r="H361" s="99" t="s">
        <v>960</v>
      </c>
      <c r="I361" s="453" t="s">
        <v>1305</v>
      </c>
      <c r="J361" s="4">
        <f t="shared" si="10"/>
        <v>28.95384615384615</v>
      </c>
      <c r="K361" s="4">
        <v>1505.6</v>
      </c>
      <c r="L361" s="88" t="s">
        <v>1534</v>
      </c>
    </row>
    <row r="362" spans="1:12" ht="105">
      <c r="A362" s="99">
        <v>353</v>
      </c>
      <c r="B362" s="420" t="s">
        <v>1302</v>
      </c>
      <c r="C362" s="88" t="s">
        <v>1475</v>
      </c>
      <c r="D362" s="88">
        <v>205255917</v>
      </c>
      <c r="E362" s="99" t="s">
        <v>960</v>
      </c>
      <c r="F362" s="88" t="s">
        <v>1559</v>
      </c>
      <c r="G362" s="88">
        <v>18</v>
      </c>
      <c r="H362" s="99" t="s">
        <v>960</v>
      </c>
      <c r="I362" s="453" t="s">
        <v>1305</v>
      </c>
      <c r="J362" s="4">
        <f t="shared" si="10"/>
        <v>13.029230769230768</v>
      </c>
      <c r="K362" s="4">
        <v>677.52</v>
      </c>
      <c r="L362" s="88" t="s">
        <v>1535</v>
      </c>
    </row>
    <row r="363" spans="1:12" ht="150">
      <c r="A363" s="99">
        <v>354</v>
      </c>
      <c r="B363" s="420" t="s">
        <v>1302</v>
      </c>
      <c r="C363" s="88" t="s">
        <v>1475</v>
      </c>
      <c r="D363" s="88">
        <v>205255917</v>
      </c>
      <c r="E363" s="99" t="s">
        <v>960</v>
      </c>
      <c r="F363" s="88" t="s">
        <v>1559</v>
      </c>
      <c r="G363" s="88">
        <v>27.059999999999995</v>
      </c>
      <c r="H363" s="99" t="s">
        <v>960</v>
      </c>
      <c r="I363" s="453" t="s">
        <v>1305</v>
      </c>
      <c r="J363" s="4">
        <f t="shared" si="10"/>
        <v>19.587276923076921</v>
      </c>
      <c r="K363" s="4">
        <v>1018.5383999999998</v>
      </c>
      <c r="L363" s="88" t="s">
        <v>1536</v>
      </c>
    </row>
    <row r="364" spans="1:12" ht="195">
      <c r="A364" s="99">
        <v>355</v>
      </c>
      <c r="B364" s="420" t="s">
        <v>1302</v>
      </c>
      <c r="C364" s="88" t="s">
        <v>1475</v>
      </c>
      <c r="D364" s="88">
        <v>205255917</v>
      </c>
      <c r="E364" s="99" t="s">
        <v>960</v>
      </c>
      <c r="F364" s="88" t="s">
        <v>1559</v>
      </c>
      <c r="G364" s="88">
        <v>32.479999999999997</v>
      </c>
      <c r="H364" s="99" t="s">
        <v>960</v>
      </c>
      <c r="I364" s="453" t="s">
        <v>1305</v>
      </c>
      <c r="J364" s="4">
        <f t="shared" si="10"/>
        <v>23.510523076923075</v>
      </c>
      <c r="K364" s="4">
        <v>1222.5472</v>
      </c>
      <c r="L364" s="88" t="s">
        <v>1537</v>
      </c>
    </row>
    <row r="365" spans="1:12" ht="165">
      <c r="A365" s="99">
        <v>356</v>
      </c>
      <c r="B365" s="420" t="s">
        <v>1302</v>
      </c>
      <c r="C365" s="88" t="s">
        <v>1475</v>
      </c>
      <c r="D365" s="88">
        <v>205255917</v>
      </c>
      <c r="E365" s="99" t="s">
        <v>960</v>
      </c>
      <c r="F365" s="88" t="s">
        <v>1559</v>
      </c>
      <c r="G365" s="88">
        <v>72</v>
      </c>
      <c r="H365" s="99" t="s">
        <v>960</v>
      </c>
      <c r="I365" s="453" t="s">
        <v>1305</v>
      </c>
      <c r="J365" s="4">
        <f t="shared" si="10"/>
        <v>52.116923076923072</v>
      </c>
      <c r="K365" s="4">
        <v>2710.08</v>
      </c>
      <c r="L365" s="88" t="s">
        <v>1538</v>
      </c>
    </row>
    <row r="366" spans="1:12" ht="120">
      <c r="A366" s="99">
        <v>357</v>
      </c>
      <c r="B366" s="420" t="s">
        <v>1302</v>
      </c>
      <c r="C366" s="88" t="s">
        <v>1475</v>
      </c>
      <c r="D366" s="88">
        <v>205255917</v>
      </c>
      <c r="E366" s="99" t="s">
        <v>960</v>
      </c>
      <c r="F366" s="88" t="s">
        <v>1559</v>
      </c>
      <c r="G366" s="88">
        <v>18</v>
      </c>
      <c r="H366" s="99" t="s">
        <v>960</v>
      </c>
      <c r="I366" s="453" t="s">
        <v>1305</v>
      </c>
      <c r="J366" s="4">
        <f t="shared" si="10"/>
        <v>13.029230769230768</v>
      </c>
      <c r="K366" s="4">
        <v>677.52</v>
      </c>
      <c r="L366" s="88" t="s">
        <v>1539</v>
      </c>
    </row>
    <row r="367" spans="1:12" ht="75">
      <c r="A367" s="99">
        <v>358</v>
      </c>
      <c r="B367" s="420" t="s">
        <v>1302</v>
      </c>
      <c r="C367" s="88" t="s">
        <v>1475</v>
      </c>
      <c r="D367" s="88">
        <v>205255917</v>
      </c>
      <c r="E367" s="99" t="s">
        <v>960</v>
      </c>
      <c r="F367" s="88" t="s">
        <v>1559</v>
      </c>
      <c r="G367" s="88">
        <v>36</v>
      </c>
      <c r="H367" s="99" t="s">
        <v>960</v>
      </c>
      <c r="I367" s="453" t="s">
        <v>1305</v>
      </c>
      <c r="J367" s="4">
        <f t="shared" si="10"/>
        <v>26.058461538461536</v>
      </c>
      <c r="K367" s="4">
        <v>1355.04</v>
      </c>
      <c r="L367" s="88" t="s">
        <v>1540</v>
      </c>
    </row>
    <row r="368" spans="1:12" ht="120">
      <c r="A368" s="99">
        <v>359</v>
      </c>
      <c r="B368" s="420" t="s">
        <v>1302</v>
      </c>
      <c r="C368" s="88" t="s">
        <v>1475</v>
      </c>
      <c r="D368" s="88">
        <v>205255917</v>
      </c>
      <c r="E368" s="99" t="s">
        <v>960</v>
      </c>
      <c r="F368" s="88" t="s">
        <v>1559</v>
      </c>
      <c r="G368" s="88">
        <v>18</v>
      </c>
      <c r="H368" s="99" t="s">
        <v>960</v>
      </c>
      <c r="I368" s="453" t="s">
        <v>1305</v>
      </c>
      <c r="J368" s="4">
        <f t="shared" si="10"/>
        <v>13.029230769230768</v>
      </c>
      <c r="K368" s="4">
        <v>677.52</v>
      </c>
      <c r="L368" s="88" t="s">
        <v>1541</v>
      </c>
    </row>
    <row r="369" spans="1:12" ht="150">
      <c r="A369" s="99">
        <v>360</v>
      </c>
      <c r="B369" s="420" t="s">
        <v>1302</v>
      </c>
      <c r="C369" s="88" t="s">
        <v>1475</v>
      </c>
      <c r="D369" s="88">
        <v>205255917</v>
      </c>
      <c r="E369" s="99" t="s">
        <v>960</v>
      </c>
      <c r="F369" s="88" t="s">
        <v>1559</v>
      </c>
      <c r="G369" s="88">
        <v>90</v>
      </c>
      <c r="H369" s="99" t="s">
        <v>960</v>
      </c>
      <c r="I369" s="453" t="s">
        <v>1305</v>
      </c>
      <c r="J369" s="4">
        <f t="shared" si="10"/>
        <v>65.146153846153851</v>
      </c>
      <c r="K369" s="4">
        <v>3387.6</v>
      </c>
      <c r="L369" s="88" t="s">
        <v>1542</v>
      </c>
    </row>
    <row r="370" spans="1:12" ht="75">
      <c r="A370" s="99">
        <v>361</v>
      </c>
      <c r="B370" s="420" t="s">
        <v>1302</v>
      </c>
      <c r="C370" s="88" t="s">
        <v>1475</v>
      </c>
      <c r="D370" s="88">
        <v>205255917</v>
      </c>
      <c r="E370" s="99" t="s">
        <v>960</v>
      </c>
      <c r="F370" s="88" t="s">
        <v>1559</v>
      </c>
      <c r="G370" s="88">
        <v>128</v>
      </c>
      <c r="H370" s="99" t="s">
        <v>960</v>
      </c>
      <c r="I370" s="453" t="s">
        <v>1305</v>
      </c>
      <c r="J370" s="4">
        <f t="shared" si="10"/>
        <v>92.652307692307687</v>
      </c>
      <c r="K370" s="4">
        <v>4817.92</v>
      </c>
      <c r="L370" s="88" t="s">
        <v>1543</v>
      </c>
    </row>
    <row r="371" spans="1:12" ht="120">
      <c r="A371" s="99">
        <v>362</v>
      </c>
      <c r="B371" s="420" t="s">
        <v>1302</v>
      </c>
      <c r="C371" s="88" t="s">
        <v>1475</v>
      </c>
      <c r="D371" s="88">
        <v>205255917</v>
      </c>
      <c r="E371" s="99" t="s">
        <v>960</v>
      </c>
      <c r="F371" s="88" t="s">
        <v>1559</v>
      </c>
      <c r="G371" s="88">
        <v>24.0625</v>
      </c>
      <c r="H371" s="99" t="s">
        <v>960</v>
      </c>
      <c r="I371" s="453" t="s">
        <v>1305</v>
      </c>
      <c r="J371" s="4">
        <f t="shared" si="10"/>
        <v>17.417548076923076</v>
      </c>
      <c r="K371" s="4">
        <v>905.71249999999998</v>
      </c>
      <c r="L371" s="88" t="s">
        <v>1544</v>
      </c>
    </row>
    <row r="372" spans="1:12" ht="150">
      <c r="A372" s="99">
        <v>363</v>
      </c>
      <c r="B372" s="420" t="s">
        <v>1302</v>
      </c>
      <c r="C372" s="88" t="s">
        <v>1475</v>
      </c>
      <c r="D372" s="88">
        <v>205255917</v>
      </c>
      <c r="E372" s="99" t="s">
        <v>960</v>
      </c>
      <c r="F372" s="88" t="s">
        <v>1559</v>
      </c>
      <c r="G372" s="88">
        <v>21.052</v>
      </c>
      <c r="H372" s="99" t="s">
        <v>960</v>
      </c>
      <c r="I372" s="453" t="s">
        <v>1305</v>
      </c>
      <c r="J372" s="4">
        <f t="shared" si="10"/>
        <v>15.238409230769232</v>
      </c>
      <c r="K372" s="4">
        <v>792.39728000000002</v>
      </c>
      <c r="L372" s="88" t="s">
        <v>1545</v>
      </c>
    </row>
    <row r="373" spans="1:12" ht="135">
      <c r="A373" s="99">
        <v>364</v>
      </c>
      <c r="B373" s="420" t="s">
        <v>1302</v>
      </c>
      <c r="C373" s="88" t="s">
        <v>1475</v>
      </c>
      <c r="D373" s="88">
        <v>205255917</v>
      </c>
      <c r="E373" s="99" t="s">
        <v>960</v>
      </c>
      <c r="F373" s="88" t="s">
        <v>1559</v>
      </c>
      <c r="G373" s="88">
        <v>36</v>
      </c>
      <c r="H373" s="99" t="s">
        <v>960</v>
      </c>
      <c r="I373" s="453" t="s">
        <v>1305</v>
      </c>
      <c r="J373" s="4">
        <f t="shared" si="10"/>
        <v>26.058461538461536</v>
      </c>
      <c r="K373" s="4">
        <v>1355.04</v>
      </c>
      <c r="L373" s="88" t="s">
        <v>1546</v>
      </c>
    </row>
    <row r="374" spans="1:12" ht="150">
      <c r="A374" s="99">
        <v>365</v>
      </c>
      <c r="B374" s="420" t="s">
        <v>1302</v>
      </c>
      <c r="C374" s="88" t="s">
        <v>1475</v>
      </c>
      <c r="D374" s="88">
        <v>205255917</v>
      </c>
      <c r="E374" s="99" t="s">
        <v>960</v>
      </c>
      <c r="F374" s="88" t="s">
        <v>1559</v>
      </c>
      <c r="G374" s="88">
        <v>32.479999999999997</v>
      </c>
      <c r="H374" s="99" t="s">
        <v>960</v>
      </c>
      <c r="I374" s="453" t="s">
        <v>1305</v>
      </c>
      <c r="J374" s="4">
        <f t="shared" si="10"/>
        <v>23.510523076923075</v>
      </c>
      <c r="K374" s="4">
        <v>1222.5472</v>
      </c>
      <c r="L374" s="88" t="s">
        <v>1547</v>
      </c>
    </row>
    <row r="375" spans="1:12" ht="105">
      <c r="A375" s="99">
        <v>366</v>
      </c>
      <c r="B375" s="420" t="s">
        <v>1302</v>
      </c>
      <c r="C375" s="88" t="s">
        <v>1475</v>
      </c>
      <c r="D375" s="88">
        <v>205255917</v>
      </c>
      <c r="E375" s="99" t="s">
        <v>960</v>
      </c>
      <c r="F375" s="88" t="s">
        <v>1559</v>
      </c>
      <c r="G375" s="88">
        <v>32.479999999999997</v>
      </c>
      <c r="H375" s="99" t="s">
        <v>960</v>
      </c>
      <c r="I375" s="453" t="s">
        <v>1305</v>
      </c>
      <c r="J375" s="4">
        <f t="shared" si="10"/>
        <v>23.510523076923075</v>
      </c>
      <c r="K375" s="4">
        <v>1222.5472</v>
      </c>
      <c r="L375" s="88" t="s">
        <v>1548</v>
      </c>
    </row>
    <row r="376" spans="1:12" ht="90">
      <c r="A376" s="99">
        <v>367</v>
      </c>
      <c r="B376" s="420" t="s">
        <v>1302</v>
      </c>
      <c r="C376" s="88" t="s">
        <v>1475</v>
      </c>
      <c r="D376" s="88">
        <v>205255917</v>
      </c>
      <c r="E376" s="99" t="s">
        <v>960</v>
      </c>
      <c r="F376" s="88" t="s">
        <v>1559</v>
      </c>
      <c r="G376" s="88">
        <v>36</v>
      </c>
      <c r="H376" s="99" t="s">
        <v>960</v>
      </c>
      <c r="I376" s="453" t="s">
        <v>1305</v>
      </c>
      <c r="J376" s="4">
        <f t="shared" si="10"/>
        <v>26.058461538461536</v>
      </c>
      <c r="K376" s="4">
        <v>1355.04</v>
      </c>
      <c r="L376" s="88" t="s">
        <v>1549</v>
      </c>
    </row>
    <row r="377" spans="1:12" ht="90">
      <c r="A377" s="99">
        <v>368</v>
      </c>
      <c r="B377" s="420" t="s">
        <v>1302</v>
      </c>
      <c r="C377" s="88" t="s">
        <v>1475</v>
      </c>
      <c r="D377" s="88">
        <v>205255917</v>
      </c>
      <c r="E377" s="99" t="s">
        <v>960</v>
      </c>
      <c r="F377" s="88" t="s">
        <v>1559</v>
      </c>
      <c r="G377" s="88">
        <v>32.479999999999997</v>
      </c>
      <c r="H377" s="99" t="s">
        <v>960</v>
      </c>
      <c r="I377" s="453" t="s">
        <v>1305</v>
      </c>
      <c r="J377" s="4">
        <f t="shared" si="10"/>
        <v>23.510523076923075</v>
      </c>
      <c r="K377" s="4">
        <v>1222.5472</v>
      </c>
      <c r="L377" s="88" t="s">
        <v>1550</v>
      </c>
    </row>
    <row r="378" spans="1:12" ht="135">
      <c r="A378" s="99">
        <v>369</v>
      </c>
      <c r="B378" s="420" t="s">
        <v>1302</v>
      </c>
      <c r="C378" s="88" t="s">
        <v>1475</v>
      </c>
      <c r="D378" s="88">
        <v>205255917</v>
      </c>
      <c r="E378" s="99" t="s">
        <v>960</v>
      </c>
      <c r="F378" s="88" t="s">
        <v>1559</v>
      </c>
      <c r="G378" s="88">
        <v>36</v>
      </c>
      <c r="H378" s="99" t="s">
        <v>960</v>
      </c>
      <c r="I378" s="453" t="s">
        <v>1305</v>
      </c>
      <c r="J378" s="4">
        <f t="shared" si="10"/>
        <v>26.058461538461536</v>
      </c>
      <c r="K378" s="4">
        <v>1355.04</v>
      </c>
      <c r="L378" s="88" t="s">
        <v>1551</v>
      </c>
    </row>
    <row r="379" spans="1:12" ht="90">
      <c r="A379" s="99">
        <v>370</v>
      </c>
      <c r="B379" s="420" t="s">
        <v>1302</v>
      </c>
      <c r="C379" s="88" t="s">
        <v>1475</v>
      </c>
      <c r="D379" s="88">
        <v>205255917</v>
      </c>
      <c r="E379" s="99" t="s">
        <v>960</v>
      </c>
      <c r="F379" s="88" t="s">
        <v>1559</v>
      </c>
      <c r="G379" s="88">
        <v>32.479999999999997</v>
      </c>
      <c r="H379" s="99" t="s">
        <v>960</v>
      </c>
      <c r="I379" s="453" t="s">
        <v>1305</v>
      </c>
      <c r="J379" s="4">
        <f t="shared" si="10"/>
        <v>23.510523076923075</v>
      </c>
      <c r="K379" s="4">
        <v>1222.5472</v>
      </c>
      <c r="L379" s="88" t="s">
        <v>1552</v>
      </c>
    </row>
    <row r="380" spans="1:12" ht="105">
      <c r="A380" s="99">
        <v>371</v>
      </c>
      <c r="B380" s="420" t="s">
        <v>1302</v>
      </c>
      <c r="C380" s="88" t="s">
        <v>1475</v>
      </c>
      <c r="D380" s="88">
        <v>205255917</v>
      </c>
      <c r="E380" s="99" t="s">
        <v>960</v>
      </c>
      <c r="F380" s="88" t="s">
        <v>1559</v>
      </c>
      <c r="G380" s="88">
        <v>32.479999999999997</v>
      </c>
      <c r="H380" s="99" t="s">
        <v>960</v>
      </c>
      <c r="I380" s="453" t="s">
        <v>1305</v>
      </c>
      <c r="J380" s="4">
        <f t="shared" si="10"/>
        <v>23.510523076923075</v>
      </c>
      <c r="K380" s="4">
        <v>1222.5472</v>
      </c>
      <c r="L380" s="88" t="s">
        <v>1553</v>
      </c>
    </row>
    <row r="381" spans="1:12" ht="120">
      <c r="A381" s="99">
        <v>372</v>
      </c>
      <c r="B381" s="420" t="s">
        <v>1302</v>
      </c>
      <c r="C381" s="88" t="s">
        <v>1475</v>
      </c>
      <c r="D381" s="88">
        <v>205255917</v>
      </c>
      <c r="E381" s="99" t="s">
        <v>960</v>
      </c>
      <c r="F381" s="88" t="s">
        <v>1559</v>
      </c>
      <c r="G381" s="88">
        <v>32.479999999999997</v>
      </c>
      <c r="H381" s="99" t="s">
        <v>960</v>
      </c>
      <c r="I381" s="453" t="s">
        <v>1305</v>
      </c>
      <c r="J381" s="4">
        <f t="shared" si="10"/>
        <v>23.510523076923075</v>
      </c>
      <c r="K381" s="4">
        <v>1222.5472</v>
      </c>
      <c r="L381" s="88" t="s">
        <v>1554</v>
      </c>
    </row>
    <row r="382" spans="1:12" ht="90">
      <c r="A382" s="99">
        <v>373</v>
      </c>
      <c r="B382" s="420" t="s">
        <v>1302</v>
      </c>
      <c r="C382" s="88" t="s">
        <v>1475</v>
      </c>
      <c r="D382" s="88">
        <v>205255917</v>
      </c>
      <c r="E382" s="99" t="s">
        <v>960</v>
      </c>
      <c r="F382" s="88" t="s">
        <v>1559</v>
      </c>
      <c r="G382" s="88">
        <v>32.479999999999997</v>
      </c>
      <c r="H382" s="99" t="s">
        <v>960</v>
      </c>
      <c r="I382" s="453" t="s">
        <v>1305</v>
      </c>
      <c r="J382" s="4">
        <f t="shared" si="10"/>
        <v>23.510523076923075</v>
      </c>
      <c r="K382" s="4">
        <v>1222.5472</v>
      </c>
      <c r="L382" s="88" t="s">
        <v>1555</v>
      </c>
    </row>
    <row r="383" spans="1:12" ht="120">
      <c r="A383" s="99">
        <v>374</v>
      </c>
      <c r="B383" s="420" t="s">
        <v>1302</v>
      </c>
      <c r="C383" s="88" t="s">
        <v>1475</v>
      </c>
      <c r="D383" s="88">
        <v>205255917</v>
      </c>
      <c r="E383" s="99" t="s">
        <v>960</v>
      </c>
      <c r="F383" s="88" t="s">
        <v>1559</v>
      </c>
      <c r="G383" s="88">
        <v>16.239999999999998</v>
      </c>
      <c r="H383" s="99" t="s">
        <v>960</v>
      </c>
      <c r="I383" s="453" t="s">
        <v>1305</v>
      </c>
      <c r="J383" s="4">
        <f t="shared" si="10"/>
        <v>11.755261538461538</v>
      </c>
      <c r="K383" s="4">
        <v>611.27359999999999</v>
      </c>
      <c r="L383" s="88" t="s">
        <v>1556</v>
      </c>
    </row>
    <row r="384" spans="1:12" ht="135">
      <c r="A384" s="99">
        <v>375</v>
      </c>
      <c r="B384" s="420" t="s">
        <v>1302</v>
      </c>
      <c r="C384" s="88" t="s">
        <v>1475</v>
      </c>
      <c r="D384" s="88">
        <v>205255917</v>
      </c>
      <c r="E384" s="99" t="s">
        <v>960</v>
      </c>
      <c r="F384" s="88" t="s">
        <v>1559</v>
      </c>
      <c r="G384" s="88">
        <v>18</v>
      </c>
      <c r="H384" s="99" t="s">
        <v>960</v>
      </c>
      <c r="I384" s="453" t="s">
        <v>1305</v>
      </c>
      <c r="J384" s="4">
        <f t="shared" si="10"/>
        <v>13.029230769230768</v>
      </c>
      <c r="K384" s="4">
        <v>677.52</v>
      </c>
      <c r="L384" s="88" t="s">
        <v>1557</v>
      </c>
    </row>
    <row r="385" spans="1:12" ht="90">
      <c r="A385" s="99">
        <v>376</v>
      </c>
      <c r="B385" s="420" t="s">
        <v>1302</v>
      </c>
      <c r="C385" s="88" t="s">
        <v>1475</v>
      </c>
      <c r="D385" s="88">
        <v>205255917</v>
      </c>
      <c r="E385" s="99" t="s">
        <v>960</v>
      </c>
      <c r="F385" s="88" t="s">
        <v>1559</v>
      </c>
      <c r="G385" s="88">
        <v>18</v>
      </c>
      <c r="H385" s="99" t="s">
        <v>960</v>
      </c>
      <c r="I385" s="453" t="s">
        <v>1305</v>
      </c>
      <c r="J385" s="4">
        <f t="shared" si="10"/>
        <v>13.029230769230768</v>
      </c>
      <c r="K385" s="4">
        <v>677.52</v>
      </c>
      <c r="L385" s="88" t="s">
        <v>1558</v>
      </c>
    </row>
    <row r="386" spans="1:12" ht="90">
      <c r="A386" s="99">
        <v>377</v>
      </c>
      <c r="B386" s="420" t="s">
        <v>958</v>
      </c>
      <c r="C386" s="88" t="s">
        <v>1560</v>
      </c>
      <c r="D386" s="88">
        <v>405043643</v>
      </c>
      <c r="E386" s="99" t="s">
        <v>960</v>
      </c>
      <c r="F386" s="88" t="s">
        <v>1561</v>
      </c>
      <c r="G386" s="88" t="s">
        <v>1562</v>
      </c>
      <c r="H386" s="99" t="s">
        <v>960</v>
      </c>
      <c r="I386" s="88" t="s">
        <v>962</v>
      </c>
      <c r="J386" s="4">
        <f>K386/72</f>
        <v>156.39333333333332</v>
      </c>
      <c r="K386" s="4">
        <v>11260.32</v>
      </c>
      <c r="L386" s="99" t="s">
        <v>1563</v>
      </c>
    </row>
    <row r="387" spans="1:12" ht="135">
      <c r="A387" s="99">
        <v>378</v>
      </c>
      <c r="B387" s="420" t="s">
        <v>958</v>
      </c>
      <c r="C387" s="88" t="s">
        <v>1560</v>
      </c>
      <c r="D387" s="88">
        <v>405043643</v>
      </c>
      <c r="E387" s="99" t="s">
        <v>960</v>
      </c>
      <c r="F387" s="88" t="s">
        <v>1561</v>
      </c>
      <c r="G387" s="88" t="s">
        <v>1564</v>
      </c>
      <c r="H387" s="99" t="s">
        <v>960</v>
      </c>
      <c r="I387" s="88" t="s">
        <v>962</v>
      </c>
      <c r="J387" s="4">
        <f>K387/72</f>
        <v>781.9666666666667</v>
      </c>
      <c r="K387" s="4">
        <v>56301.599999999999</v>
      </c>
      <c r="L387" s="99" t="s">
        <v>1565</v>
      </c>
    </row>
    <row r="388" spans="1:12" ht="90">
      <c r="A388" s="99">
        <v>379</v>
      </c>
      <c r="B388" s="420" t="s">
        <v>958</v>
      </c>
      <c r="C388" s="88" t="s">
        <v>1560</v>
      </c>
      <c r="D388" s="88">
        <v>405043643</v>
      </c>
      <c r="E388" s="99" t="s">
        <v>960</v>
      </c>
      <c r="F388" s="88" t="s">
        <v>1561</v>
      </c>
      <c r="G388" s="88" t="s">
        <v>1566</v>
      </c>
      <c r="H388" s="99" t="s">
        <v>960</v>
      </c>
      <c r="I388" s="88" t="s">
        <v>962</v>
      </c>
      <c r="J388" s="4">
        <f t="shared" ref="J388:J397" si="11">K388/72</f>
        <v>97.745833333333337</v>
      </c>
      <c r="K388" s="4">
        <v>7037.7</v>
      </c>
      <c r="L388" s="99" t="s">
        <v>1567</v>
      </c>
    </row>
    <row r="389" spans="1:12" ht="75">
      <c r="A389" s="99">
        <v>380</v>
      </c>
      <c r="B389" s="420" t="s">
        <v>958</v>
      </c>
      <c r="C389" s="88" t="s">
        <v>1560</v>
      </c>
      <c r="D389" s="88">
        <v>405043643</v>
      </c>
      <c r="E389" s="99" t="s">
        <v>960</v>
      </c>
      <c r="F389" s="88" t="s">
        <v>1561</v>
      </c>
      <c r="G389" s="88" t="s">
        <v>1568</v>
      </c>
      <c r="H389" s="99" t="s">
        <v>960</v>
      </c>
      <c r="I389" s="88" t="s">
        <v>962</v>
      </c>
      <c r="J389" s="4">
        <f t="shared" si="11"/>
        <v>586.47499999999991</v>
      </c>
      <c r="K389" s="4">
        <v>42226.2</v>
      </c>
      <c r="L389" s="99" t="s">
        <v>1569</v>
      </c>
    </row>
    <row r="390" spans="1:12" ht="135">
      <c r="A390" s="99">
        <v>381</v>
      </c>
      <c r="B390" s="420" t="s">
        <v>958</v>
      </c>
      <c r="C390" s="88" t="s">
        <v>1560</v>
      </c>
      <c r="D390" s="88">
        <v>405043643</v>
      </c>
      <c r="E390" s="99" t="s">
        <v>960</v>
      </c>
      <c r="F390" s="88" t="s">
        <v>1561</v>
      </c>
      <c r="G390" s="88" t="s">
        <v>1570</v>
      </c>
      <c r="H390" s="99" t="s">
        <v>960</v>
      </c>
      <c r="I390" s="88" t="s">
        <v>962</v>
      </c>
      <c r="J390" s="4">
        <f t="shared" si="11"/>
        <v>586.47499999999991</v>
      </c>
      <c r="K390" s="4">
        <v>42226.2</v>
      </c>
      <c r="L390" s="99" t="s">
        <v>1571</v>
      </c>
    </row>
    <row r="391" spans="1:12" ht="90">
      <c r="A391" s="99">
        <v>382</v>
      </c>
      <c r="B391" s="420" t="s">
        <v>958</v>
      </c>
      <c r="C391" s="88" t="s">
        <v>1560</v>
      </c>
      <c r="D391" s="88">
        <v>405043643</v>
      </c>
      <c r="E391" s="99" t="s">
        <v>960</v>
      </c>
      <c r="F391" s="88" t="s">
        <v>1561</v>
      </c>
      <c r="G391" s="88" t="s">
        <v>1572</v>
      </c>
      <c r="H391" s="99" t="s">
        <v>960</v>
      </c>
      <c r="I391" s="88" t="s">
        <v>962</v>
      </c>
      <c r="J391" s="4">
        <f t="shared" si="11"/>
        <v>97.745833333333337</v>
      </c>
      <c r="K391" s="4">
        <v>7037.7</v>
      </c>
      <c r="L391" s="99" t="s">
        <v>1573</v>
      </c>
    </row>
    <row r="392" spans="1:12" ht="90">
      <c r="A392" s="99">
        <v>383</v>
      </c>
      <c r="B392" s="420" t="s">
        <v>958</v>
      </c>
      <c r="C392" s="88" t="s">
        <v>1560</v>
      </c>
      <c r="D392" s="88">
        <v>405043643</v>
      </c>
      <c r="E392" s="99" t="s">
        <v>960</v>
      </c>
      <c r="F392" s="88" t="s">
        <v>1561</v>
      </c>
      <c r="G392" s="88" t="s">
        <v>1292</v>
      </c>
      <c r="H392" s="99" t="s">
        <v>960</v>
      </c>
      <c r="I392" s="88" t="s">
        <v>962</v>
      </c>
      <c r="J392" s="4">
        <f t="shared" si="11"/>
        <v>78.196666666666658</v>
      </c>
      <c r="K392" s="4">
        <v>5630.16</v>
      </c>
      <c r="L392" s="99" t="s">
        <v>1574</v>
      </c>
    </row>
    <row r="393" spans="1:12" ht="90">
      <c r="A393" s="99">
        <v>384</v>
      </c>
      <c r="B393" s="420" t="s">
        <v>958</v>
      </c>
      <c r="C393" s="88" t="s">
        <v>1560</v>
      </c>
      <c r="D393" s="88">
        <v>405043643</v>
      </c>
      <c r="E393" s="99" t="s">
        <v>960</v>
      </c>
      <c r="F393" s="88" t="s">
        <v>1561</v>
      </c>
      <c r="G393" s="88" t="s">
        <v>1575</v>
      </c>
      <c r="H393" s="99" t="s">
        <v>960</v>
      </c>
      <c r="I393" s="88" t="s">
        <v>962</v>
      </c>
      <c r="J393" s="4">
        <f t="shared" si="11"/>
        <v>30.301388888888887</v>
      </c>
      <c r="K393" s="4">
        <v>2181.6999999999998</v>
      </c>
      <c r="L393" s="99" t="s">
        <v>1576</v>
      </c>
    </row>
    <row r="394" spans="1:12" ht="90">
      <c r="A394" s="99">
        <v>385</v>
      </c>
      <c r="B394" s="420" t="s">
        <v>958</v>
      </c>
      <c r="C394" s="88" t="s">
        <v>1560</v>
      </c>
      <c r="D394" s="88">
        <v>405043643</v>
      </c>
      <c r="E394" s="99" t="s">
        <v>960</v>
      </c>
      <c r="F394" s="88" t="s">
        <v>1561</v>
      </c>
      <c r="G394" s="88" t="s">
        <v>1577</v>
      </c>
      <c r="H394" s="99" t="s">
        <v>960</v>
      </c>
      <c r="I394" s="88" t="s">
        <v>962</v>
      </c>
      <c r="J394" s="4">
        <f t="shared" si="11"/>
        <v>57.670138888888886</v>
      </c>
      <c r="K394" s="4">
        <v>4152.25</v>
      </c>
      <c r="L394" s="99" t="s">
        <v>1578</v>
      </c>
    </row>
    <row r="395" spans="1:12" ht="120">
      <c r="A395" s="99">
        <v>386</v>
      </c>
      <c r="B395" s="420" t="s">
        <v>958</v>
      </c>
      <c r="C395" s="88" t="s">
        <v>1560</v>
      </c>
      <c r="D395" s="88">
        <v>405043643</v>
      </c>
      <c r="E395" s="99" t="s">
        <v>960</v>
      </c>
      <c r="F395" s="88" t="s">
        <v>1561</v>
      </c>
      <c r="G395" s="88" t="s">
        <v>1035</v>
      </c>
      <c r="H395" s="99" t="s">
        <v>960</v>
      </c>
      <c r="I395" s="88" t="s">
        <v>962</v>
      </c>
      <c r="J395" s="4">
        <f t="shared" si="11"/>
        <v>25.413888888888888</v>
      </c>
      <c r="K395" s="4">
        <v>1829.8</v>
      </c>
      <c r="L395" s="99" t="s">
        <v>1579</v>
      </c>
    </row>
    <row r="396" spans="1:12" ht="105">
      <c r="A396" s="99">
        <v>387</v>
      </c>
      <c r="B396" s="420" t="s">
        <v>958</v>
      </c>
      <c r="C396" s="88" t="s">
        <v>1580</v>
      </c>
      <c r="D396" s="88">
        <v>402003513</v>
      </c>
      <c r="E396" s="99" t="s">
        <v>960</v>
      </c>
      <c r="F396" s="88" t="s">
        <v>1561</v>
      </c>
      <c r="G396" s="88" t="s">
        <v>1084</v>
      </c>
      <c r="H396" s="99" t="s">
        <v>960</v>
      </c>
      <c r="I396" s="88" t="s">
        <v>962</v>
      </c>
      <c r="J396" s="4">
        <f t="shared" si="11"/>
        <v>125</v>
      </c>
      <c r="K396" s="4">
        <v>9000</v>
      </c>
      <c r="L396" s="99" t="s">
        <v>1581</v>
      </c>
    </row>
    <row r="397" spans="1:12" ht="60">
      <c r="A397" s="99">
        <v>388</v>
      </c>
      <c r="B397" s="420" t="s">
        <v>958</v>
      </c>
      <c r="C397" s="88" t="s">
        <v>1580</v>
      </c>
      <c r="D397" s="88">
        <v>402003513</v>
      </c>
      <c r="E397" s="99" t="s">
        <v>960</v>
      </c>
      <c r="F397" s="88" t="s">
        <v>1561</v>
      </c>
      <c r="G397" s="88"/>
      <c r="H397" s="99" t="s">
        <v>960</v>
      </c>
      <c r="I397" s="88" t="s">
        <v>962</v>
      </c>
      <c r="J397" s="4">
        <f t="shared" si="11"/>
        <v>83.333333333333329</v>
      </c>
      <c r="K397" s="4">
        <v>6000</v>
      </c>
      <c r="L397" s="99" t="s">
        <v>1582</v>
      </c>
    </row>
    <row r="398" spans="1:12" ht="60">
      <c r="A398" s="99">
        <v>389</v>
      </c>
      <c r="B398" s="420" t="s">
        <v>958</v>
      </c>
      <c r="C398" s="88" t="s">
        <v>1583</v>
      </c>
      <c r="D398" s="88">
        <v>427716153</v>
      </c>
      <c r="E398" s="99" t="s">
        <v>960</v>
      </c>
      <c r="F398" s="88" t="s">
        <v>1584</v>
      </c>
      <c r="G398" s="88" t="s">
        <v>1585</v>
      </c>
      <c r="H398" s="99" t="s">
        <v>960</v>
      </c>
      <c r="I398" s="88" t="s">
        <v>962</v>
      </c>
      <c r="J398" s="4">
        <f>K398/65</f>
        <v>44.307692307692307</v>
      </c>
      <c r="K398" s="4">
        <v>2880</v>
      </c>
      <c r="L398" s="99" t="s">
        <v>1586</v>
      </c>
    </row>
    <row r="399" spans="1:12" ht="105">
      <c r="A399" s="99">
        <v>390</v>
      </c>
      <c r="B399" s="420" t="s">
        <v>958</v>
      </c>
      <c r="C399" s="88" t="s">
        <v>1583</v>
      </c>
      <c r="D399" s="88">
        <v>427716153</v>
      </c>
      <c r="E399" s="99" t="s">
        <v>960</v>
      </c>
      <c r="F399" s="88" t="s">
        <v>1584</v>
      </c>
      <c r="G399" s="88"/>
      <c r="H399" s="99" t="s">
        <v>960</v>
      </c>
      <c r="I399" s="88"/>
      <c r="J399" s="4">
        <f>K399/65</f>
        <v>43.846153846153847</v>
      </c>
      <c r="K399" s="4">
        <v>2850</v>
      </c>
      <c r="L399" s="99" t="s">
        <v>1587</v>
      </c>
    </row>
    <row r="400" spans="1:12" ht="60">
      <c r="A400" s="99">
        <v>391</v>
      </c>
      <c r="B400" s="420" t="s">
        <v>984</v>
      </c>
      <c r="C400" s="88" t="s">
        <v>1583</v>
      </c>
      <c r="D400" s="88">
        <v>427716153</v>
      </c>
      <c r="E400" s="99" t="s">
        <v>960</v>
      </c>
      <c r="F400" s="88" t="s">
        <v>1584</v>
      </c>
      <c r="G400" s="88">
        <v>4000</v>
      </c>
      <c r="H400" s="99" t="s">
        <v>960</v>
      </c>
      <c r="I400" s="88" t="s">
        <v>987</v>
      </c>
      <c r="J400" s="4">
        <f>K400/G400</f>
        <v>1.2</v>
      </c>
      <c r="K400" s="4">
        <v>4800</v>
      </c>
      <c r="L400" s="88" t="s">
        <v>1588</v>
      </c>
    </row>
    <row r="401" spans="1:12" ht="104.25" customHeight="1">
      <c r="A401" s="99">
        <v>392</v>
      </c>
      <c r="B401" s="420" t="s">
        <v>958</v>
      </c>
      <c r="C401" s="88" t="s">
        <v>1589</v>
      </c>
      <c r="D401" s="88">
        <v>220014464</v>
      </c>
      <c r="E401" s="99" t="s">
        <v>960</v>
      </c>
      <c r="F401" s="88" t="s">
        <v>1584</v>
      </c>
      <c r="G401" s="88" t="s">
        <v>1590</v>
      </c>
      <c r="H401" s="99" t="s">
        <v>960</v>
      </c>
      <c r="I401" s="88" t="s">
        <v>962</v>
      </c>
      <c r="J401" s="4">
        <f>K401/65</f>
        <v>20</v>
      </c>
      <c r="K401" s="4">
        <v>1300</v>
      </c>
      <c r="L401" s="88" t="s">
        <v>1591</v>
      </c>
    </row>
    <row r="402" spans="1:12" ht="107.25" customHeight="1">
      <c r="A402" s="99">
        <v>393</v>
      </c>
      <c r="B402" s="420" t="s">
        <v>958</v>
      </c>
      <c r="C402" s="88" t="s">
        <v>1589</v>
      </c>
      <c r="D402" s="88">
        <v>220014464</v>
      </c>
      <c r="E402" s="99" t="s">
        <v>960</v>
      </c>
      <c r="F402" s="88" t="s">
        <v>1584</v>
      </c>
      <c r="G402" s="88" t="s">
        <v>1590</v>
      </c>
      <c r="H402" s="99" t="s">
        <v>960</v>
      </c>
      <c r="I402" s="88" t="s">
        <v>962</v>
      </c>
      <c r="J402" s="4">
        <f>K402/65</f>
        <v>20</v>
      </c>
      <c r="K402" s="4">
        <v>1300</v>
      </c>
      <c r="L402" s="88" t="s">
        <v>1592</v>
      </c>
    </row>
    <row r="403" spans="1:12" ht="105">
      <c r="A403" s="99">
        <v>394</v>
      </c>
      <c r="B403" s="420" t="s">
        <v>984</v>
      </c>
      <c r="C403" s="88" t="s">
        <v>1593</v>
      </c>
      <c r="D403" s="88">
        <v>202375349</v>
      </c>
      <c r="E403" s="99" t="s">
        <v>960</v>
      </c>
      <c r="F403" s="88" t="s">
        <v>1584</v>
      </c>
      <c r="G403" s="88">
        <v>54150</v>
      </c>
      <c r="H403" s="99" t="s">
        <v>960</v>
      </c>
      <c r="I403" s="88" t="s">
        <v>987</v>
      </c>
      <c r="J403" s="460">
        <f>K403/G403</f>
        <v>0.15789473684210525</v>
      </c>
      <c r="K403" s="4">
        <v>8550</v>
      </c>
      <c r="L403" s="88" t="s">
        <v>1594</v>
      </c>
    </row>
    <row r="404" spans="1:12" ht="110.25" customHeight="1">
      <c r="A404" s="99">
        <v>395</v>
      </c>
      <c r="B404" s="420" t="s">
        <v>958</v>
      </c>
      <c r="C404" s="88" t="s">
        <v>1595</v>
      </c>
      <c r="D404" s="88">
        <v>202459259</v>
      </c>
      <c r="E404" s="99" t="s">
        <v>960</v>
      </c>
      <c r="F404" s="88" t="s">
        <v>1596</v>
      </c>
      <c r="G404" s="88" t="s">
        <v>1597</v>
      </c>
      <c r="H404" s="99" t="s">
        <v>960</v>
      </c>
      <c r="I404" s="88" t="s">
        <v>962</v>
      </c>
      <c r="J404" s="4">
        <f t="shared" ref="J404:J409" si="12">K404/63</f>
        <v>100</v>
      </c>
      <c r="K404" s="4">
        <v>6300</v>
      </c>
      <c r="L404" s="88" t="s">
        <v>1598</v>
      </c>
    </row>
    <row r="405" spans="1:12" ht="75">
      <c r="A405" s="99">
        <v>396</v>
      </c>
      <c r="B405" s="420" t="s">
        <v>958</v>
      </c>
      <c r="C405" s="88" t="s">
        <v>1595</v>
      </c>
      <c r="D405" s="88">
        <v>202459259</v>
      </c>
      <c r="E405" s="99" t="s">
        <v>960</v>
      </c>
      <c r="F405" s="88" t="s">
        <v>1596</v>
      </c>
      <c r="G405" s="88" t="s">
        <v>1599</v>
      </c>
      <c r="H405" s="99" t="s">
        <v>960</v>
      </c>
      <c r="I405" s="88" t="s">
        <v>962</v>
      </c>
      <c r="J405" s="4">
        <f t="shared" si="12"/>
        <v>27.38095238095238</v>
      </c>
      <c r="K405" s="4">
        <v>1725</v>
      </c>
      <c r="L405" s="88" t="s">
        <v>1600</v>
      </c>
    </row>
    <row r="406" spans="1:12" ht="75">
      <c r="A406" s="99">
        <v>397</v>
      </c>
      <c r="B406" s="420" t="s">
        <v>958</v>
      </c>
      <c r="C406" s="88" t="s">
        <v>1595</v>
      </c>
      <c r="D406" s="88">
        <v>202459259</v>
      </c>
      <c r="E406" s="99" t="s">
        <v>960</v>
      </c>
      <c r="F406" s="88" t="s">
        <v>1596</v>
      </c>
      <c r="G406" s="88" t="s">
        <v>1599</v>
      </c>
      <c r="H406" s="99" t="s">
        <v>960</v>
      </c>
      <c r="I406" s="88" t="s">
        <v>962</v>
      </c>
      <c r="J406" s="4">
        <f t="shared" si="12"/>
        <v>27.38095238095238</v>
      </c>
      <c r="K406" s="4">
        <v>1725</v>
      </c>
      <c r="L406" s="88" t="s">
        <v>1601</v>
      </c>
    </row>
    <row r="407" spans="1:12" ht="75">
      <c r="A407" s="99">
        <v>398</v>
      </c>
      <c r="B407" s="420" t="s">
        <v>958</v>
      </c>
      <c r="C407" s="88" t="s">
        <v>1595</v>
      </c>
      <c r="D407" s="88">
        <v>202459259</v>
      </c>
      <c r="E407" s="99" t="s">
        <v>960</v>
      </c>
      <c r="F407" s="88" t="s">
        <v>1596</v>
      </c>
      <c r="G407" s="88" t="s">
        <v>1602</v>
      </c>
      <c r="H407" s="99" t="s">
        <v>960</v>
      </c>
      <c r="I407" s="88" t="s">
        <v>962</v>
      </c>
      <c r="J407" s="4">
        <f t="shared" si="12"/>
        <v>27.38095238095238</v>
      </c>
      <c r="K407" s="4">
        <v>1725</v>
      </c>
      <c r="L407" s="88" t="s">
        <v>1603</v>
      </c>
    </row>
    <row r="408" spans="1:12" ht="75">
      <c r="A408" s="99">
        <v>399</v>
      </c>
      <c r="B408" s="420" t="s">
        <v>958</v>
      </c>
      <c r="C408" s="88" t="s">
        <v>1595</v>
      </c>
      <c r="D408" s="88">
        <v>202459259</v>
      </c>
      <c r="E408" s="99" t="s">
        <v>960</v>
      </c>
      <c r="F408" s="88" t="s">
        <v>1596</v>
      </c>
      <c r="G408" s="88" t="s">
        <v>1602</v>
      </c>
      <c r="H408" s="99" t="s">
        <v>960</v>
      </c>
      <c r="I408" s="88" t="s">
        <v>962</v>
      </c>
      <c r="J408" s="4">
        <f t="shared" si="12"/>
        <v>27.38095238095238</v>
      </c>
      <c r="K408" s="4">
        <v>1725</v>
      </c>
      <c r="L408" s="88" t="s">
        <v>1604</v>
      </c>
    </row>
    <row r="409" spans="1:12" ht="75">
      <c r="A409" s="99">
        <v>400</v>
      </c>
      <c r="B409" s="420" t="s">
        <v>958</v>
      </c>
      <c r="C409" s="88" t="s">
        <v>1595</v>
      </c>
      <c r="D409" s="88">
        <v>202459259</v>
      </c>
      <c r="E409" s="99" t="s">
        <v>960</v>
      </c>
      <c r="F409" s="88" t="s">
        <v>1596</v>
      </c>
      <c r="G409" s="88" t="s">
        <v>1605</v>
      </c>
      <c r="H409" s="99" t="s">
        <v>960</v>
      </c>
      <c r="I409" s="88" t="s">
        <v>962</v>
      </c>
      <c r="J409" s="4">
        <f t="shared" si="12"/>
        <v>44.444444444444443</v>
      </c>
      <c r="K409" s="4">
        <v>2800</v>
      </c>
      <c r="L409" s="88" t="s">
        <v>1606</v>
      </c>
    </row>
    <row r="410" spans="1:12" ht="105">
      <c r="A410" s="99">
        <v>401</v>
      </c>
      <c r="B410" s="420" t="s">
        <v>958</v>
      </c>
      <c r="C410" s="88" t="s">
        <v>1607</v>
      </c>
      <c r="D410" s="88">
        <v>415593432</v>
      </c>
      <c r="E410" s="99" t="s">
        <v>960</v>
      </c>
      <c r="F410" s="88" t="s">
        <v>1608</v>
      </c>
      <c r="G410" s="88" t="s">
        <v>1609</v>
      </c>
      <c r="H410" s="99" t="s">
        <v>960</v>
      </c>
      <c r="I410" s="88" t="s">
        <v>962</v>
      </c>
      <c r="J410" s="4">
        <f>K410/61</f>
        <v>8.1967213114754092</v>
      </c>
      <c r="K410" s="4">
        <v>500</v>
      </c>
      <c r="L410" s="88" t="s">
        <v>1610</v>
      </c>
    </row>
    <row r="411" spans="1:12" ht="75">
      <c r="A411" s="99">
        <v>402</v>
      </c>
      <c r="B411" s="420" t="s">
        <v>958</v>
      </c>
      <c r="C411" s="88" t="s">
        <v>1607</v>
      </c>
      <c r="D411" s="88">
        <v>415593432</v>
      </c>
      <c r="E411" s="99" t="s">
        <v>960</v>
      </c>
      <c r="F411" s="88" t="s">
        <v>1608</v>
      </c>
      <c r="G411" s="88"/>
      <c r="H411" s="99" t="s">
        <v>960</v>
      </c>
      <c r="I411" s="88"/>
      <c r="J411" s="4">
        <f>K411/61</f>
        <v>4.918032786885246</v>
      </c>
      <c r="K411" s="4">
        <v>300</v>
      </c>
      <c r="L411" s="88" t="s">
        <v>1611</v>
      </c>
    </row>
    <row r="412" spans="1:12" ht="96.75" customHeight="1">
      <c r="A412" s="99">
        <v>403</v>
      </c>
      <c r="B412" s="420" t="s">
        <v>958</v>
      </c>
      <c r="C412" s="88" t="s">
        <v>1560</v>
      </c>
      <c r="D412" s="88">
        <v>405043643</v>
      </c>
      <c r="E412" s="99" t="s">
        <v>960</v>
      </c>
      <c r="F412" s="88" t="s">
        <v>1612</v>
      </c>
      <c r="G412" s="88" t="s">
        <v>1613</v>
      </c>
      <c r="H412" s="99" t="s">
        <v>960</v>
      </c>
      <c r="I412" s="88" t="s">
        <v>962</v>
      </c>
      <c r="J412" s="4">
        <f>K412/64</f>
        <v>18.4375</v>
      </c>
      <c r="K412" s="4">
        <v>1180</v>
      </c>
      <c r="L412" s="88" t="s">
        <v>1614</v>
      </c>
    </row>
    <row r="413" spans="1:12" ht="90">
      <c r="A413" s="99">
        <v>404</v>
      </c>
      <c r="B413" s="420" t="s">
        <v>958</v>
      </c>
      <c r="C413" s="88" t="s">
        <v>1560</v>
      </c>
      <c r="D413" s="88">
        <v>405043643</v>
      </c>
      <c r="E413" s="99" t="s">
        <v>960</v>
      </c>
      <c r="F413" s="88" t="s">
        <v>1612</v>
      </c>
      <c r="G413" s="88" t="s">
        <v>1615</v>
      </c>
      <c r="H413" s="99" t="s">
        <v>960</v>
      </c>
      <c r="I413" s="88" t="s">
        <v>962</v>
      </c>
      <c r="J413" s="4">
        <f>K413/64</f>
        <v>18.4375</v>
      </c>
      <c r="K413" s="4">
        <v>1180</v>
      </c>
      <c r="L413" s="88" t="s">
        <v>1616</v>
      </c>
    </row>
    <row r="414" spans="1:12" ht="90">
      <c r="A414" s="99">
        <v>405</v>
      </c>
      <c r="B414" s="420" t="s">
        <v>1302</v>
      </c>
      <c r="C414" s="88" t="s">
        <v>1617</v>
      </c>
      <c r="D414" s="88">
        <v>246958056</v>
      </c>
      <c r="E414" s="99" t="s">
        <v>960</v>
      </c>
      <c r="F414" s="88" t="s">
        <v>1618</v>
      </c>
      <c r="G414" s="462">
        <v>36</v>
      </c>
      <c r="H414" s="99" t="s">
        <v>960</v>
      </c>
      <c r="I414" s="88" t="s">
        <v>1305</v>
      </c>
      <c r="J414" s="4">
        <f>K414/G414</f>
        <v>274.38656000000003</v>
      </c>
      <c r="K414" s="463">
        <v>9877.9161600000007</v>
      </c>
      <c r="L414" s="88" t="s">
        <v>1624</v>
      </c>
    </row>
    <row r="415" spans="1:12" ht="120">
      <c r="A415" s="99">
        <v>406</v>
      </c>
      <c r="B415" s="420" t="s">
        <v>1302</v>
      </c>
      <c r="C415" s="88" t="s">
        <v>1617</v>
      </c>
      <c r="D415" s="88">
        <v>246958056</v>
      </c>
      <c r="E415" s="99" t="s">
        <v>960</v>
      </c>
      <c r="F415" s="88" t="s">
        <v>1618</v>
      </c>
      <c r="G415" s="462">
        <v>18</v>
      </c>
      <c r="H415" s="99" t="s">
        <v>960</v>
      </c>
      <c r="I415" s="88" t="s">
        <v>1305</v>
      </c>
      <c r="J415" s="4">
        <f t="shared" ref="J415:J431" si="13">K415/G415</f>
        <v>274.38656000000003</v>
      </c>
      <c r="K415" s="463">
        <v>4938.9580800000003</v>
      </c>
      <c r="L415" s="88" t="s">
        <v>1625</v>
      </c>
    </row>
    <row r="416" spans="1:12" ht="60">
      <c r="A416" s="99">
        <v>407</v>
      </c>
      <c r="B416" s="420" t="s">
        <v>1302</v>
      </c>
      <c r="C416" s="88" t="s">
        <v>1617</v>
      </c>
      <c r="D416" s="88">
        <v>246958056</v>
      </c>
      <c r="E416" s="99" t="s">
        <v>960</v>
      </c>
      <c r="F416" s="88" t="s">
        <v>1618</v>
      </c>
      <c r="G416" s="461">
        <v>36</v>
      </c>
      <c r="H416" s="99" t="s">
        <v>960</v>
      </c>
      <c r="I416" s="88" t="s">
        <v>1305</v>
      </c>
      <c r="J416" s="4">
        <f t="shared" si="13"/>
        <v>274.38656000000003</v>
      </c>
      <c r="K416" s="463">
        <v>9877.9161600000007</v>
      </c>
      <c r="L416" s="88" t="s">
        <v>1626</v>
      </c>
    </row>
    <row r="417" spans="1:12" ht="60">
      <c r="A417" s="99">
        <v>408</v>
      </c>
      <c r="B417" s="420" t="s">
        <v>1302</v>
      </c>
      <c r="C417" s="88" t="s">
        <v>1617</v>
      </c>
      <c r="D417" s="88">
        <v>246958056</v>
      </c>
      <c r="E417" s="99" t="s">
        <v>960</v>
      </c>
      <c r="F417" s="88" t="s">
        <v>1618</v>
      </c>
      <c r="G417" s="462">
        <v>27</v>
      </c>
      <c r="H417" s="99" t="s">
        <v>960</v>
      </c>
      <c r="I417" s="88" t="s">
        <v>1305</v>
      </c>
      <c r="J417" s="4">
        <f t="shared" si="13"/>
        <v>274.38656000000003</v>
      </c>
      <c r="K417" s="463">
        <v>7408.4371200000005</v>
      </c>
      <c r="L417" s="88" t="s">
        <v>1627</v>
      </c>
    </row>
    <row r="418" spans="1:12" ht="45">
      <c r="A418" s="99">
        <v>409</v>
      </c>
      <c r="B418" s="420" t="s">
        <v>1302</v>
      </c>
      <c r="C418" s="88" t="s">
        <v>1617</v>
      </c>
      <c r="D418" s="88">
        <v>246958056</v>
      </c>
      <c r="E418" s="99" t="s">
        <v>960</v>
      </c>
      <c r="F418" s="88" t="s">
        <v>1618</v>
      </c>
      <c r="G418" s="462">
        <v>36</v>
      </c>
      <c r="H418" s="99" t="s">
        <v>960</v>
      </c>
      <c r="I418" s="88" t="s">
        <v>1305</v>
      </c>
      <c r="J418" s="4">
        <f t="shared" si="13"/>
        <v>274.38656000000003</v>
      </c>
      <c r="K418" s="463">
        <v>9877.9161600000007</v>
      </c>
      <c r="L418" s="88" t="s">
        <v>1628</v>
      </c>
    </row>
    <row r="419" spans="1:12" ht="90">
      <c r="A419" s="99">
        <v>410</v>
      </c>
      <c r="B419" s="420" t="s">
        <v>1302</v>
      </c>
      <c r="C419" s="88" t="s">
        <v>1617</v>
      </c>
      <c r="D419" s="88">
        <v>246958056</v>
      </c>
      <c r="E419" s="99" t="s">
        <v>960</v>
      </c>
      <c r="F419" s="88" t="s">
        <v>1618</v>
      </c>
      <c r="G419" s="462">
        <v>36</v>
      </c>
      <c r="H419" s="99" t="s">
        <v>960</v>
      </c>
      <c r="I419" s="88" t="s">
        <v>1305</v>
      </c>
      <c r="J419" s="4">
        <f t="shared" si="13"/>
        <v>274.38656000000003</v>
      </c>
      <c r="K419" s="463">
        <v>9877.9161600000007</v>
      </c>
      <c r="L419" s="88" t="s">
        <v>1629</v>
      </c>
    </row>
    <row r="420" spans="1:12" ht="120">
      <c r="A420" s="99">
        <v>411</v>
      </c>
      <c r="B420" s="420" t="s">
        <v>1302</v>
      </c>
      <c r="C420" s="88" t="s">
        <v>1617</v>
      </c>
      <c r="D420" s="88">
        <v>246958056</v>
      </c>
      <c r="E420" s="99" t="s">
        <v>960</v>
      </c>
      <c r="F420" s="88" t="s">
        <v>1618</v>
      </c>
      <c r="G420" s="462">
        <v>70</v>
      </c>
      <c r="H420" s="99" t="s">
        <v>960</v>
      </c>
      <c r="I420" s="88" t="s">
        <v>1305</v>
      </c>
      <c r="J420" s="4">
        <f t="shared" si="13"/>
        <v>274.38655999999997</v>
      </c>
      <c r="K420" s="463">
        <v>19207.0592</v>
      </c>
      <c r="L420" s="88" t="s">
        <v>1630</v>
      </c>
    </row>
    <row r="421" spans="1:12" ht="105">
      <c r="A421" s="99">
        <v>412</v>
      </c>
      <c r="B421" s="420" t="s">
        <v>1302</v>
      </c>
      <c r="C421" s="88" t="s">
        <v>1617</v>
      </c>
      <c r="D421" s="88">
        <v>246958056</v>
      </c>
      <c r="E421" s="99" t="s">
        <v>960</v>
      </c>
      <c r="F421" s="88" t="s">
        <v>1618</v>
      </c>
      <c r="G421" s="462">
        <v>36</v>
      </c>
      <c r="H421" s="99" t="s">
        <v>960</v>
      </c>
      <c r="I421" s="88" t="s">
        <v>1305</v>
      </c>
      <c r="J421" s="4">
        <f t="shared" si="13"/>
        <v>274.38656000000003</v>
      </c>
      <c r="K421" s="463">
        <v>9877.9161600000007</v>
      </c>
      <c r="L421" s="88" t="s">
        <v>1631</v>
      </c>
    </row>
    <row r="422" spans="1:12" ht="75">
      <c r="A422" s="99">
        <v>413</v>
      </c>
      <c r="B422" s="420" t="s">
        <v>1302</v>
      </c>
      <c r="C422" s="88" t="s">
        <v>1617</v>
      </c>
      <c r="D422" s="88">
        <v>246958056</v>
      </c>
      <c r="E422" s="99" t="s">
        <v>960</v>
      </c>
      <c r="F422" s="88" t="s">
        <v>1618</v>
      </c>
      <c r="G422" s="461">
        <v>36</v>
      </c>
      <c r="H422" s="99" t="s">
        <v>960</v>
      </c>
      <c r="I422" s="88" t="s">
        <v>1305</v>
      </c>
      <c r="J422" s="4">
        <f t="shared" si="13"/>
        <v>274.38656000000003</v>
      </c>
      <c r="K422" s="463">
        <v>9877.9161600000007</v>
      </c>
      <c r="L422" s="88" t="s">
        <v>1632</v>
      </c>
    </row>
    <row r="423" spans="1:12" ht="105">
      <c r="A423" s="99">
        <v>414</v>
      </c>
      <c r="B423" s="420" t="s">
        <v>1302</v>
      </c>
      <c r="C423" s="88" t="s">
        <v>1617</v>
      </c>
      <c r="D423" s="88">
        <v>246958056</v>
      </c>
      <c r="E423" s="99" t="s">
        <v>960</v>
      </c>
      <c r="F423" s="88" t="s">
        <v>1618</v>
      </c>
      <c r="G423" s="462">
        <v>18</v>
      </c>
      <c r="H423" s="99" t="s">
        <v>960</v>
      </c>
      <c r="I423" s="88" t="s">
        <v>1305</v>
      </c>
      <c r="J423" s="4">
        <f t="shared" si="13"/>
        <v>274.38656000000003</v>
      </c>
      <c r="K423" s="463">
        <v>4938.9580800000003</v>
      </c>
      <c r="L423" s="88" t="s">
        <v>1633</v>
      </c>
    </row>
    <row r="424" spans="1:12" ht="45">
      <c r="A424" s="99">
        <v>415</v>
      </c>
      <c r="B424" s="420" t="s">
        <v>1302</v>
      </c>
      <c r="C424" s="88" t="s">
        <v>1617</v>
      </c>
      <c r="D424" s="88">
        <v>246958056</v>
      </c>
      <c r="E424" s="99" t="s">
        <v>960</v>
      </c>
      <c r="F424" s="88" t="s">
        <v>1618</v>
      </c>
      <c r="G424" s="462">
        <v>105</v>
      </c>
      <c r="H424" s="99" t="s">
        <v>960</v>
      </c>
      <c r="I424" s="88" t="s">
        <v>1305</v>
      </c>
      <c r="J424" s="4">
        <f t="shared" si="13"/>
        <v>274.38655999999997</v>
      </c>
      <c r="K424" s="463">
        <v>28810.588799999998</v>
      </c>
      <c r="L424" s="88" t="s">
        <v>1634</v>
      </c>
    </row>
    <row r="425" spans="1:12" ht="75">
      <c r="A425" s="99">
        <v>416</v>
      </c>
      <c r="B425" s="420" t="s">
        <v>1302</v>
      </c>
      <c r="C425" s="88" t="s">
        <v>1617</v>
      </c>
      <c r="D425" s="88">
        <v>246958056</v>
      </c>
      <c r="E425" s="99" t="s">
        <v>960</v>
      </c>
      <c r="F425" s="88" t="s">
        <v>1618</v>
      </c>
      <c r="G425" s="462">
        <v>36</v>
      </c>
      <c r="H425" s="99" t="s">
        <v>960</v>
      </c>
      <c r="I425" s="88" t="s">
        <v>1305</v>
      </c>
      <c r="J425" s="4">
        <f t="shared" si="13"/>
        <v>274.38656000000003</v>
      </c>
      <c r="K425" s="463">
        <v>9877.9161600000007</v>
      </c>
      <c r="L425" s="88" t="s">
        <v>1635</v>
      </c>
    </row>
    <row r="426" spans="1:12" ht="120">
      <c r="A426" s="99">
        <v>417</v>
      </c>
      <c r="B426" s="420" t="s">
        <v>1302</v>
      </c>
      <c r="C426" s="88" t="s">
        <v>1617</v>
      </c>
      <c r="D426" s="88">
        <v>246958056</v>
      </c>
      <c r="E426" s="99" t="s">
        <v>960</v>
      </c>
      <c r="F426" s="88" t="s">
        <v>1618</v>
      </c>
      <c r="G426" s="462">
        <v>40</v>
      </c>
      <c r="H426" s="99" t="s">
        <v>960</v>
      </c>
      <c r="I426" s="88" t="s">
        <v>1305</v>
      </c>
      <c r="J426" s="4">
        <f t="shared" si="13"/>
        <v>274.38655999999997</v>
      </c>
      <c r="K426" s="463">
        <v>10975.462399999999</v>
      </c>
      <c r="L426" s="88" t="s">
        <v>1636</v>
      </c>
    </row>
    <row r="427" spans="1:12" ht="120">
      <c r="A427" s="99">
        <v>418</v>
      </c>
      <c r="B427" s="420" t="s">
        <v>1302</v>
      </c>
      <c r="C427" s="88" t="s">
        <v>1617</v>
      </c>
      <c r="D427" s="88">
        <v>246958056</v>
      </c>
      <c r="E427" s="99" t="s">
        <v>960</v>
      </c>
      <c r="F427" s="88" t="s">
        <v>1618</v>
      </c>
      <c r="G427" s="462">
        <v>36</v>
      </c>
      <c r="H427" s="99" t="s">
        <v>960</v>
      </c>
      <c r="I427" s="88" t="s">
        <v>1305</v>
      </c>
      <c r="J427" s="4">
        <f t="shared" si="13"/>
        <v>274.38656000000003</v>
      </c>
      <c r="K427" s="463">
        <v>9877.9161600000007</v>
      </c>
      <c r="L427" s="88" t="s">
        <v>1637</v>
      </c>
    </row>
    <row r="428" spans="1:12" ht="75">
      <c r="A428" s="99">
        <v>419</v>
      </c>
      <c r="B428" s="420" t="s">
        <v>1302</v>
      </c>
      <c r="C428" s="88" t="s">
        <v>1617</v>
      </c>
      <c r="D428" s="88">
        <v>246958056</v>
      </c>
      <c r="E428" s="99" t="s">
        <v>960</v>
      </c>
      <c r="F428" s="88" t="s">
        <v>1618</v>
      </c>
      <c r="G428" s="462">
        <v>54</v>
      </c>
      <c r="H428" s="99" t="s">
        <v>960</v>
      </c>
      <c r="I428" s="88" t="s">
        <v>1305</v>
      </c>
      <c r="J428" s="4">
        <f t="shared" si="13"/>
        <v>274.38656000000003</v>
      </c>
      <c r="K428" s="463">
        <v>14816.874240000001</v>
      </c>
      <c r="L428" s="88" t="s">
        <v>1638</v>
      </c>
    </row>
    <row r="429" spans="1:12" ht="60">
      <c r="A429" s="99">
        <v>420</v>
      </c>
      <c r="B429" s="420" t="s">
        <v>1302</v>
      </c>
      <c r="C429" s="88" t="s">
        <v>1617</v>
      </c>
      <c r="D429" s="88">
        <v>246958056</v>
      </c>
      <c r="E429" s="99" t="s">
        <v>960</v>
      </c>
      <c r="F429" s="88" t="s">
        <v>1618</v>
      </c>
      <c r="G429" s="462">
        <v>36</v>
      </c>
      <c r="H429" s="99" t="s">
        <v>960</v>
      </c>
      <c r="I429" s="88" t="s">
        <v>1305</v>
      </c>
      <c r="J429" s="4">
        <f t="shared" si="13"/>
        <v>274.38656000000003</v>
      </c>
      <c r="K429" s="463">
        <v>9877.9161600000007</v>
      </c>
      <c r="L429" s="88" t="s">
        <v>1639</v>
      </c>
    </row>
    <row r="430" spans="1:12" ht="60">
      <c r="A430" s="99">
        <v>421</v>
      </c>
      <c r="B430" s="420" t="s">
        <v>1302</v>
      </c>
      <c r="C430" s="88" t="s">
        <v>1617</v>
      </c>
      <c r="D430" s="88">
        <v>246958056</v>
      </c>
      <c r="E430" s="99" t="s">
        <v>960</v>
      </c>
      <c r="F430" s="88" t="s">
        <v>1618</v>
      </c>
      <c r="G430" s="88">
        <v>36</v>
      </c>
      <c r="H430" s="99" t="s">
        <v>960</v>
      </c>
      <c r="I430" s="88" t="s">
        <v>1305</v>
      </c>
      <c r="J430" s="4">
        <f t="shared" si="13"/>
        <v>274.38656000000003</v>
      </c>
      <c r="K430" s="463">
        <v>9877.9161600000007</v>
      </c>
      <c r="L430" s="88" t="s">
        <v>1640</v>
      </c>
    </row>
    <row r="431" spans="1:12" ht="60">
      <c r="A431" s="99">
        <v>422</v>
      </c>
      <c r="B431" s="420" t="s">
        <v>1302</v>
      </c>
      <c r="C431" s="88" t="s">
        <v>1617</v>
      </c>
      <c r="D431" s="88">
        <v>246958056</v>
      </c>
      <c r="E431" s="99" t="s">
        <v>960</v>
      </c>
      <c r="F431" s="88" t="s">
        <v>1618</v>
      </c>
      <c r="G431" s="88">
        <v>36</v>
      </c>
      <c r="H431" s="99" t="s">
        <v>960</v>
      </c>
      <c r="I431" s="88" t="s">
        <v>1305</v>
      </c>
      <c r="J431" s="4">
        <f t="shared" si="13"/>
        <v>274.38656000000003</v>
      </c>
      <c r="K431" s="463">
        <v>9877.9161600000007</v>
      </c>
      <c r="L431" s="88" t="s">
        <v>1641</v>
      </c>
    </row>
    <row r="432" spans="1:12" ht="105">
      <c r="A432" s="99">
        <v>423</v>
      </c>
      <c r="B432" s="420" t="s">
        <v>984</v>
      </c>
      <c r="C432" s="88" t="s">
        <v>1619</v>
      </c>
      <c r="D432" s="88">
        <v>202224609</v>
      </c>
      <c r="E432" s="99" t="s">
        <v>960</v>
      </c>
      <c r="F432" s="88" t="s">
        <v>1620</v>
      </c>
      <c r="G432" s="88">
        <v>9500</v>
      </c>
      <c r="H432" s="99" t="s">
        <v>960</v>
      </c>
      <c r="I432" s="88" t="s">
        <v>987</v>
      </c>
      <c r="J432" s="460">
        <f>K432/G432</f>
        <v>1.4736842105263157</v>
      </c>
      <c r="K432" s="4">
        <v>14000</v>
      </c>
      <c r="L432" s="88" t="s">
        <v>1621</v>
      </c>
    </row>
    <row r="433" spans="1:12" ht="90">
      <c r="A433" s="99">
        <v>424</v>
      </c>
      <c r="B433" s="420" t="s">
        <v>984</v>
      </c>
      <c r="C433" s="88" t="s">
        <v>1619</v>
      </c>
      <c r="D433" s="88">
        <v>202224609</v>
      </c>
      <c r="E433" s="99" t="s">
        <v>960</v>
      </c>
      <c r="F433" s="88" t="s">
        <v>1620</v>
      </c>
      <c r="G433" s="88">
        <v>250</v>
      </c>
      <c r="H433" s="99" t="s">
        <v>960</v>
      </c>
      <c r="I433" s="88" t="s">
        <v>987</v>
      </c>
      <c r="J433" s="460">
        <f>K433/G433</f>
        <v>4</v>
      </c>
      <c r="K433" s="4">
        <v>1000</v>
      </c>
      <c r="L433" s="88" t="s">
        <v>1622</v>
      </c>
    </row>
    <row r="434" spans="1:12" ht="105">
      <c r="A434" s="99">
        <v>425</v>
      </c>
      <c r="B434" s="420" t="s">
        <v>958</v>
      </c>
      <c r="C434" s="88" t="s">
        <v>1619</v>
      </c>
      <c r="D434" s="88">
        <v>202224609</v>
      </c>
      <c r="E434" s="99" t="s">
        <v>960</v>
      </c>
      <c r="F434" s="88" t="s">
        <v>1620</v>
      </c>
      <c r="G434" s="88"/>
      <c r="H434" s="99" t="s">
        <v>960</v>
      </c>
      <c r="I434" s="88"/>
      <c r="J434" s="4"/>
      <c r="K434" s="4">
        <v>600</v>
      </c>
      <c r="L434" s="88" t="s">
        <v>1623</v>
      </c>
    </row>
    <row r="435" spans="1:12" ht="15">
      <c r="A435" s="99"/>
      <c r="B435" s="420"/>
      <c r="C435" s="88"/>
      <c r="D435" s="88"/>
      <c r="E435" s="88"/>
      <c r="F435" s="88"/>
      <c r="G435" s="88"/>
      <c r="H435" s="88"/>
      <c r="I435" s="88"/>
      <c r="J435" s="4"/>
      <c r="K435" s="4"/>
      <c r="L435" s="88"/>
    </row>
    <row r="436" spans="1:12" ht="15">
      <c r="A436" s="99"/>
      <c r="B436" s="420"/>
      <c r="C436" s="88"/>
      <c r="D436" s="88"/>
      <c r="E436" s="88"/>
      <c r="F436" s="88"/>
      <c r="G436" s="88"/>
      <c r="H436" s="88"/>
      <c r="I436" s="88"/>
      <c r="J436" s="4"/>
      <c r="K436" s="4"/>
      <c r="L436" s="88"/>
    </row>
    <row r="437" spans="1:12" ht="15">
      <c r="A437" s="99"/>
      <c r="B437" s="420"/>
      <c r="C437" s="88"/>
      <c r="D437" s="88"/>
      <c r="E437" s="88"/>
      <c r="F437" s="88"/>
      <c r="G437" s="88"/>
      <c r="H437" s="88"/>
      <c r="I437" s="88"/>
      <c r="J437" s="4"/>
      <c r="K437" s="4"/>
      <c r="L437" s="88"/>
    </row>
    <row r="438" spans="1:12" ht="15">
      <c r="A438" s="99"/>
      <c r="B438" s="420"/>
      <c r="C438" s="88"/>
      <c r="D438" s="88"/>
      <c r="E438" s="88"/>
      <c r="F438" s="88"/>
      <c r="G438" s="88"/>
      <c r="H438" s="88"/>
      <c r="I438" s="88"/>
      <c r="J438" s="4"/>
      <c r="K438" s="4"/>
      <c r="L438" s="88"/>
    </row>
    <row r="439" spans="1:12" ht="15">
      <c r="A439" s="99"/>
      <c r="B439" s="420"/>
      <c r="C439" s="88"/>
      <c r="D439" s="88"/>
      <c r="E439" s="88"/>
      <c r="F439" s="88"/>
      <c r="G439" s="88"/>
      <c r="H439" s="88"/>
      <c r="I439" s="88"/>
      <c r="J439" s="4"/>
      <c r="K439" s="4"/>
      <c r="L439" s="88"/>
    </row>
    <row r="440" spans="1:12" ht="15">
      <c r="A440" s="99"/>
      <c r="B440" s="420"/>
      <c r="C440" s="88"/>
      <c r="D440" s="88"/>
      <c r="E440" s="88"/>
      <c r="F440" s="88"/>
      <c r="G440" s="88"/>
      <c r="H440" s="88"/>
      <c r="I440" s="88"/>
      <c r="J440" s="4"/>
      <c r="K440" s="4"/>
      <c r="L440" s="88"/>
    </row>
    <row r="441" spans="1:12" ht="15">
      <c r="A441" s="99"/>
      <c r="B441" s="420"/>
      <c r="C441" s="88"/>
      <c r="D441" s="88"/>
      <c r="E441" s="88"/>
      <c r="F441" s="88"/>
      <c r="G441" s="88"/>
      <c r="H441" s="88"/>
      <c r="I441" s="88"/>
      <c r="J441" s="4"/>
      <c r="K441" s="4"/>
      <c r="L441" s="88"/>
    </row>
    <row r="442" spans="1:12" ht="15">
      <c r="A442" s="99"/>
      <c r="B442" s="420"/>
      <c r="C442" s="88"/>
      <c r="D442" s="88"/>
      <c r="E442" s="88"/>
      <c r="F442" s="88"/>
      <c r="G442" s="88"/>
      <c r="H442" s="88"/>
      <c r="I442" s="88"/>
      <c r="J442" s="4"/>
      <c r="K442" s="4"/>
      <c r="L442" s="88"/>
    </row>
    <row r="443" spans="1:12" ht="15">
      <c r="A443" s="88" t="s">
        <v>264</v>
      </c>
      <c r="B443" s="420"/>
      <c r="C443" s="88"/>
      <c r="D443" s="88"/>
      <c r="E443" s="88"/>
      <c r="F443" s="88"/>
      <c r="G443" s="88"/>
      <c r="H443" s="88"/>
      <c r="I443" s="88"/>
      <c r="J443" s="4"/>
      <c r="K443" s="4"/>
      <c r="L443" s="88"/>
    </row>
    <row r="444" spans="1:12" ht="15">
      <c r="A444" s="88"/>
      <c r="B444" s="420"/>
      <c r="C444" s="100"/>
      <c r="D444" s="100"/>
      <c r="E444" s="100"/>
      <c r="F444" s="100"/>
      <c r="G444" s="88"/>
      <c r="H444" s="88"/>
      <c r="I444" s="88"/>
      <c r="J444" s="88" t="s">
        <v>459</v>
      </c>
      <c r="K444" s="87">
        <f>SUM(K10:K443)</f>
        <v>2655726.7215159982</v>
      </c>
      <c r="L444" s="88"/>
    </row>
    <row r="445" spans="1:12" ht="15">
      <c r="A445" s="222"/>
      <c r="B445" s="222"/>
      <c r="C445" s="222"/>
      <c r="D445" s="222"/>
      <c r="E445" s="222"/>
      <c r="F445" s="222"/>
      <c r="G445" s="222"/>
      <c r="H445" s="222"/>
      <c r="I445" s="222"/>
      <c r="J445" s="222"/>
      <c r="K445" s="183"/>
    </row>
    <row r="446" spans="1:12" ht="15">
      <c r="A446" s="223" t="s">
        <v>460</v>
      </c>
      <c r="B446" s="223"/>
      <c r="C446" s="222"/>
      <c r="D446" s="222"/>
      <c r="E446" s="222"/>
      <c r="F446" s="222"/>
      <c r="G446" s="222"/>
      <c r="H446" s="222"/>
      <c r="I446" s="222"/>
      <c r="J446" s="222"/>
      <c r="K446" s="183"/>
    </row>
    <row r="447" spans="1:12" ht="15">
      <c r="A447" s="223" t="s">
        <v>461</v>
      </c>
      <c r="B447" s="223"/>
      <c r="C447" s="222"/>
      <c r="D447" s="222"/>
      <c r="E447" s="222"/>
      <c r="F447" s="222"/>
      <c r="G447" s="222"/>
      <c r="H447" s="222"/>
      <c r="I447" s="222"/>
      <c r="J447" s="222"/>
      <c r="K447" s="183"/>
    </row>
    <row r="448" spans="1:12" ht="15">
      <c r="A448" s="214" t="s">
        <v>462</v>
      </c>
      <c r="B448" s="223"/>
      <c r="C448" s="183"/>
      <c r="D448" s="183"/>
      <c r="E448" s="183"/>
      <c r="F448" s="183"/>
      <c r="G448" s="183"/>
      <c r="H448" s="183"/>
      <c r="I448" s="183"/>
      <c r="J448" s="183"/>
      <c r="K448" s="183"/>
    </row>
    <row r="449" spans="1:11" ht="15">
      <c r="A449" s="214" t="s">
        <v>463</v>
      </c>
      <c r="B449" s="223"/>
      <c r="C449" s="183"/>
      <c r="D449" s="183"/>
      <c r="E449" s="183"/>
      <c r="F449" s="183"/>
      <c r="G449" s="183"/>
      <c r="H449" s="183"/>
      <c r="I449" s="183"/>
      <c r="J449" s="183"/>
      <c r="K449" s="183"/>
    </row>
    <row r="450" spans="1:11" ht="15" customHeight="1">
      <c r="A450" s="560" t="s">
        <v>478</v>
      </c>
      <c r="B450" s="560"/>
      <c r="C450" s="560"/>
      <c r="D450" s="560"/>
      <c r="E450" s="560"/>
      <c r="F450" s="560"/>
      <c r="G450" s="560"/>
      <c r="H450" s="560"/>
      <c r="I450" s="560"/>
      <c r="J450" s="560"/>
      <c r="K450" s="560"/>
    </row>
    <row r="451" spans="1:11" ht="15" customHeight="1">
      <c r="A451" s="560"/>
      <c r="B451" s="560"/>
      <c r="C451" s="560"/>
      <c r="D451" s="560"/>
      <c r="E451" s="560"/>
      <c r="F451" s="560"/>
      <c r="G451" s="560"/>
      <c r="H451" s="560"/>
      <c r="I451" s="560"/>
      <c r="J451" s="560"/>
      <c r="K451" s="560"/>
    </row>
    <row r="452" spans="1:11" ht="12.75" customHeight="1">
      <c r="A452" s="372"/>
      <c r="B452" s="372"/>
      <c r="C452" s="372"/>
      <c r="D452" s="372"/>
      <c r="E452" s="372"/>
      <c r="F452" s="372"/>
      <c r="G452" s="372"/>
      <c r="H452" s="372"/>
      <c r="I452" s="372"/>
      <c r="J452" s="372"/>
      <c r="K452" s="372"/>
    </row>
    <row r="453" spans="1:11" ht="15">
      <c r="A453" s="561" t="s">
        <v>96</v>
      </c>
      <c r="B453" s="561"/>
      <c r="C453" s="421"/>
      <c r="D453" s="422"/>
      <c r="E453" s="422"/>
      <c r="F453" s="421"/>
      <c r="G453" s="421"/>
      <c r="H453" s="421"/>
      <c r="I453" s="421"/>
      <c r="J453" s="421"/>
      <c r="K453" s="183"/>
    </row>
    <row r="454" spans="1:11" ht="15">
      <c r="A454" s="421"/>
      <c r="B454" s="422"/>
      <c r="C454" s="421"/>
      <c r="D454" s="422"/>
      <c r="E454" s="422"/>
      <c r="F454" s="421"/>
      <c r="G454" s="421"/>
      <c r="H454" s="421"/>
      <c r="I454" s="421"/>
      <c r="J454" s="423"/>
      <c r="K454" s="183"/>
    </row>
    <row r="455" spans="1:11" ht="15" customHeight="1">
      <c r="A455" s="421"/>
      <c r="B455" s="422"/>
      <c r="C455" s="562" t="s">
        <v>256</v>
      </c>
      <c r="D455" s="562"/>
      <c r="E455" s="424"/>
      <c r="F455" s="425"/>
      <c r="G455" s="563" t="s">
        <v>464</v>
      </c>
      <c r="H455" s="563"/>
      <c r="I455" s="563"/>
      <c r="J455" s="426"/>
      <c r="K455" s="183"/>
    </row>
    <row r="456" spans="1:11" ht="15">
      <c r="A456" s="421"/>
      <c r="B456" s="422"/>
      <c r="C456" s="421"/>
      <c r="D456" s="422"/>
      <c r="E456" s="422"/>
      <c r="F456" s="421"/>
      <c r="G456" s="564"/>
      <c r="H456" s="564"/>
      <c r="I456" s="564"/>
      <c r="J456" s="426"/>
      <c r="K456" s="183"/>
    </row>
    <row r="457" spans="1:11" ht="15">
      <c r="A457" s="421"/>
      <c r="B457" s="422"/>
      <c r="C457" s="558" t="s">
        <v>127</v>
      </c>
      <c r="D457" s="558"/>
      <c r="E457" s="424"/>
      <c r="F457" s="425"/>
      <c r="G457" s="421"/>
      <c r="H457" s="421"/>
      <c r="I457" s="421"/>
      <c r="J457" s="421"/>
      <c r="K457" s="183"/>
    </row>
  </sheetData>
  <mergeCells count="7">
    <mergeCell ref="C457:D457"/>
    <mergeCell ref="A2:D2"/>
    <mergeCell ref="K3:L3"/>
    <mergeCell ref="A450:K451"/>
    <mergeCell ref="A453:B453"/>
    <mergeCell ref="C455:D455"/>
    <mergeCell ref="G455:I456"/>
  </mergeCells>
  <dataValidations count="1">
    <dataValidation type="list" allowBlank="1" showInputMessage="1" showErrorMessage="1" sqref="B10:B444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hyperlinks>
    <hyperlink ref="L13" r:id="rId1"/>
    <hyperlink ref="L14" r:id="rId2"/>
    <hyperlink ref="L17" r:id="rId3"/>
    <hyperlink ref="L35" r:id="rId4" display="www.livepress.ge "/>
    <hyperlink ref="L39" r:id="rId5"/>
    <hyperlink ref="L42" r:id="rId6" display="www.ipress.ge "/>
    <hyperlink ref="L47" r:id="rId7" display="www.ghn.ge"/>
    <hyperlink ref="L49" r:id="rId8" display="www.primenewsgeorgia.ge"/>
    <hyperlink ref="L61" r:id="rId9" display="www.mediamall.ge "/>
    <hyperlink ref="L68" r:id="rId10" display="www.adjaraps.com"/>
  </hyperlink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93"/>
  <sheetViews>
    <sheetView showGridLines="0" view="pageBreakPreview" topLeftCell="A8" zoomScale="80" zoomScaleNormal="100" zoomScaleSheetLayoutView="80" workbookViewId="0">
      <selection activeCell="D29" sqref="D29"/>
    </sheetView>
  </sheetViews>
  <sheetFormatPr defaultRowHeight="15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6" width="9.140625" style="2"/>
    <col min="7" max="7" width="11.28515625" style="2" customWidth="1"/>
    <col min="8" max="16384" width="9.140625" style="2"/>
  </cols>
  <sheetData>
    <row r="1" spans="1:8">
      <c r="A1" s="75" t="s">
        <v>212</v>
      </c>
      <c r="B1" s="122"/>
      <c r="C1" s="565" t="s">
        <v>186</v>
      </c>
      <c r="D1" s="565"/>
      <c r="E1" s="106"/>
    </row>
    <row r="2" spans="1:8">
      <c r="A2" s="77" t="s">
        <v>128</v>
      </c>
      <c r="B2" s="122"/>
      <c r="C2" s="78"/>
      <c r="D2" s="345" t="s">
        <v>1271</v>
      </c>
      <c r="E2" s="106"/>
    </row>
    <row r="3" spans="1:8">
      <c r="A3" s="117"/>
      <c r="B3" s="122"/>
      <c r="C3" s="78"/>
      <c r="D3" s="78"/>
      <c r="E3" s="106"/>
    </row>
    <row r="4" spans="1:8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09"/>
    </row>
    <row r="5" spans="1:8">
      <c r="A5" s="120" t="str">
        <f>'ფორმა N1'!D4</f>
        <v>მ.პ.გ. ქართული ოცნება - დემოკრატიული საქართველო</v>
      </c>
      <c r="B5" s="121"/>
      <c r="C5" s="121"/>
      <c r="D5" s="59"/>
      <c r="E5" s="109"/>
    </row>
    <row r="6" spans="1:8">
      <c r="A6" s="78"/>
      <c r="B6" s="77"/>
      <c r="C6" s="77"/>
      <c r="D6" s="77"/>
      <c r="E6" s="109"/>
    </row>
    <row r="7" spans="1:8">
      <c r="A7" s="116"/>
      <c r="B7" s="123"/>
      <c r="C7" s="124"/>
      <c r="D7" s="124"/>
      <c r="E7" s="106"/>
    </row>
    <row r="8" spans="1:8" ht="45">
      <c r="A8" s="125" t="s">
        <v>101</v>
      </c>
      <c r="B8" s="125" t="s">
        <v>178</v>
      </c>
      <c r="C8" s="125" t="s">
        <v>291</v>
      </c>
      <c r="D8" s="125" t="s">
        <v>245</v>
      </c>
      <c r="E8" s="106"/>
    </row>
    <row r="9" spans="1:8">
      <c r="A9" s="49"/>
      <c r="B9" s="50"/>
      <c r="C9" s="158"/>
      <c r="D9" s="158"/>
      <c r="E9" s="106"/>
    </row>
    <row r="10" spans="1:8">
      <c r="A10" s="51" t="s">
        <v>179</v>
      </c>
      <c r="B10" s="52"/>
      <c r="C10" s="382">
        <f>SUM(C11,C34)</f>
        <v>3061254.92</v>
      </c>
      <c r="D10" s="382">
        <f>SUM(D11,D34)</f>
        <v>4581203.51</v>
      </c>
      <c r="E10" s="106"/>
      <c r="G10" s="410">
        <f>C10+'ფორმა N2'!C9+'ფორმა N3'!C9-'ფორმა N4'!C11-'ფორმა N5'!C9</f>
        <v>4676677.7</v>
      </c>
      <c r="H10" s="410">
        <f>G10+G47-D10</f>
        <v>-1.1999999992549419</v>
      </c>
    </row>
    <row r="11" spans="1:8">
      <c r="A11" s="53" t="s">
        <v>180</v>
      </c>
      <c r="B11" s="54"/>
      <c r="C11" s="383">
        <f>SUM(C12:C32)</f>
        <v>2497808.4</v>
      </c>
      <c r="D11" s="383">
        <f>SUM(D12:D32)</f>
        <v>4117746.99</v>
      </c>
      <c r="E11" s="106"/>
    </row>
    <row r="12" spans="1:8">
      <c r="A12" s="57">
        <v>1110</v>
      </c>
      <c r="B12" s="56" t="s">
        <v>130</v>
      </c>
      <c r="C12" s="8"/>
      <c r="D12" s="8"/>
      <c r="E12" s="106"/>
    </row>
    <row r="13" spans="1:8">
      <c r="A13" s="57">
        <v>1120</v>
      </c>
      <c r="B13" s="56" t="s">
        <v>131</v>
      </c>
      <c r="C13" s="8"/>
      <c r="D13" s="8"/>
      <c r="E13" s="106"/>
    </row>
    <row r="14" spans="1:8">
      <c r="A14" s="57">
        <v>1211</v>
      </c>
      <c r="B14" s="56" t="s">
        <v>132</v>
      </c>
      <c r="C14" s="384">
        <v>2003509</v>
      </c>
      <c r="D14" s="447">
        <v>1496058</v>
      </c>
      <c r="E14" s="106"/>
      <c r="G14" s="411">
        <f>C14+C15+'ფორმა N7'!C23+'ფორმა N2'!D9+'ფორმა N3'!D9-'ფორმა N4'!D11-'ფორმა N5'!D9-'ფორმა N7'!D14-'ფორმა N7'!D15-'ფორმა N7'!D23</f>
        <v>-0.43999999994412065</v>
      </c>
    </row>
    <row r="15" spans="1:8">
      <c r="A15" s="57">
        <v>1212</v>
      </c>
      <c r="B15" s="56" t="s">
        <v>133</v>
      </c>
      <c r="C15" s="8">
        <v>0</v>
      </c>
      <c r="D15" s="448">
        <v>0</v>
      </c>
      <c r="E15" s="106"/>
    </row>
    <row r="16" spans="1:8">
      <c r="A16" s="57">
        <v>1213</v>
      </c>
      <c r="B16" s="56" t="s">
        <v>134</v>
      </c>
      <c r="C16" s="8"/>
      <c r="D16" s="448"/>
      <c r="E16" s="106"/>
    </row>
    <row r="17" spans="1:8">
      <c r="A17" s="57">
        <v>1214</v>
      </c>
      <c r="B17" s="56" t="s">
        <v>135</v>
      </c>
      <c r="C17" s="8"/>
      <c r="D17" s="448"/>
      <c r="E17" s="106"/>
    </row>
    <row r="18" spans="1:8">
      <c r="A18" s="57">
        <v>1215</v>
      </c>
      <c r="B18" s="56" t="s">
        <v>136</v>
      </c>
      <c r="C18" s="8"/>
      <c r="D18" s="448"/>
      <c r="E18" s="106"/>
    </row>
    <row r="19" spans="1:8">
      <c r="A19" s="57">
        <v>1300</v>
      </c>
      <c r="B19" s="56" t="s">
        <v>137</v>
      </c>
      <c r="C19" s="8"/>
      <c r="D19" s="448"/>
      <c r="E19" s="106"/>
    </row>
    <row r="20" spans="1:8">
      <c r="A20" s="57">
        <v>1410</v>
      </c>
      <c r="B20" s="56" t="s">
        <v>138</v>
      </c>
      <c r="C20" s="8"/>
      <c r="D20" s="448"/>
      <c r="E20" s="106"/>
    </row>
    <row r="21" spans="1:8">
      <c r="A21" s="57">
        <v>1421</v>
      </c>
      <c r="B21" s="56" t="s">
        <v>139</v>
      </c>
      <c r="C21" s="8"/>
      <c r="D21" s="448"/>
      <c r="E21" s="106"/>
    </row>
    <row r="22" spans="1:8">
      <c r="A22" s="57">
        <v>1422</v>
      </c>
      <c r="B22" s="56" t="s">
        <v>140</v>
      </c>
      <c r="C22" s="8"/>
      <c r="D22" s="448"/>
      <c r="E22" s="106"/>
    </row>
    <row r="23" spans="1:8">
      <c r="A23" s="57">
        <v>1423</v>
      </c>
      <c r="B23" s="56" t="s">
        <v>141</v>
      </c>
      <c r="C23" s="448">
        <f>120+42000</f>
        <v>42120</v>
      </c>
      <c r="D23" s="448">
        <f>120</f>
        <v>120</v>
      </c>
      <c r="E23" s="106"/>
    </row>
    <row r="24" spans="1:8">
      <c r="A24" s="57">
        <v>1431</v>
      </c>
      <c r="B24" s="56" t="s">
        <v>142</v>
      </c>
      <c r="C24" s="8"/>
      <c r="D24" s="448"/>
      <c r="E24" s="106"/>
    </row>
    <row r="25" spans="1:8">
      <c r="A25" s="57">
        <v>1432</v>
      </c>
      <c r="B25" s="56" t="s">
        <v>143</v>
      </c>
      <c r="C25" s="8"/>
      <c r="D25" s="448"/>
      <c r="E25" s="106"/>
    </row>
    <row r="26" spans="1:8">
      <c r="A26" s="57">
        <v>1433</v>
      </c>
      <c r="B26" s="56" t="s">
        <v>144</v>
      </c>
      <c r="C26" s="8">
        <v>8802</v>
      </c>
      <c r="D26" s="447">
        <v>8801.69</v>
      </c>
      <c r="E26" s="106"/>
    </row>
    <row r="27" spans="1:8">
      <c r="A27" s="57">
        <v>1441</v>
      </c>
      <c r="B27" s="56" t="s">
        <v>145</v>
      </c>
      <c r="C27" s="384">
        <f>9854+14548.3</f>
        <v>24402.3</v>
      </c>
      <c r="D27" s="447">
        <f>30041.44+14678.36</f>
        <v>44719.8</v>
      </c>
      <c r="E27" s="106"/>
    </row>
    <row r="28" spans="1:8">
      <c r="A28" s="57">
        <v>1442</v>
      </c>
      <c r="B28" s="56" t="s">
        <v>146</v>
      </c>
      <c r="C28" s="384">
        <f>417875.1+1100</f>
        <v>418975.1</v>
      </c>
      <c r="D28" s="447">
        <f>2566947.5+1100</f>
        <v>2568047.5</v>
      </c>
      <c r="E28" s="106"/>
    </row>
    <row r="29" spans="1:8">
      <c r="A29" s="57">
        <v>1443</v>
      </c>
      <c r="B29" s="56" t="s">
        <v>147</v>
      </c>
      <c r="C29" s="8"/>
      <c r="D29" s="448"/>
      <c r="E29" s="106"/>
    </row>
    <row r="30" spans="1:8">
      <c r="A30" s="57">
        <v>1444</v>
      </c>
      <c r="B30" s="56" t="s">
        <v>148</v>
      </c>
      <c r="C30" s="8"/>
      <c r="D30" s="448"/>
      <c r="E30" s="106"/>
      <c r="H30" s="410"/>
    </row>
    <row r="31" spans="1:8">
      <c r="A31" s="57">
        <v>1445</v>
      </c>
      <c r="B31" s="56" t="s">
        <v>149</v>
      </c>
      <c r="C31" s="8"/>
      <c r="D31" s="8"/>
      <c r="E31" s="106"/>
    </row>
    <row r="32" spans="1:8">
      <c r="A32" s="57">
        <v>1446</v>
      </c>
      <c r="B32" s="56" t="s">
        <v>150</v>
      </c>
      <c r="C32" s="8"/>
      <c r="D32" s="8"/>
      <c r="E32" s="106"/>
    </row>
    <row r="33" spans="1:7">
      <c r="A33" s="30"/>
      <c r="E33" s="106"/>
    </row>
    <row r="34" spans="1:7">
      <c r="A34" s="58" t="s">
        <v>181</v>
      </c>
      <c r="B34" s="56"/>
      <c r="C34" s="383">
        <f>SUM(C35:C42)</f>
        <v>563446.52</v>
      </c>
      <c r="D34" s="383">
        <f>SUM(D35:D42)</f>
        <v>463456.52</v>
      </c>
      <c r="E34" s="106"/>
    </row>
    <row r="35" spans="1:7">
      <c r="A35" s="57">
        <v>2110</v>
      </c>
      <c r="B35" s="56" t="s">
        <v>89</v>
      </c>
      <c r="C35" s="8"/>
      <c r="D35" s="448"/>
      <c r="E35" s="106"/>
    </row>
    <row r="36" spans="1:7">
      <c r="A36" s="57">
        <v>2120</v>
      </c>
      <c r="B36" s="56" t="s">
        <v>151</v>
      </c>
      <c r="C36" s="447">
        <v>364473.52</v>
      </c>
      <c r="D36" s="447">
        <v>364473.52</v>
      </c>
      <c r="E36" s="106"/>
    </row>
    <row r="37" spans="1:7">
      <c r="A37" s="57">
        <v>2130</v>
      </c>
      <c r="B37" s="56" t="s">
        <v>90</v>
      </c>
      <c r="C37" s="8"/>
      <c r="D37" s="448"/>
      <c r="E37" s="106"/>
    </row>
    <row r="38" spans="1:7">
      <c r="A38" s="57">
        <v>2140</v>
      </c>
      <c r="B38" s="56" t="s">
        <v>389</v>
      </c>
      <c r="C38" s="8"/>
      <c r="D38" s="448"/>
      <c r="E38" s="106"/>
    </row>
    <row r="39" spans="1:7">
      <c r="A39" s="57">
        <v>2150</v>
      </c>
      <c r="B39" s="56" t="s">
        <v>392</v>
      </c>
      <c r="C39" s="8">
        <v>940</v>
      </c>
      <c r="D39" s="447">
        <v>940</v>
      </c>
      <c r="E39" s="106"/>
    </row>
    <row r="40" spans="1:7">
      <c r="A40" s="57">
        <v>2220</v>
      </c>
      <c r="B40" s="56" t="s">
        <v>91</v>
      </c>
      <c r="C40" s="447">
        <v>198033</v>
      </c>
      <c r="D40" s="447">
        <v>98043</v>
      </c>
      <c r="E40" s="106"/>
    </row>
    <row r="41" spans="1:7">
      <c r="A41" s="57">
        <v>2300</v>
      </c>
      <c r="B41" s="56" t="s">
        <v>152</v>
      </c>
      <c r="C41" s="8"/>
      <c r="D41" s="448"/>
      <c r="E41" s="106"/>
    </row>
    <row r="42" spans="1:7">
      <c r="A42" s="57">
        <v>2400</v>
      </c>
      <c r="B42" s="56" t="s">
        <v>153</v>
      </c>
      <c r="C42" s="8"/>
      <c r="D42" s="8"/>
      <c r="E42" s="106"/>
    </row>
    <row r="43" spans="1:7">
      <c r="A43" s="31"/>
      <c r="E43" s="106"/>
    </row>
    <row r="44" spans="1:7">
      <c r="A44" s="55" t="s">
        <v>185</v>
      </c>
      <c r="B44" s="56"/>
      <c r="C44" s="383">
        <f>SUM(C45,C64)</f>
        <v>3061255.17</v>
      </c>
      <c r="D44" s="383">
        <f>SUM(D45,D64)</f>
        <v>4581203.78</v>
      </c>
      <c r="E44" s="106"/>
    </row>
    <row r="45" spans="1:7">
      <c r="A45" s="58" t="s">
        <v>182</v>
      </c>
      <c r="B45" s="56"/>
      <c r="C45" s="383">
        <f>SUM(C46:C61)</f>
        <v>1496915.17</v>
      </c>
      <c r="D45" s="383">
        <f>SUM(D46:D61)</f>
        <v>1401439.78</v>
      </c>
      <c r="E45" s="106"/>
    </row>
    <row r="46" spans="1:7">
      <c r="A46" s="57">
        <v>3100</v>
      </c>
      <c r="B46" s="56" t="s">
        <v>154</v>
      </c>
      <c r="C46" s="8"/>
      <c r="D46" s="8"/>
      <c r="E46" s="106"/>
    </row>
    <row r="47" spans="1:7">
      <c r="A47" s="57">
        <v>3210</v>
      </c>
      <c r="B47" s="56" t="s">
        <v>155</v>
      </c>
      <c r="C47" s="384">
        <f>1451239+7116.01+24008+13648.16+812</f>
        <v>1496823.17</v>
      </c>
      <c r="D47" s="447">
        <f>1358016+5428.51+23470.83+13244.94+812.5+375</f>
        <v>1401347.78</v>
      </c>
      <c r="E47" s="106"/>
      <c r="G47" s="410">
        <f>D47-C47</f>
        <v>-95475.389999999898</v>
      </c>
    </row>
    <row r="48" spans="1:7">
      <c r="A48" s="57">
        <v>3221</v>
      </c>
      <c r="B48" s="56" t="s">
        <v>156</v>
      </c>
      <c r="C48" s="8"/>
      <c r="D48" s="8"/>
      <c r="E48" s="106"/>
    </row>
    <row r="49" spans="1:5">
      <c r="A49" s="57">
        <v>3222</v>
      </c>
      <c r="B49" s="56" t="s">
        <v>157</v>
      </c>
      <c r="C49" s="8"/>
      <c r="D49" s="8"/>
      <c r="E49" s="106"/>
    </row>
    <row r="50" spans="1:5">
      <c r="A50" s="57">
        <v>3223</v>
      </c>
      <c r="B50" s="56" t="s">
        <v>158</v>
      </c>
      <c r="C50" s="8"/>
      <c r="D50" s="8"/>
      <c r="E50" s="106"/>
    </row>
    <row r="51" spans="1:5">
      <c r="A51" s="57">
        <v>3224</v>
      </c>
      <c r="B51" s="56" t="s">
        <v>159</v>
      </c>
      <c r="C51" s="8"/>
      <c r="D51" s="8"/>
      <c r="E51" s="106"/>
    </row>
    <row r="52" spans="1:5">
      <c r="A52" s="57">
        <v>3231</v>
      </c>
      <c r="B52" s="56" t="s">
        <v>160</v>
      </c>
      <c r="C52" s="8"/>
      <c r="D52" s="8"/>
      <c r="E52" s="106"/>
    </row>
    <row r="53" spans="1:5">
      <c r="A53" s="57">
        <v>3232</v>
      </c>
      <c r="B53" s="56" t="s">
        <v>161</v>
      </c>
      <c r="C53" s="8"/>
      <c r="D53" s="8"/>
      <c r="E53" s="106"/>
    </row>
    <row r="54" spans="1:5">
      <c r="A54" s="57">
        <v>3234</v>
      </c>
      <c r="B54" s="56" t="s">
        <v>162</v>
      </c>
      <c r="C54" s="8">
        <v>92</v>
      </c>
      <c r="D54" s="448">
        <v>92</v>
      </c>
      <c r="E54" s="106"/>
    </row>
    <row r="55" spans="1:5" ht="30">
      <c r="A55" s="57">
        <v>3236</v>
      </c>
      <c r="B55" s="56" t="s">
        <v>177</v>
      </c>
      <c r="C55" s="8"/>
      <c r="D55" s="8"/>
      <c r="E55" s="106"/>
    </row>
    <row r="56" spans="1:5" ht="45">
      <c r="A56" s="57">
        <v>3237</v>
      </c>
      <c r="B56" s="56" t="s">
        <v>163</v>
      </c>
      <c r="C56" s="8"/>
      <c r="D56" s="8"/>
      <c r="E56" s="106"/>
    </row>
    <row r="57" spans="1:5">
      <c r="A57" s="57">
        <v>3241</v>
      </c>
      <c r="B57" s="56" t="s">
        <v>164</v>
      </c>
      <c r="C57" s="8"/>
      <c r="D57" s="8"/>
      <c r="E57" s="106"/>
    </row>
    <row r="58" spans="1:5">
      <c r="A58" s="57">
        <v>3242</v>
      </c>
      <c r="B58" s="56" t="s">
        <v>165</v>
      </c>
      <c r="C58" s="8"/>
      <c r="D58" s="8"/>
      <c r="E58" s="106"/>
    </row>
    <row r="59" spans="1:5">
      <c r="A59" s="57">
        <v>3243</v>
      </c>
      <c r="B59" s="56" t="s">
        <v>166</v>
      </c>
      <c r="C59" s="8"/>
      <c r="D59" s="8"/>
      <c r="E59" s="106"/>
    </row>
    <row r="60" spans="1:5">
      <c r="A60" s="57">
        <v>3245</v>
      </c>
      <c r="B60" s="56" t="s">
        <v>167</v>
      </c>
      <c r="C60" s="8"/>
      <c r="D60" s="8"/>
      <c r="E60" s="106"/>
    </row>
    <row r="61" spans="1:5">
      <c r="A61" s="57">
        <v>3246</v>
      </c>
      <c r="B61" s="56" t="s">
        <v>168</v>
      </c>
      <c r="C61" s="8"/>
      <c r="D61" s="8"/>
      <c r="E61" s="106"/>
    </row>
    <row r="62" spans="1:5">
      <c r="A62" s="31"/>
      <c r="E62" s="106"/>
    </row>
    <row r="63" spans="1:5">
      <c r="A63" s="32"/>
      <c r="E63" s="106"/>
    </row>
    <row r="64" spans="1:5">
      <c r="A64" s="58" t="s">
        <v>183</v>
      </c>
      <c r="B64" s="56"/>
      <c r="C64" s="86">
        <f>SUM(C65:C67)</f>
        <v>1564340</v>
      </c>
      <c r="D64" s="86">
        <f>SUM(D65:D67)</f>
        <v>3179764</v>
      </c>
      <c r="E64" s="106"/>
    </row>
    <row r="65" spans="1:5">
      <c r="A65" s="57">
        <v>5100</v>
      </c>
      <c r="B65" s="56" t="s">
        <v>243</v>
      </c>
      <c r="C65" s="8"/>
      <c r="D65" s="8"/>
      <c r="E65" s="106"/>
    </row>
    <row r="66" spans="1:5">
      <c r="A66" s="57">
        <v>5220</v>
      </c>
      <c r="B66" s="56" t="s">
        <v>412</v>
      </c>
      <c r="C66" s="8"/>
      <c r="D66" s="8"/>
      <c r="E66" s="106"/>
    </row>
    <row r="67" spans="1:5">
      <c r="A67" s="57">
        <v>5230</v>
      </c>
      <c r="B67" s="56" t="s">
        <v>413</v>
      </c>
      <c r="C67" s="8">
        <v>1564340</v>
      </c>
      <c r="D67" s="8">
        <f>3180139-375</f>
        <v>3179764</v>
      </c>
      <c r="E67" s="106"/>
    </row>
    <row r="68" spans="1:5">
      <c r="A68" s="31"/>
      <c r="E68" s="106"/>
    </row>
    <row r="69" spans="1:5">
      <c r="A69" s="2"/>
      <c r="E69" s="106"/>
    </row>
    <row r="70" spans="1:5">
      <c r="A70" s="55" t="s">
        <v>184</v>
      </c>
      <c r="B70" s="56"/>
      <c r="C70" s="8"/>
      <c r="D70" s="8"/>
      <c r="E70" s="106"/>
    </row>
    <row r="71" spans="1:5" ht="30">
      <c r="A71" s="57">
        <v>1</v>
      </c>
      <c r="B71" s="56" t="s">
        <v>169</v>
      </c>
      <c r="C71" s="8"/>
      <c r="D71" s="8"/>
      <c r="E71" s="106"/>
    </row>
    <row r="72" spans="1:5">
      <c r="A72" s="57">
        <v>2</v>
      </c>
      <c r="B72" s="56" t="s">
        <v>170</v>
      </c>
      <c r="C72" s="8"/>
      <c r="D72" s="8"/>
      <c r="E72" s="106"/>
    </row>
    <row r="73" spans="1:5">
      <c r="A73" s="57">
        <v>3</v>
      </c>
      <c r="B73" s="56" t="s">
        <v>171</v>
      </c>
      <c r="C73" s="8"/>
      <c r="D73" s="8"/>
      <c r="E73" s="106"/>
    </row>
    <row r="74" spans="1:5">
      <c r="A74" s="57">
        <v>4</v>
      </c>
      <c r="B74" s="56" t="s">
        <v>348</v>
      </c>
      <c r="C74" s="8"/>
      <c r="D74" s="8"/>
      <c r="E74" s="106"/>
    </row>
    <row r="75" spans="1:5">
      <c r="A75" s="57">
        <v>5</v>
      </c>
      <c r="B75" s="56" t="s">
        <v>172</v>
      </c>
      <c r="C75" s="8"/>
      <c r="D75" s="8"/>
      <c r="E75" s="106"/>
    </row>
    <row r="76" spans="1:5">
      <c r="A76" s="57">
        <v>6</v>
      </c>
      <c r="B76" s="56" t="s">
        <v>173</v>
      </c>
      <c r="C76" s="8"/>
      <c r="D76" s="8"/>
      <c r="E76" s="106"/>
    </row>
    <row r="77" spans="1:5">
      <c r="A77" s="57">
        <v>7</v>
      </c>
      <c r="B77" s="56" t="s">
        <v>174</v>
      </c>
      <c r="C77" s="8"/>
      <c r="D77" s="8"/>
      <c r="E77" s="106"/>
    </row>
    <row r="78" spans="1:5">
      <c r="A78" s="57">
        <v>8</v>
      </c>
      <c r="B78" s="56" t="s">
        <v>175</v>
      </c>
      <c r="C78" s="8"/>
      <c r="D78" s="8"/>
      <c r="E78" s="106"/>
    </row>
    <row r="79" spans="1:5">
      <c r="A79" s="57">
        <v>9</v>
      </c>
      <c r="B79" s="56" t="s">
        <v>176</v>
      </c>
      <c r="C79" s="8"/>
      <c r="D79" s="8"/>
      <c r="E79" s="106"/>
    </row>
    <row r="83" spans="1:8">
      <c r="A83" s="2"/>
      <c r="B83" s="2"/>
    </row>
    <row r="84" spans="1:8">
      <c r="A84" s="70" t="s">
        <v>96</v>
      </c>
      <c r="B84" s="2"/>
      <c r="E84" s="5"/>
    </row>
    <row r="85" spans="1:8">
      <c r="A85" s="2"/>
      <c r="B85" s="2"/>
      <c r="E85"/>
      <c r="F85"/>
      <c r="G85"/>
      <c r="H85"/>
    </row>
    <row r="86" spans="1:8">
      <c r="A86" s="2"/>
      <c r="B86" s="2"/>
      <c r="D86" s="12"/>
      <c r="E86"/>
      <c r="F86"/>
      <c r="G86"/>
      <c r="H86"/>
    </row>
    <row r="87" spans="1:8">
      <c r="A87"/>
      <c r="B87" s="70" t="s">
        <v>420</v>
      </c>
      <c r="D87" s="12"/>
      <c r="E87"/>
      <c r="F87"/>
      <c r="G87"/>
      <c r="H87"/>
    </row>
    <row r="88" spans="1:8">
      <c r="A88"/>
      <c r="B88" s="2" t="s">
        <v>421</v>
      </c>
      <c r="D88" s="12"/>
      <c r="E88"/>
      <c r="F88"/>
      <c r="G88"/>
      <c r="H88"/>
    </row>
    <row r="89" spans="1:8" customFormat="1" ht="12.75">
      <c r="B89" s="66" t="s">
        <v>127</v>
      </c>
    </row>
    <row r="90" spans="1:8" customFormat="1" ht="12.75"/>
    <row r="91" spans="1:8" customFormat="1" ht="12.75"/>
    <row r="92" spans="1:8" customFormat="1" ht="12.75"/>
    <row r="93" spans="1:8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7"/>
  <sheetViews>
    <sheetView showGridLines="0" view="pageBreakPreview" zoomScale="80" zoomScaleNormal="100" zoomScaleSheetLayoutView="80" workbookViewId="0">
      <selection activeCell="H12" sqref="H12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5" t="s">
        <v>426</v>
      </c>
      <c r="B1" s="77"/>
      <c r="C1" s="77"/>
      <c r="D1" s="77"/>
      <c r="E1" s="77"/>
      <c r="F1" s="77"/>
      <c r="G1" s="77"/>
      <c r="H1" s="77"/>
      <c r="I1" s="553" t="s">
        <v>97</v>
      </c>
      <c r="J1" s="553"/>
      <c r="K1" s="106"/>
    </row>
    <row r="2" spans="1:11">
      <c r="A2" s="77" t="s">
        <v>128</v>
      </c>
      <c r="B2" s="77"/>
      <c r="C2" s="77"/>
      <c r="D2" s="77"/>
      <c r="E2" s="77"/>
      <c r="F2" s="77"/>
      <c r="G2" s="77"/>
      <c r="H2" s="77"/>
      <c r="I2" s="551" t="s">
        <v>1271</v>
      </c>
      <c r="J2" s="552"/>
      <c r="K2" s="106"/>
    </row>
    <row r="3" spans="1:11">
      <c r="A3" s="77"/>
      <c r="B3" s="77"/>
      <c r="C3" s="77"/>
      <c r="D3" s="77"/>
      <c r="E3" s="77"/>
      <c r="F3" s="77"/>
      <c r="G3" s="77"/>
      <c r="H3" s="77"/>
      <c r="I3" s="76"/>
      <c r="J3" s="76"/>
      <c r="K3" s="106"/>
    </row>
    <row r="4" spans="1:11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126"/>
      <c r="G4" s="77"/>
      <c r="H4" s="77"/>
      <c r="I4" s="77"/>
      <c r="J4" s="77"/>
      <c r="K4" s="106"/>
    </row>
    <row r="5" spans="1:11">
      <c r="A5" s="218" t="str">
        <f>'ფორმა N1'!D4</f>
        <v>მ.პ.გ. ქართული ოცნება - დემოკრატიული საქართველო</v>
      </c>
      <c r="B5" s="367"/>
      <c r="C5" s="367"/>
      <c r="D5" s="367"/>
      <c r="E5" s="367"/>
      <c r="F5" s="368"/>
      <c r="G5" s="367"/>
      <c r="H5" s="367"/>
      <c r="I5" s="367"/>
      <c r="J5" s="367"/>
      <c r="K5" s="106"/>
    </row>
    <row r="6" spans="1:11">
      <c r="A6" s="78"/>
      <c r="B6" s="78"/>
      <c r="C6" s="77"/>
      <c r="D6" s="77"/>
      <c r="E6" s="77"/>
      <c r="F6" s="126"/>
      <c r="G6" s="77"/>
      <c r="H6" s="77"/>
      <c r="I6" s="77"/>
      <c r="J6" s="77"/>
      <c r="K6" s="106"/>
    </row>
    <row r="7" spans="1:11">
      <c r="A7" s="127"/>
      <c r="B7" s="124"/>
      <c r="C7" s="124"/>
      <c r="D7" s="124"/>
      <c r="E7" s="124"/>
      <c r="F7" s="124"/>
      <c r="G7" s="124"/>
      <c r="H7" s="124"/>
      <c r="I7" s="124"/>
      <c r="J7" s="124"/>
      <c r="K7" s="106"/>
    </row>
    <row r="8" spans="1:11" s="27" customFormat="1" ht="45">
      <c r="A8" s="129" t="s">
        <v>64</v>
      </c>
      <c r="B8" s="129" t="s">
        <v>99</v>
      </c>
      <c r="C8" s="130" t="s">
        <v>101</v>
      </c>
      <c r="D8" s="130" t="s">
        <v>263</v>
      </c>
      <c r="E8" s="130" t="s">
        <v>100</v>
      </c>
      <c r="F8" s="128" t="s">
        <v>244</v>
      </c>
      <c r="G8" s="128" t="s">
        <v>282</v>
      </c>
      <c r="H8" s="128" t="s">
        <v>283</v>
      </c>
      <c r="I8" s="128" t="s">
        <v>245</v>
      </c>
      <c r="J8" s="131" t="s">
        <v>102</v>
      </c>
      <c r="K8" s="106"/>
    </row>
    <row r="9" spans="1:11" s="27" customFormat="1">
      <c r="A9" s="159">
        <v>1</v>
      </c>
      <c r="B9" s="159">
        <v>2</v>
      </c>
      <c r="C9" s="160">
        <v>3</v>
      </c>
      <c r="D9" s="160">
        <v>4</v>
      </c>
      <c r="E9" s="160">
        <v>5</v>
      </c>
      <c r="F9" s="160">
        <v>6</v>
      </c>
      <c r="G9" s="160">
        <v>7</v>
      </c>
      <c r="H9" s="160">
        <v>8</v>
      </c>
      <c r="I9" s="160">
        <v>9</v>
      </c>
      <c r="J9" s="160">
        <v>10</v>
      </c>
      <c r="K9" s="106"/>
    </row>
    <row r="10" spans="1:11" s="27" customFormat="1" ht="30">
      <c r="A10" s="159">
        <v>1</v>
      </c>
      <c r="B10" s="390" t="s">
        <v>480</v>
      </c>
      <c r="C10" s="391" t="s">
        <v>481</v>
      </c>
      <c r="D10" s="392" t="s">
        <v>482</v>
      </c>
      <c r="E10" s="393" t="s">
        <v>483</v>
      </c>
      <c r="F10" s="160">
        <v>2003509</v>
      </c>
      <c r="G10" s="160">
        <v>2927650</v>
      </c>
      <c r="H10" s="160">
        <v>3435101.48</v>
      </c>
      <c r="I10" s="160">
        <f>F10+G10-H10</f>
        <v>1496057.52</v>
      </c>
      <c r="J10" s="160"/>
      <c r="K10" s="106"/>
    </row>
    <row r="11" spans="1:11" s="27" customFormat="1" ht="30">
      <c r="A11" s="159">
        <v>2</v>
      </c>
      <c r="B11" s="394" t="s">
        <v>480</v>
      </c>
      <c r="C11" s="395" t="s">
        <v>484</v>
      </c>
      <c r="D11" s="396" t="s">
        <v>485</v>
      </c>
      <c r="E11" s="397" t="s">
        <v>483</v>
      </c>
      <c r="F11" s="160">
        <v>0</v>
      </c>
      <c r="G11" s="160"/>
      <c r="H11" s="160"/>
      <c r="I11" s="160"/>
      <c r="J11" s="160"/>
      <c r="K11" s="106"/>
    </row>
    <row r="12" spans="1:11" s="27" customFormat="1" ht="30">
      <c r="A12" s="389">
        <v>3</v>
      </c>
      <c r="B12" s="394" t="s">
        <v>480</v>
      </c>
      <c r="C12" s="395" t="s">
        <v>484</v>
      </c>
      <c r="D12" s="396" t="s">
        <v>486</v>
      </c>
      <c r="E12" s="397" t="s">
        <v>483</v>
      </c>
      <c r="F12" s="399">
        <v>0</v>
      </c>
      <c r="G12" s="398">
        <v>0</v>
      </c>
      <c r="H12" s="398">
        <v>0</v>
      </c>
      <c r="I12" s="398">
        <f>F12+G12-H12</f>
        <v>0</v>
      </c>
      <c r="J12" s="398"/>
      <c r="K12" s="106"/>
    </row>
    <row r="13" spans="1:11">
      <c r="A13" s="105"/>
      <c r="B13" s="105"/>
      <c r="C13" s="105"/>
      <c r="D13" s="105"/>
      <c r="E13" s="105"/>
      <c r="F13" s="105"/>
      <c r="G13" s="105"/>
      <c r="H13" s="105"/>
      <c r="I13" s="105"/>
      <c r="J13" s="105"/>
    </row>
    <row r="14" spans="1:11">
      <c r="A14" s="105"/>
      <c r="B14" s="105"/>
      <c r="C14" s="105"/>
      <c r="D14" s="105"/>
      <c r="E14" s="105"/>
      <c r="F14" s="105"/>
      <c r="G14" s="105"/>
      <c r="H14" s="105"/>
      <c r="I14" s="105"/>
      <c r="J14" s="105"/>
    </row>
    <row r="15" spans="1:11">
      <c r="A15" s="105"/>
      <c r="B15" s="105"/>
      <c r="C15" s="105"/>
      <c r="D15" s="105"/>
      <c r="E15" s="105"/>
      <c r="F15" s="105"/>
      <c r="G15" s="105"/>
      <c r="H15" s="105"/>
      <c r="I15" s="105"/>
      <c r="J15" s="105"/>
    </row>
    <row r="16" spans="1:11">
      <c r="A16" s="105"/>
      <c r="B16" s="105"/>
      <c r="C16" s="105"/>
      <c r="D16" s="105"/>
      <c r="E16" s="105"/>
      <c r="F16" s="105"/>
      <c r="G16" s="105"/>
      <c r="H16" s="105"/>
      <c r="I16" s="105"/>
      <c r="J16" s="105"/>
    </row>
    <row r="17" spans="1:10">
      <c r="A17" s="105"/>
      <c r="B17" s="226" t="s">
        <v>96</v>
      </c>
      <c r="C17" s="105"/>
      <c r="D17" s="105"/>
      <c r="E17" s="105"/>
      <c r="F17" s="227"/>
      <c r="G17" s="105"/>
      <c r="H17" s="105"/>
      <c r="I17" s="105"/>
      <c r="J17" s="105"/>
    </row>
    <row r="18" spans="1:10">
      <c r="A18" s="105"/>
      <c r="B18" s="105"/>
      <c r="C18" s="105"/>
      <c r="D18" s="105"/>
      <c r="E18" s="105"/>
      <c r="F18" s="102"/>
      <c r="G18" s="102"/>
      <c r="H18" s="102"/>
      <c r="I18" s="102"/>
      <c r="J18" s="102"/>
    </row>
    <row r="19" spans="1:10">
      <c r="A19" s="105"/>
      <c r="B19" s="105"/>
      <c r="C19" s="274"/>
      <c r="D19" s="105"/>
      <c r="E19" s="105"/>
      <c r="F19" s="274"/>
      <c r="G19" s="275"/>
      <c r="H19" s="275"/>
      <c r="I19" s="102"/>
      <c r="J19" s="102"/>
    </row>
    <row r="20" spans="1:10">
      <c r="A20" s="102"/>
      <c r="B20" s="105"/>
      <c r="C20" s="228" t="s">
        <v>256</v>
      </c>
      <c r="D20" s="228"/>
      <c r="E20" s="105"/>
      <c r="F20" s="105" t="s">
        <v>261</v>
      </c>
      <c r="G20" s="102"/>
      <c r="H20" s="102"/>
      <c r="I20" s="102"/>
      <c r="J20" s="102"/>
    </row>
    <row r="21" spans="1:10">
      <c r="A21" s="102"/>
      <c r="B21" s="105"/>
      <c r="C21" s="229" t="s">
        <v>127</v>
      </c>
      <c r="D21" s="105"/>
      <c r="E21" s="105"/>
      <c r="F21" s="105" t="s">
        <v>257</v>
      </c>
      <c r="G21" s="102"/>
      <c r="H21" s="102"/>
      <c r="I21" s="102"/>
      <c r="J21" s="102"/>
    </row>
    <row r="22" spans="1:10" customFormat="1">
      <c r="A22" s="102"/>
      <c r="B22" s="105"/>
      <c r="C22" s="105"/>
      <c r="D22" s="229"/>
      <c r="E22" s="102"/>
      <c r="F22" s="102"/>
      <c r="G22" s="102"/>
      <c r="H22" s="102"/>
      <c r="I22" s="102"/>
      <c r="J22" s="102"/>
    </row>
    <row r="23" spans="1:10" customFormat="1" ht="12.75">
      <c r="A23" s="102"/>
      <c r="B23" s="102"/>
      <c r="C23" s="102"/>
      <c r="D23" s="102"/>
      <c r="E23" s="102"/>
      <c r="F23" s="102"/>
      <c r="G23" s="102"/>
      <c r="H23" s="102"/>
      <c r="I23" s="102"/>
      <c r="J23" s="102"/>
    </row>
    <row r="24" spans="1:10" customFormat="1" ht="12.75"/>
    <row r="25" spans="1:10" customFormat="1" ht="12.75"/>
    <row r="26" spans="1:10" customFormat="1" ht="12.75"/>
    <row r="27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2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2"/>
    <dataValidation allowBlank="1" showInputMessage="1" showErrorMessage="1" prompt="თვე/დღე/წელი" sqref="J12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topLeftCell="A7" zoomScale="80" zoomScaleNormal="100" zoomScaleSheetLayoutView="80" workbookViewId="0">
      <selection activeCell="G2" sqref="G2"/>
    </sheetView>
  </sheetViews>
  <sheetFormatPr defaultRowHeight="15"/>
  <cols>
    <col min="1" max="1" width="12" style="183" customWidth="1"/>
    <col min="2" max="2" width="13.28515625" style="183" customWidth="1"/>
    <col min="3" max="3" width="21.42578125" style="183" customWidth="1"/>
    <col min="4" max="4" width="17.85546875" style="183" customWidth="1"/>
    <col min="5" max="5" width="12.7109375" style="183" customWidth="1"/>
    <col min="6" max="6" width="36.85546875" style="183" customWidth="1"/>
    <col min="7" max="7" width="22.28515625" style="183" customWidth="1"/>
    <col min="8" max="8" width="0.5703125" style="183" customWidth="1"/>
    <col min="9" max="16384" width="9.140625" style="183"/>
  </cols>
  <sheetData>
    <row r="1" spans="1:8">
      <c r="A1" s="75" t="s">
        <v>351</v>
      </c>
      <c r="B1" s="77"/>
      <c r="C1" s="77"/>
      <c r="D1" s="77"/>
      <c r="E1" s="77"/>
      <c r="F1" s="77"/>
      <c r="G1" s="163" t="s">
        <v>97</v>
      </c>
      <c r="H1" s="164"/>
    </row>
    <row r="2" spans="1:8">
      <c r="A2" s="77" t="s">
        <v>128</v>
      </c>
      <c r="B2" s="77"/>
      <c r="C2" s="77"/>
      <c r="D2" s="77"/>
      <c r="E2" s="77"/>
      <c r="F2" s="77"/>
      <c r="G2" s="345" t="s">
        <v>1271</v>
      </c>
      <c r="H2" s="164"/>
    </row>
    <row r="3" spans="1:8">
      <c r="A3" s="77"/>
      <c r="B3" s="77"/>
      <c r="C3" s="77"/>
      <c r="D3" s="77"/>
      <c r="E3" s="77"/>
      <c r="F3" s="77"/>
      <c r="G3" s="103"/>
      <c r="H3" s="164"/>
    </row>
    <row r="4" spans="1:8">
      <c r="A4" s="78" t="str">
        <f>'[3]ფორმა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105"/>
    </row>
    <row r="5" spans="1:8">
      <c r="A5" s="218" t="str">
        <f>'ფორმა N1'!D4</f>
        <v>მ.პ.გ. ქართული ოცნება - დემოკრატიული საქართველო</v>
      </c>
      <c r="B5" s="218"/>
      <c r="C5" s="218"/>
      <c r="D5" s="218"/>
      <c r="E5" s="218"/>
      <c r="F5" s="218"/>
      <c r="G5" s="218"/>
      <c r="H5" s="105"/>
    </row>
    <row r="6" spans="1:8">
      <c r="A6" s="78"/>
      <c r="B6" s="77"/>
      <c r="C6" s="77"/>
      <c r="D6" s="77"/>
      <c r="E6" s="77"/>
      <c r="F6" s="77"/>
      <c r="G6" s="77"/>
      <c r="H6" s="105"/>
    </row>
    <row r="7" spans="1:8">
      <c r="A7" s="77"/>
      <c r="B7" s="77"/>
      <c r="C7" s="77"/>
      <c r="D7" s="77"/>
      <c r="E7" s="77"/>
      <c r="F7" s="77"/>
      <c r="G7" s="77"/>
      <c r="H7" s="106"/>
    </row>
    <row r="8" spans="1:8" ht="45.75" customHeight="1">
      <c r="A8" s="165" t="s">
        <v>301</v>
      </c>
      <c r="B8" s="165" t="s">
        <v>129</v>
      </c>
      <c r="C8" s="166" t="s">
        <v>349</v>
      </c>
      <c r="D8" s="166" t="s">
        <v>350</v>
      </c>
      <c r="E8" s="166" t="s">
        <v>263</v>
      </c>
      <c r="F8" s="165" t="s">
        <v>308</v>
      </c>
      <c r="G8" s="166" t="s">
        <v>302</v>
      </c>
      <c r="H8" s="106"/>
    </row>
    <row r="9" spans="1:8">
      <c r="A9" s="167" t="s">
        <v>303</v>
      </c>
      <c r="B9" s="168"/>
      <c r="C9" s="169"/>
      <c r="D9" s="170"/>
      <c r="E9" s="170"/>
      <c r="F9" s="170"/>
      <c r="G9" s="171"/>
      <c r="H9" s="106"/>
    </row>
    <row r="10" spans="1:8" ht="15.75">
      <c r="A10" s="168">
        <v>1</v>
      </c>
      <c r="B10" s="157"/>
      <c r="C10" s="172"/>
      <c r="D10" s="173"/>
      <c r="E10" s="173"/>
      <c r="F10" s="173"/>
      <c r="G10" s="174" t="str">
        <f>IF(ISBLANK(B10),"",G9+C10-D10)</f>
        <v/>
      </c>
      <c r="H10" s="106"/>
    </row>
    <row r="11" spans="1:8" ht="15.75">
      <c r="A11" s="168">
        <v>2</v>
      </c>
      <c r="B11" s="157"/>
      <c r="C11" s="172"/>
      <c r="D11" s="173"/>
      <c r="E11" s="173"/>
      <c r="F11" s="173"/>
      <c r="G11" s="174" t="str">
        <f t="shared" ref="G11:G38" si="0">IF(ISBLANK(B11),"",G10+C11-D11)</f>
        <v/>
      </c>
      <c r="H11" s="106"/>
    </row>
    <row r="12" spans="1:8" ht="15.75">
      <c r="A12" s="168">
        <v>3</v>
      </c>
      <c r="B12" s="157"/>
      <c r="C12" s="172"/>
      <c r="D12" s="173"/>
      <c r="E12" s="173"/>
      <c r="F12" s="173"/>
      <c r="G12" s="174" t="str">
        <f t="shared" si="0"/>
        <v/>
      </c>
      <c r="H12" s="106"/>
    </row>
    <row r="13" spans="1:8" ht="15.75">
      <c r="A13" s="168">
        <v>4</v>
      </c>
      <c r="B13" s="157"/>
      <c r="C13" s="172"/>
      <c r="D13" s="173"/>
      <c r="E13" s="173"/>
      <c r="F13" s="173"/>
      <c r="G13" s="174" t="str">
        <f t="shared" si="0"/>
        <v/>
      </c>
      <c r="H13" s="106"/>
    </row>
    <row r="14" spans="1:8" ht="15.75">
      <c r="A14" s="168">
        <v>5</v>
      </c>
      <c r="B14" s="157"/>
      <c r="C14" s="172"/>
      <c r="D14" s="173"/>
      <c r="E14" s="173"/>
      <c r="F14" s="173"/>
      <c r="G14" s="174" t="str">
        <f t="shared" si="0"/>
        <v/>
      </c>
      <c r="H14" s="106"/>
    </row>
    <row r="15" spans="1:8" ht="15.75">
      <c r="A15" s="168">
        <v>6</v>
      </c>
      <c r="B15" s="157"/>
      <c r="C15" s="172"/>
      <c r="D15" s="173"/>
      <c r="E15" s="173"/>
      <c r="F15" s="173"/>
      <c r="G15" s="174" t="str">
        <f t="shared" si="0"/>
        <v/>
      </c>
      <c r="H15" s="106"/>
    </row>
    <row r="16" spans="1:8" ht="15.75">
      <c r="A16" s="168">
        <v>7</v>
      </c>
      <c r="B16" s="157"/>
      <c r="C16" s="172"/>
      <c r="D16" s="173"/>
      <c r="E16" s="173"/>
      <c r="F16" s="173"/>
      <c r="G16" s="174" t="str">
        <f t="shared" si="0"/>
        <v/>
      </c>
      <c r="H16" s="106"/>
    </row>
    <row r="17" spans="1:8" ht="15.75">
      <c r="A17" s="168">
        <v>8</v>
      </c>
      <c r="B17" s="157"/>
      <c r="C17" s="172"/>
      <c r="D17" s="173"/>
      <c r="E17" s="173"/>
      <c r="F17" s="173"/>
      <c r="G17" s="174" t="str">
        <f t="shared" si="0"/>
        <v/>
      </c>
      <c r="H17" s="106"/>
    </row>
    <row r="18" spans="1:8" ht="15.75">
      <c r="A18" s="168">
        <v>9</v>
      </c>
      <c r="B18" s="157"/>
      <c r="C18" s="172"/>
      <c r="D18" s="173"/>
      <c r="E18" s="173"/>
      <c r="F18" s="173"/>
      <c r="G18" s="174" t="str">
        <f t="shared" si="0"/>
        <v/>
      </c>
      <c r="H18" s="106"/>
    </row>
    <row r="19" spans="1:8" ht="15.75">
      <c r="A19" s="168">
        <v>10</v>
      </c>
      <c r="B19" s="157"/>
      <c r="C19" s="172"/>
      <c r="D19" s="173"/>
      <c r="E19" s="173"/>
      <c r="F19" s="173"/>
      <c r="G19" s="174" t="str">
        <f t="shared" si="0"/>
        <v/>
      </c>
      <c r="H19" s="106"/>
    </row>
    <row r="20" spans="1:8" ht="15.75">
      <c r="A20" s="168">
        <v>11</v>
      </c>
      <c r="B20" s="157"/>
      <c r="C20" s="172"/>
      <c r="D20" s="173"/>
      <c r="E20" s="173"/>
      <c r="F20" s="173"/>
      <c r="G20" s="174" t="str">
        <f t="shared" si="0"/>
        <v/>
      </c>
      <c r="H20" s="106"/>
    </row>
    <row r="21" spans="1:8" ht="15.75">
      <c r="A21" s="168">
        <v>12</v>
      </c>
      <c r="B21" s="157"/>
      <c r="C21" s="172"/>
      <c r="D21" s="173"/>
      <c r="E21" s="173"/>
      <c r="F21" s="173"/>
      <c r="G21" s="174" t="str">
        <f t="shared" si="0"/>
        <v/>
      </c>
      <c r="H21" s="106"/>
    </row>
    <row r="22" spans="1:8" ht="15.75">
      <c r="A22" s="168">
        <v>13</v>
      </c>
      <c r="B22" s="157"/>
      <c r="C22" s="172"/>
      <c r="D22" s="173"/>
      <c r="E22" s="173"/>
      <c r="F22" s="173"/>
      <c r="G22" s="174" t="str">
        <f t="shared" si="0"/>
        <v/>
      </c>
      <c r="H22" s="106"/>
    </row>
    <row r="23" spans="1:8" ht="15.75">
      <c r="A23" s="168">
        <v>14</v>
      </c>
      <c r="B23" s="157"/>
      <c r="C23" s="172"/>
      <c r="D23" s="173"/>
      <c r="E23" s="173"/>
      <c r="F23" s="173"/>
      <c r="G23" s="174" t="str">
        <f t="shared" si="0"/>
        <v/>
      </c>
      <c r="H23" s="106"/>
    </row>
    <row r="24" spans="1:8" ht="15.75">
      <c r="A24" s="168">
        <v>15</v>
      </c>
      <c r="B24" s="157"/>
      <c r="C24" s="172"/>
      <c r="D24" s="173"/>
      <c r="E24" s="173"/>
      <c r="F24" s="173"/>
      <c r="G24" s="174" t="str">
        <f t="shared" si="0"/>
        <v/>
      </c>
      <c r="H24" s="106"/>
    </row>
    <row r="25" spans="1:8" ht="15.75">
      <c r="A25" s="168">
        <v>16</v>
      </c>
      <c r="B25" s="157"/>
      <c r="C25" s="172"/>
      <c r="D25" s="173"/>
      <c r="E25" s="173"/>
      <c r="F25" s="173"/>
      <c r="G25" s="174" t="str">
        <f t="shared" si="0"/>
        <v/>
      </c>
      <c r="H25" s="106"/>
    </row>
    <row r="26" spans="1:8" ht="15.75">
      <c r="A26" s="168">
        <v>17</v>
      </c>
      <c r="B26" s="157"/>
      <c r="C26" s="172"/>
      <c r="D26" s="173"/>
      <c r="E26" s="173"/>
      <c r="F26" s="173"/>
      <c r="G26" s="174" t="str">
        <f t="shared" si="0"/>
        <v/>
      </c>
      <c r="H26" s="106"/>
    </row>
    <row r="27" spans="1:8" ht="15.75">
      <c r="A27" s="168">
        <v>18</v>
      </c>
      <c r="B27" s="157"/>
      <c r="C27" s="172"/>
      <c r="D27" s="173"/>
      <c r="E27" s="173"/>
      <c r="F27" s="173"/>
      <c r="G27" s="174" t="str">
        <f t="shared" si="0"/>
        <v/>
      </c>
      <c r="H27" s="106"/>
    </row>
    <row r="28" spans="1:8" ht="15.75">
      <c r="A28" s="168">
        <v>19</v>
      </c>
      <c r="B28" s="157"/>
      <c r="C28" s="172"/>
      <c r="D28" s="173"/>
      <c r="E28" s="173"/>
      <c r="F28" s="173"/>
      <c r="G28" s="174" t="str">
        <f t="shared" si="0"/>
        <v/>
      </c>
      <c r="H28" s="106"/>
    </row>
    <row r="29" spans="1:8" ht="15.75">
      <c r="A29" s="168">
        <v>20</v>
      </c>
      <c r="B29" s="157"/>
      <c r="C29" s="172"/>
      <c r="D29" s="173"/>
      <c r="E29" s="173"/>
      <c r="F29" s="173"/>
      <c r="G29" s="174" t="str">
        <f t="shared" si="0"/>
        <v/>
      </c>
      <c r="H29" s="106"/>
    </row>
    <row r="30" spans="1:8" ht="15.75">
      <c r="A30" s="168">
        <v>21</v>
      </c>
      <c r="B30" s="157"/>
      <c r="C30" s="175"/>
      <c r="D30" s="176"/>
      <c r="E30" s="176"/>
      <c r="F30" s="176"/>
      <c r="G30" s="174" t="str">
        <f t="shared" si="0"/>
        <v/>
      </c>
      <c r="H30" s="106"/>
    </row>
    <row r="31" spans="1:8" ht="15.75">
      <c r="A31" s="168">
        <v>22</v>
      </c>
      <c r="B31" s="157"/>
      <c r="C31" s="175"/>
      <c r="D31" s="176"/>
      <c r="E31" s="176"/>
      <c r="F31" s="176"/>
      <c r="G31" s="174" t="str">
        <f t="shared" si="0"/>
        <v/>
      </c>
      <c r="H31" s="106"/>
    </row>
    <row r="32" spans="1:8" ht="15.75">
      <c r="A32" s="168">
        <v>23</v>
      </c>
      <c r="B32" s="157"/>
      <c r="C32" s="175"/>
      <c r="D32" s="176"/>
      <c r="E32" s="176"/>
      <c r="F32" s="176"/>
      <c r="G32" s="174" t="str">
        <f t="shared" si="0"/>
        <v/>
      </c>
      <c r="H32" s="106"/>
    </row>
    <row r="33" spans="1:10" ht="15.75">
      <c r="A33" s="168">
        <v>24</v>
      </c>
      <c r="B33" s="157"/>
      <c r="C33" s="175"/>
      <c r="D33" s="176"/>
      <c r="E33" s="176"/>
      <c r="F33" s="176"/>
      <c r="G33" s="174" t="str">
        <f t="shared" si="0"/>
        <v/>
      </c>
      <c r="H33" s="106"/>
    </row>
    <row r="34" spans="1:10" ht="15.75">
      <c r="A34" s="168">
        <v>25</v>
      </c>
      <c r="B34" s="157"/>
      <c r="C34" s="175"/>
      <c r="D34" s="176"/>
      <c r="E34" s="176"/>
      <c r="F34" s="176"/>
      <c r="G34" s="174" t="str">
        <f t="shared" si="0"/>
        <v/>
      </c>
      <c r="H34" s="106"/>
    </row>
    <row r="35" spans="1:10" ht="15.75">
      <c r="A35" s="168">
        <v>26</v>
      </c>
      <c r="B35" s="157"/>
      <c r="C35" s="175"/>
      <c r="D35" s="176"/>
      <c r="E35" s="176"/>
      <c r="F35" s="176"/>
      <c r="G35" s="174" t="str">
        <f t="shared" si="0"/>
        <v/>
      </c>
      <c r="H35" s="106"/>
    </row>
    <row r="36" spans="1:10" ht="15.75">
      <c r="A36" s="168">
        <v>27</v>
      </c>
      <c r="B36" s="157"/>
      <c r="C36" s="175"/>
      <c r="D36" s="176"/>
      <c r="E36" s="176"/>
      <c r="F36" s="176"/>
      <c r="G36" s="174" t="str">
        <f t="shared" si="0"/>
        <v/>
      </c>
      <c r="H36" s="106"/>
    </row>
    <row r="37" spans="1:10" ht="15.75">
      <c r="A37" s="168">
        <v>28</v>
      </c>
      <c r="B37" s="157"/>
      <c r="C37" s="175"/>
      <c r="D37" s="176"/>
      <c r="E37" s="176"/>
      <c r="F37" s="176"/>
      <c r="G37" s="174" t="str">
        <f t="shared" si="0"/>
        <v/>
      </c>
      <c r="H37" s="106"/>
    </row>
    <row r="38" spans="1:10" ht="15.75">
      <c r="A38" s="168">
        <v>29</v>
      </c>
      <c r="B38" s="157"/>
      <c r="C38" s="175"/>
      <c r="D38" s="176"/>
      <c r="E38" s="176"/>
      <c r="F38" s="176"/>
      <c r="G38" s="174" t="str">
        <f t="shared" si="0"/>
        <v/>
      </c>
      <c r="H38" s="106"/>
    </row>
    <row r="39" spans="1:10" ht="15.75">
      <c r="A39" s="168" t="s">
        <v>266</v>
      </c>
      <c r="B39" s="157"/>
      <c r="C39" s="175"/>
      <c r="D39" s="176"/>
      <c r="E39" s="176"/>
      <c r="F39" s="176"/>
      <c r="G39" s="174" t="str">
        <f>IF(ISBLANK(B39),"",#REF!+C39-D39)</f>
        <v/>
      </c>
      <c r="H39" s="106"/>
    </row>
    <row r="40" spans="1:10">
      <c r="A40" s="177" t="s">
        <v>304</v>
      </c>
      <c r="B40" s="178"/>
      <c r="C40" s="179"/>
      <c r="D40" s="180"/>
      <c r="E40" s="180"/>
      <c r="F40" s="181"/>
      <c r="G40" s="182" t="str">
        <f>G39</f>
        <v/>
      </c>
      <c r="H40" s="106"/>
    </row>
    <row r="44" spans="1:10">
      <c r="B44" s="185" t="s">
        <v>96</v>
      </c>
      <c r="F44" s="186"/>
    </row>
    <row r="45" spans="1:10">
      <c r="F45" s="184"/>
      <c r="G45" s="184"/>
      <c r="H45" s="184"/>
      <c r="I45" s="184"/>
      <c r="J45" s="184"/>
    </row>
    <row r="46" spans="1:10">
      <c r="C46" s="187"/>
      <c r="F46" s="187"/>
      <c r="G46" s="188"/>
      <c r="H46" s="184"/>
      <c r="I46" s="184"/>
      <c r="J46" s="184"/>
    </row>
    <row r="47" spans="1:10">
      <c r="A47" s="184"/>
      <c r="C47" s="189" t="s">
        <v>256</v>
      </c>
      <c r="F47" s="190" t="s">
        <v>261</v>
      </c>
      <c r="G47" s="188"/>
      <c r="H47" s="184"/>
      <c r="I47" s="184"/>
      <c r="J47" s="184"/>
    </row>
    <row r="48" spans="1:10">
      <c r="A48" s="184"/>
      <c r="C48" s="191" t="s">
        <v>127</v>
      </c>
      <c r="F48" s="183" t="s">
        <v>257</v>
      </c>
      <c r="G48" s="184"/>
      <c r="H48" s="184"/>
      <c r="I48" s="184"/>
      <c r="J48" s="184"/>
    </row>
    <row r="49" spans="2:2" s="184" customFormat="1">
      <c r="B49" s="183"/>
    </row>
    <row r="50" spans="2:2" s="184" customFormat="1" ht="12.75"/>
    <row r="51" spans="2:2" s="184" customFormat="1" ht="12.75"/>
    <row r="52" spans="2:2" s="184" customFormat="1" ht="12.75"/>
    <row r="53" spans="2:2" s="184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topLeftCell="A16" zoomScale="80" zoomScaleNormal="100" zoomScaleSheetLayoutView="80" workbookViewId="0">
      <selection activeCell="E31" sqref="E31"/>
    </sheetView>
  </sheetViews>
  <sheetFormatPr defaultRowHeight="1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>
      <c r="A1" s="137" t="s">
        <v>292</v>
      </c>
      <c r="B1" s="138"/>
      <c r="C1" s="138"/>
      <c r="D1" s="138"/>
      <c r="E1" s="138"/>
      <c r="F1" s="79"/>
      <c r="G1" s="79"/>
      <c r="H1" s="79"/>
      <c r="I1" s="567" t="s">
        <v>97</v>
      </c>
      <c r="J1" s="567"/>
      <c r="K1" s="144"/>
    </row>
    <row r="2" spans="1:12" s="23" customFormat="1">
      <c r="A2" s="106" t="s">
        <v>128</v>
      </c>
      <c r="B2" s="138"/>
      <c r="C2" s="138"/>
      <c r="D2" s="138"/>
      <c r="E2" s="138"/>
      <c r="F2" s="139"/>
      <c r="G2" s="140"/>
      <c r="H2" s="140"/>
      <c r="I2" s="551" t="s">
        <v>1271</v>
      </c>
      <c r="J2" s="552"/>
      <c r="K2" s="144"/>
    </row>
    <row r="3" spans="1:12" s="23" customFormat="1">
      <c r="A3" s="138"/>
      <c r="B3" s="138"/>
      <c r="C3" s="138"/>
      <c r="D3" s="138"/>
      <c r="E3" s="138"/>
      <c r="F3" s="139"/>
      <c r="G3" s="140"/>
      <c r="H3" s="140"/>
      <c r="I3" s="141"/>
      <c r="J3" s="76"/>
      <c r="K3" s="144"/>
    </row>
    <row r="4" spans="1:12" s="2" customFormat="1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78"/>
      <c r="G4" s="78"/>
      <c r="H4" s="78"/>
      <c r="I4" s="126"/>
      <c r="J4" s="77"/>
      <c r="K4" s="106"/>
      <c r="L4" s="23"/>
    </row>
    <row r="5" spans="1:12" s="2" customFormat="1">
      <c r="A5" s="120" t="str">
        <f>'ფორმა N1'!D4</f>
        <v>მ.პ.გ. ქართული ოცნება - დემოკრატიული საქართველო</v>
      </c>
      <c r="B5" s="121"/>
      <c r="C5" s="121"/>
      <c r="D5" s="121"/>
      <c r="E5" s="121"/>
      <c r="F5" s="59"/>
      <c r="G5" s="59"/>
      <c r="H5" s="59"/>
      <c r="I5" s="132"/>
      <c r="J5" s="59"/>
      <c r="K5" s="106"/>
    </row>
    <row r="6" spans="1:12" s="23" customFormat="1" ht="13.5">
      <c r="A6" s="142"/>
      <c r="B6" s="143"/>
      <c r="C6" s="143"/>
      <c r="D6" s="138"/>
      <c r="E6" s="138"/>
      <c r="F6" s="138"/>
      <c r="G6" s="138"/>
      <c r="H6" s="138"/>
      <c r="I6" s="138"/>
      <c r="J6" s="138"/>
      <c r="K6" s="144"/>
    </row>
    <row r="7" spans="1:12" ht="45">
      <c r="A7" s="133"/>
      <c r="B7" s="566" t="s">
        <v>208</v>
      </c>
      <c r="C7" s="566"/>
      <c r="D7" s="566" t="s">
        <v>280</v>
      </c>
      <c r="E7" s="566"/>
      <c r="F7" s="566" t="s">
        <v>281</v>
      </c>
      <c r="G7" s="566"/>
      <c r="H7" s="156" t="s">
        <v>267</v>
      </c>
      <c r="I7" s="566" t="s">
        <v>211</v>
      </c>
      <c r="J7" s="566"/>
      <c r="K7" s="145"/>
    </row>
    <row r="8" spans="1:12">
      <c r="A8" s="134" t="s">
        <v>103</v>
      </c>
      <c r="B8" s="135" t="s">
        <v>210</v>
      </c>
      <c r="C8" s="136" t="s">
        <v>209</v>
      </c>
      <c r="D8" s="135" t="s">
        <v>210</v>
      </c>
      <c r="E8" s="136" t="s">
        <v>209</v>
      </c>
      <c r="F8" s="135" t="s">
        <v>210</v>
      </c>
      <c r="G8" s="136" t="s">
        <v>209</v>
      </c>
      <c r="H8" s="136" t="s">
        <v>209</v>
      </c>
      <c r="I8" s="135" t="s">
        <v>210</v>
      </c>
      <c r="J8" s="136" t="s">
        <v>209</v>
      </c>
      <c r="K8" s="145"/>
    </row>
    <row r="9" spans="1:12">
      <c r="A9" s="60" t="s">
        <v>104</v>
      </c>
      <c r="B9" s="83">
        <f>SUM(B10,B14,B17)</f>
        <v>3192</v>
      </c>
      <c r="C9" s="83">
        <f>SUM(C10,C14,C17)</f>
        <v>365414.10000000003</v>
      </c>
      <c r="D9" s="83">
        <f t="shared" ref="D9:J9" si="0">SUM(D10,D14,D17)</f>
        <v>0</v>
      </c>
      <c r="E9" s="83">
        <f>SUM(E10,E14,E17)</f>
        <v>0</v>
      </c>
      <c r="F9" s="83">
        <f t="shared" si="0"/>
        <v>0</v>
      </c>
      <c r="G9" s="83">
        <f>SUM(G10,G14,G17)</f>
        <v>0</v>
      </c>
      <c r="H9" s="83">
        <f>SUM(H10,H14,H17)</f>
        <v>0</v>
      </c>
      <c r="I9" s="83">
        <f>SUM(I10,I14,I17)</f>
        <v>3192</v>
      </c>
      <c r="J9" s="83">
        <f t="shared" si="0"/>
        <v>365414.10000000003</v>
      </c>
      <c r="K9" s="145"/>
    </row>
    <row r="10" spans="1:12">
      <c r="A10" s="61" t="s">
        <v>105</v>
      </c>
      <c r="B10" s="133">
        <f>SUM(B11:B13)</f>
        <v>0</v>
      </c>
      <c r="C10" s="133">
        <f>SUM(C11:C13)</f>
        <v>0</v>
      </c>
      <c r="D10" s="133">
        <f t="shared" ref="D10:J10" si="1">SUM(D11:D13)</f>
        <v>0</v>
      </c>
      <c r="E10" s="133">
        <f>SUM(E11:E13)</f>
        <v>0</v>
      </c>
      <c r="F10" s="133">
        <f t="shared" si="1"/>
        <v>0</v>
      </c>
      <c r="G10" s="133">
        <f>SUM(G11:G13)</f>
        <v>0</v>
      </c>
      <c r="H10" s="133">
        <f>SUM(H11:H13)</f>
        <v>0</v>
      </c>
      <c r="I10" s="133">
        <f>SUM(I11:I13)</f>
        <v>0</v>
      </c>
      <c r="J10" s="133">
        <f t="shared" si="1"/>
        <v>0</v>
      </c>
      <c r="K10" s="145"/>
    </row>
    <row r="11" spans="1:12">
      <c r="A11" s="61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5"/>
    </row>
    <row r="12" spans="1:12">
      <c r="A12" s="61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5"/>
    </row>
    <row r="13" spans="1:12">
      <c r="A13" s="61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5"/>
    </row>
    <row r="14" spans="1:12">
      <c r="A14" s="61" t="s">
        <v>109</v>
      </c>
      <c r="B14" s="133">
        <f>SUM(B15:B16)</f>
        <v>3191</v>
      </c>
      <c r="C14" s="133">
        <f>SUM(C15:C16)</f>
        <v>364473.52</v>
      </c>
      <c r="D14" s="133">
        <f t="shared" ref="D14:J14" si="2">SUM(D15:D16)</f>
        <v>0</v>
      </c>
      <c r="E14" s="133">
        <f>SUM(E15:E16)</f>
        <v>0</v>
      </c>
      <c r="F14" s="133">
        <f t="shared" si="2"/>
        <v>0</v>
      </c>
      <c r="G14" s="133">
        <f>SUM(G15:G16)</f>
        <v>0</v>
      </c>
      <c r="H14" s="133">
        <f>SUM(H15:H16)</f>
        <v>0</v>
      </c>
      <c r="I14" s="133">
        <f>SUM(I15:I16)</f>
        <v>3191</v>
      </c>
      <c r="J14" s="133">
        <f t="shared" si="2"/>
        <v>364473.52</v>
      </c>
      <c r="K14" s="145"/>
    </row>
    <row r="15" spans="1:12">
      <c r="A15" s="61" t="s">
        <v>110</v>
      </c>
      <c r="B15" s="26">
        <v>11</v>
      </c>
      <c r="C15" s="26">
        <v>266936.32000000001</v>
      </c>
      <c r="D15" s="26">
        <v>0</v>
      </c>
      <c r="E15" s="26">
        <v>0</v>
      </c>
      <c r="F15" s="26"/>
      <c r="G15" s="26"/>
      <c r="H15" s="26"/>
      <c r="I15" s="26">
        <f>B15+D15-F15</f>
        <v>11</v>
      </c>
      <c r="J15" s="26">
        <f>C15+E15-G15-H15</f>
        <v>266936.32000000001</v>
      </c>
      <c r="K15" s="145"/>
    </row>
    <row r="16" spans="1:12">
      <c r="A16" s="61" t="s">
        <v>111</v>
      </c>
      <c r="B16" s="26">
        <v>3180</v>
      </c>
      <c r="C16" s="26">
        <v>97537.2</v>
      </c>
      <c r="D16" s="26">
        <v>0</v>
      </c>
      <c r="E16" s="26">
        <v>0</v>
      </c>
      <c r="F16" s="26"/>
      <c r="G16" s="26"/>
      <c r="H16" s="26"/>
      <c r="I16" s="26">
        <f>B16+D16-F16</f>
        <v>3180</v>
      </c>
      <c r="J16" s="26">
        <f>C16+E16-G16-H16</f>
        <v>97537.2</v>
      </c>
      <c r="K16" s="145"/>
    </row>
    <row r="17" spans="1:11">
      <c r="A17" s="61" t="s">
        <v>112</v>
      </c>
      <c r="B17" s="133">
        <f>SUM(B18:B19,B22,B23)</f>
        <v>1</v>
      </c>
      <c r="C17" s="133">
        <f>SUM(C18:C19,C22,C23)</f>
        <v>940.58</v>
      </c>
      <c r="D17" s="133">
        <f t="shared" ref="D17:J17" si="3">SUM(D18:D19,D22,D23)</f>
        <v>0</v>
      </c>
      <c r="E17" s="133">
        <f>SUM(E18:E19,E22,E23)</f>
        <v>0</v>
      </c>
      <c r="F17" s="133">
        <f t="shared" si="3"/>
        <v>0</v>
      </c>
      <c r="G17" s="133">
        <f>SUM(G18:G19,G22,G23)</f>
        <v>0</v>
      </c>
      <c r="H17" s="133">
        <f>SUM(H18:H19,H22,H23)</f>
        <v>0</v>
      </c>
      <c r="I17" s="133">
        <f>SUM(I18:I19,I22,I23)</f>
        <v>1</v>
      </c>
      <c r="J17" s="133">
        <f t="shared" si="3"/>
        <v>940.58</v>
      </c>
      <c r="K17" s="145"/>
    </row>
    <row r="18" spans="1:11">
      <c r="A18" s="61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5"/>
    </row>
    <row r="19" spans="1:11">
      <c r="A19" s="61" t="s">
        <v>114</v>
      </c>
      <c r="B19" s="133">
        <f>SUM(B20:B21)</f>
        <v>1</v>
      </c>
      <c r="C19" s="133">
        <f>SUM(C20:C21)</f>
        <v>940.58</v>
      </c>
      <c r="D19" s="133">
        <f t="shared" ref="D19:J19" si="4">SUM(D20:D21)</f>
        <v>0</v>
      </c>
      <c r="E19" s="133">
        <f>SUM(E20:E21)</f>
        <v>0</v>
      </c>
      <c r="F19" s="133">
        <f t="shared" si="4"/>
        <v>0</v>
      </c>
      <c r="G19" s="133">
        <f>SUM(G20:G21)</f>
        <v>0</v>
      </c>
      <c r="H19" s="133">
        <f>SUM(H20:H21)</f>
        <v>0</v>
      </c>
      <c r="I19" s="133">
        <f>SUM(I20:I21)</f>
        <v>1</v>
      </c>
      <c r="J19" s="133">
        <f t="shared" si="4"/>
        <v>940.58</v>
      </c>
      <c r="K19" s="145"/>
    </row>
    <row r="20" spans="1:11">
      <c r="A20" s="61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5"/>
    </row>
    <row r="21" spans="1:11">
      <c r="A21" s="61" t="s">
        <v>116</v>
      </c>
      <c r="B21" s="26">
        <v>1</v>
      </c>
      <c r="C21" s="26">
        <v>940.58</v>
      </c>
      <c r="D21" s="26"/>
      <c r="E21" s="26"/>
      <c r="F21" s="26"/>
      <c r="G21" s="26"/>
      <c r="H21" s="26"/>
      <c r="I21" s="26">
        <f>B21+D21-F21</f>
        <v>1</v>
      </c>
      <c r="J21" s="26">
        <f>C21+E21-G21-H21</f>
        <v>940.58</v>
      </c>
      <c r="K21" s="145"/>
    </row>
    <row r="22" spans="1:11">
      <c r="A22" s="61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5"/>
    </row>
    <row r="23" spans="1:11">
      <c r="A23" s="61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5"/>
    </row>
    <row r="24" spans="1:11">
      <c r="A24" s="60" t="s">
        <v>119</v>
      </c>
      <c r="B24" s="83">
        <f>SUM(B25:B31)</f>
        <v>255982</v>
      </c>
      <c r="C24" s="83">
        <f t="shared" ref="C24:J24" si="5">SUM(C25:C31)</f>
        <v>198033</v>
      </c>
      <c r="D24" s="83">
        <f t="shared" si="5"/>
        <v>47600</v>
      </c>
      <c r="E24" s="83">
        <f t="shared" si="5"/>
        <v>101663.13</v>
      </c>
      <c r="F24" s="83">
        <f t="shared" si="5"/>
        <v>230209</v>
      </c>
      <c r="G24" s="83">
        <f t="shared" si="5"/>
        <v>201652.71</v>
      </c>
      <c r="H24" s="83">
        <f t="shared" si="5"/>
        <v>0</v>
      </c>
      <c r="I24" s="83">
        <f t="shared" si="5"/>
        <v>73373</v>
      </c>
      <c r="J24" s="83">
        <f t="shared" si="5"/>
        <v>98043.420000000013</v>
      </c>
      <c r="K24" s="145"/>
    </row>
    <row r="25" spans="1:11">
      <c r="A25" s="61" t="s">
        <v>246</v>
      </c>
      <c r="B25" s="26"/>
      <c r="C25" s="26"/>
      <c r="D25" s="26"/>
      <c r="E25" s="26"/>
      <c r="F25" s="26"/>
      <c r="G25" s="26"/>
      <c r="H25" s="26"/>
      <c r="I25" s="26"/>
      <c r="J25" s="26"/>
      <c r="K25" s="145"/>
    </row>
    <row r="26" spans="1:11">
      <c r="A26" s="61" t="s">
        <v>247</v>
      </c>
      <c r="B26" s="26"/>
      <c r="C26" s="26"/>
      <c r="D26" s="26"/>
      <c r="E26" s="26"/>
      <c r="F26" s="26"/>
      <c r="G26" s="26"/>
      <c r="H26" s="26"/>
      <c r="I26" s="26"/>
      <c r="J26" s="26"/>
      <c r="K26" s="145"/>
    </row>
    <row r="27" spans="1:11">
      <c r="A27" s="61" t="s">
        <v>248</v>
      </c>
      <c r="B27" s="26"/>
      <c r="C27" s="26"/>
      <c r="D27" s="26"/>
      <c r="E27" s="26"/>
      <c r="F27" s="26"/>
      <c r="G27" s="26"/>
      <c r="H27" s="26"/>
      <c r="I27" s="26"/>
      <c r="J27" s="26"/>
      <c r="K27" s="145"/>
    </row>
    <row r="28" spans="1:11">
      <c r="A28" s="61" t="s">
        <v>249</v>
      </c>
      <c r="B28" s="26"/>
      <c r="C28" s="26"/>
      <c r="D28" s="26"/>
      <c r="E28" s="26"/>
      <c r="F28" s="26"/>
      <c r="G28" s="26"/>
      <c r="H28" s="26"/>
      <c r="I28" s="26"/>
      <c r="J28" s="26"/>
      <c r="K28" s="145"/>
    </row>
    <row r="29" spans="1:11">
      <c r="A29" s="61" t="s">
        <v>250</v>
      </c>
      <c r="B29" s="26"/>
      <c r="C29" s="26"/>
      <c r="D29" s="26"/>
      <c r="E29" s="26"/>
      <c r="F29" s="26"/>
      <c r="G29" s="26"/>
      <c r="H29" s="26"/>
      <c r="I29" s="26"/>
      <c r="J29" s="26"/>
      <c r="K29" s="145"/>
    </row>
    <row r="30" spans="1:11">
      <c r="A30" s="61" t="s">
        <v>251</v>
      </c>
      <c r="B30" s="26"/>
      <c r="C30" s="26"/>
      <c r="D30" s="26"/>
      <c r="E30" s="26"/>
      <c r="F30" s="26"/>
      <c r="G30" s="26"/>
      <c r="H30" s="26"/>
      <c r="I30" s="26"/>
      <c r="J30" s="26"/>
      <c r="K30" s="145"/>
    </row>
    <row r="31" spans="1:11">
      <c r="A31" s="61" t="s">
        <v>252</v>
      </c>
      <c r="B31" s="26">
        <v>255982</v>
      </c>
      <c r="C31" s="400">
        <v>198033</v>
      </c>
      <c r="D31" s="26">
        <v>47600</v>
      </c>
      <c r="E31" s="26">
        <v>101663.13</v>
      </c>
      <c r="F31" s="26">
        <f>1880+2478+52230+131891+41730</f>
        <v>230209</v>
      </c>
      <c r="G31" s="26">
        <f>2705.56+4149.99+122399.73+32357.41+40040.02</f>
        <v>201652.71</v>
      </c>
      <c r="H31" s="26"/>
      <c r="I31" s="26">
        <f>B31+D31-F31</f>
        <v>73373</v>
      </c>
      <c r="J31" s="400">
        <f>C31+E31-G31-H31</f>
        <v>98043.420000000013</v>
      </c>
      <c r="K31" s="145"/>
    </row>
    <row r="32" spans="1:11">
      <c r="A32" s="60" t="s">
        <v>120</v>
      </c>
      <c r="B32" s="83">
        <f>SUM(B33:B35)</f>
        <v>0</v>
      </c>
      <c r="C32" s="83">
        <f>SUM(C33:C35)</f>
        <v>0</v>
      </c>
      <c r="D32" s="83">
        <f t="shared" ref="D32:J32" si="6">SUM(D33:D35)</f>
        <v>0</v>
      </c>
      <c r="E32" s="83">
        <f>SUM(E33:E35)</f>
        <v>0</v>
      </c>
      <c r="F32" s="83">
        <f t="shared" si="6"/>
        <v>0</v>
      </c>
      <c r="G32" s="83">
        <f>SUM(G33:G35)</f>
        <v>0</v>
      </c>
      <c r="H32" s="83">
        <f>SUM(H33:H35)</f>
        <v>0</v>
      </c>
      <c r="I32" s="83">
        <f>SUM(I33:I35)</f>
        <v>0</v>
      </c>
      <c r="J32" s="83">
        <f t="shared" si="6"/>
        <v>0</v>
      </c>
      <c r="K32" s="145"/>
    </row>
    <row r="33" spans="1:11">
      <c r="A33" s="61" t="s">
        <v>253</v>
      </c>
      <c r="B33" s="26"/>
      <c r="C33" s="26"/>
      <c r="D33" s="26"/>
      <c r="E33" s="26"/>
      <c r="F33" s="26"/>
      <c r="G33" s="26"/>
      <c r="H33" s="26"/>
      <c r="I33" s="26"/>
      <c r="J33" s="26"/>
      <c r="K33" s="145"/>
    </row>
    <row r="34" spans="1:11">
      <c r="A34" s="61" t="s">
        <v>254</v>
      </c>
      <c r="B34" s="26"/>
      <c r="C34" s="26"/>
      <c r="D34" s="26"/>
      <c r="E34" s="26"/>
      <c r="F34" s="26"/>
      <c r="G34" s="26"/>
      <c r="H34" s="26"/>
      <c r="I34" s="26"/>
      <c r="J34" s="26"/>
      <c r="K34" s="145"/>
    </row>
    <row r="35" spans="1:11">
      <c r="A35" s="61" t="s">
        <v>255</v>
      </c>
      <c r="B35" s="26"/>
      <c r="C35" s="26"/>
      <c r="D35" s="26"/>
      <c r="E35" s="26"/>
      <c r="F35" s="26"/>
      <c r="G35" s="26"/>
      <c r="H35" s="26"/>
      <c r="I35" s="26"/>
      <c r="J35" s="26"/>
      <c r="K35" s="145"/>
    </row>
    <row r="36" spans="1:11">
      <c r="A36" s="60" t="s">
        <v>121</v>
      </c>
      <c r="B36" s="83">
        <f t="shared" ref="B36:J36" si="7">SUM(B37:B39,B42)</f>
        <v>0</v>
      </c>
      <c r="C36" s="83">
        <f t="shared" si="7"/>
        <v>0</v>
      </c>
      <c r="D36" s="83">
        <f t="shared" si="7"/>
        <v>0</v>
      </c>
      <c r="E36" s="83">
        <f t="shared" si="7"/>
        <v>0</v>
      </c>
      <c r="F36" s="83">
        <f t="shared" si="7"/>
        <v>0</v>
      </c>
      <c r="G36" s="83">
        <f t="shared" si="7"/>
        <v>0</v>
      </c>
      <c r="H36" s="83">
        <f t="shared" si="7"/>
        <v>0</v>
      </c>
      <c r="I36" s="83">
        <f t="shared" si="7"/>
        <v>0</v>
      </c>
      <c r="J36" s="83">
        <f t="shared" si="7"/>
        <v>0</v>
      </c>
      <c r="K36" s="145"/>
    </row>
    <row r="37" spans="1:11">
      <c r="A37" s="61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5"/>
    </row>
    <row r="38" spans="1:11">
      <c r="A38" s="61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5"/>
    </row>
    <row r="39" spans="1:11">
      <c r="A39" s="61" t="s">
        <v>124</v>
      </c>
      <c r="B39" s="133">
        <f t="shared" ref="B39:J39" si="8">SUM(B40:B41)</f>
        <v>0</v>
      </c>
      <c r="C39" s="133">
        <f t="shared" si="8"/>
        <v>0</v>
      </c>
      <c r="D39" s="133">
        <f t="shared" si="8"/>
        <v>0</v>
      </c>
      <c r="E39" s="133">
        <f t="shared" si="8"/>
        <v>0</v>
      </c>
      <c r="F39" s="133">
        <f t="shared" si="8"/>
        <v>0</v>
      </c>
      <c r="G39" s="133">
        <f t="shared" si="8"/>
        <v>0</v>
      </c>
      <c r="H39" s="133">
        <f t="shared" si="8"/>
        <v>0</v>
      </c>
      <c r="I39" s="133">
        <f t="shared" si="8"/>
        <v>0</v>
      </c>
      <c r="J39" s="133">
        <f t="shared" si="8"/>
        <v>0</v>
      </c>
      <c r="K39" s="145"/>
    </row>
    <row r="40" spans="1:11" ht="30">
      <c r="A40" s="61" t="s">
        <v>414</v>
      </c>
      <c r="B40" s="26"/>
      <c r="C40" s="26"/>
      <c r="D40" s="26"/>
      <c r="E40" s="26"/>
      <c r="F40" s="26"/>
      <c r="G40" s="26"/>
      <c r="H40" s="26"/>
      <c r="I40" s="26"/>
      <c r="J40" s="26"/>
      <c r="K40" s="145"/>
    </row>
    <row r="41" spans="1:11">
      <c r="A41" s="61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5"/>
    </row>
    <row r="42" spans="1:11">
      <c r="A42" s="61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5"/>
    </row>
    <row r="43" spans="1:11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ht="12.75"/>
    <row r="45" spans="1:11" s="23" customFormat="1">
      <c r="A45" s="25"/>
    </row>
    <row r="46" spans="1:11" s="2" customFormat="1">
      <c r="A46" s="72" t="s">
        <v>96</v>
      </c>
      <c r="D46" s="5"/>
    </row>
    <row r="47" spans="1:11" s="2" customFormat="1">
      <c r="D47"/>
      <c r="E47"/>
      <c r="F47"/>
      <c r="G47"/>
      <c r="I47"/>
    </row>
    <row r="48" spans="1:11" s="2" customFormat="1">
      <c r="B48" s="71"/>
      <c r="C48" s="71"/>
      <c r="F48" s="71"/>
      <c r="G48" s="74"/>
      <c r="H48" s="71"/>
      <c r="I48"/>
      <c r="J48"/>
    </row>
    <row r="49" spans="1:10" s="2" customFormat="1">
      <c r="B49" s="70" t="s">
        <v>256</v>
      </c>
      <c r="F49" s="12" t="s">
        <v>261</v>
      </c>
      <c r="G49" s="73"/>
      <c r="I49"/>
      <c r="J49"/>
    </row>
    <row r="50" spans="1:10" s="2" customFormat="1">
      <c r="B50" s="66" t="s">
        <v>127</v>
      </c>
      <c r="F50" s="2" t="s">
        <v>257</v>
      </c>
      <c r="G50"/>
      <c r="I50"/>
      <c r="J50"/>
    </row>
    <row r="51" spans="1:10" customFormat="1">
      <c r="A51" s="2"/>
      <c r="B51" s="25"/>
      <c r="H51" s="25"/>
    </row>
    <row r="52" spans="1:10" s="2" customFormat="1">
      <c r="A52" s="11"/>
      <c r="B52" s="11"/>
      <c r="C52" s="11"/>
    </row>
    <row r="53" spans="1:10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5"/>
  <sheetViews>
    <sheetView showGridLines="0" view="pageBreakPreview" zoomScale="80" zoomScaleNormal="100" zoomScaleSheetLayoutView="80" workbookViewId="0">
      <selection activeCell="H2" sqref="H2:I2"/>
    </sheetView>
  </sheetViews>
  <sheetFormatPr defaultRowHeight="1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4" customWidth="1"/>
    <col min="11" max="11" width="12.7109375" style="64" customWidth="1"/>
    <col min="12" max="12" width="9.140625" style="65"/>
    <col min="13" max="16384" width="9.140625" style="25"/>
  </cols>
  <sheetData>
    <row r="1" spans="1:12" s="23" customFormat="1">
      <c r="A1" s="137" t="s">
        <v>293</v>
      </c>
      <c r="B1" s="138"/>
      <c r="C1" s="138"/>
      <c r="D1" s="138"/>
      <c r="E1" s="138"/>
      <c r="F1" s="138"/>
      <c r="G1" s="144"/>
      <c r="H1" s="101" t="s">
        <v>186</v>
      </c>
      <c r="I1" s="144"/>
      <c r="J1" s="67"/>
      <c r="K1" s="67"/>
      <c r="L1" s="67"/>
    </row>
    <row r="2" spans="1:12" s="23" customFormat="1">
      <c r="A2" s="106" t="s">
        <v>128</v>
      </c>
      <c r="B2" s="138"/>
      <c r="C2" s="138"/>
      <c r="D2" s="138"/>
      <c r="E2" s="138"/>
      <c r="F2" s="138"/>
      <c r="G2" s="146"/>
      <c r="H2" s="551" t="s">
        <v>1271</v>
      </c>
      <c r="I2" s="552"/>
      <c r="J2" s="67"/>
      <c r="K2" s="67"/>
      <c r="L2" s="67"/>
    </row>
    <row r="3" spans="1:12" s="23" customFormat="1">
      <c r="A3" s="138"/>
      <c r="B3" s="138"/>
      <c r="C3" s="138"/>
      <c r="D3" s="138"/>
      <c r="E3" s="138"/>
      <c r="F3" s="138"/>
      <c r="G3" s="146"/>
      <c r="H3" s="141"/>
      <c r="I3" s="146"/>
      <c r="J3" s="67"/>
      <c r="K3" s="67"/>
      <c r="L3" s="67"/>
    </row>
    <row r="4" spans="1:12" s="2" customFormat="1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38"/>
      <c r="F4" s="138"/>
      <c r="G4" s="138"/>
      <c r="H4" s="138"/>
      <c r="I4" s="144"/>
      <c r="J4" s="64"/>
      <c r="K4" s="64"/>
      <c r="L4" s="23"/>
    </row>
    <row r="5" spans="1:12" s="2" customFormat="1">
      <c r="A5" s="120" t="str">
        <f>'ფორმა N1'!D4</f>
        <v>მ.პ.გ. ქართული ოცნება - დემოკრატიული საქართველო</v>
      </c>
      <c r="B5" s="121"/>
      <c r="C5" s="121"/>
      <c r="D5" s="121"/>
      <c r="E5" s="148"/>
      <c r="F5" s="149"/>
      <c r="G5" s="149"/>
      <c r="H5" s="149"/>
      <c r="I5" s="144"/>
      <c r="J5" s="64"/>
      <c r="K5" s="64"/>
      <c r="L5" s="12"/>
    </row>
    <row r="6" spans="1:12" s="23" customFormat="1" ht="13.5">
      <c r="A6" s="142"/>
      <c r="B6" s="143"/>
      <c r="C6" s="143"/>
      <c r="D6" s="143"/>
      <c r="E6" s="138"/>
      <c r="F6" s="138"/>
      <c r="G6" s="138"/>
      <c r="H6" s="138"/>
      <c r="I6" s="144"/>
      <c r="J6" s="64"/>
      <c r="K6" s="64"/>
      <c r="L6" s="64"/>
    </row>
    <row r="7" spans="1:12" ht="30">
      <c r="A7" s="134" t="s">
        <v>64</v>
      </c>
      <c r="B7" s="134" t="s">
        <v>360</v>
      </c>
      <c r="C7" s="136" t="s">
        <v>361</v>
      </c>
      <c r="D7" s="136" t="s">
        <v>223</v>
      </c>
      <c r="E7" s="136" t="s">
        <v>228</v>
      </c>
      <c r="F7" s="136" t="s">
        <v>229</v>
      </c>
      <c r="G7" s="136" t="s">
        <v>230</v>
      </c>
      <c r="H7" s="136" t="s">
        <v>231</v>
      </c>
      <c r="I7" s="144"/>
    </row>
    <row r="8" spans="1:12">
      <c r="A8" s="134">
        <v>1</v>
      </c>
      <c r="B8" s="134">
        <v>2</v>
      </c>
      <c r="C8" s="136">
        <v>3</v>
      </c>
      <c r="D8" s="134">
        <v>4</v>
      </c>
      <c r="E8" s="136">
        <v>5</v>
      </c>
      <c r="F8" s="134">
        <v>6</v>
      </c>
      <c r="G8" s="136">
        <v>7</v>
      </c>
      <c r="H8" s="136">
        <v>8</v>
      </c>
      <c r="I8" s="144"/>
    </row>
    <row r="9" spans="1:12" ht="15.75">
      <c r="A9" s="68">
        <v>1</v>
      </c>
      <c r="B9" s="26"/>
      <c r="C9" s="26"/>
      <c r="D9" s="26"/>
      <c r="E9" s="26"/>
      <c r="F9" s="26"/>
      <c r="G9" s="157"/>
      <c r="H9" s="26"/>
      <c r="I9" s="144"/>
    </row>
    <row r="10" spans="1:12" ht="15.75">
      <c r="A10" s="68">
        <v>2</v>
      </c>
      <c r="B10" s="26"/>
      <c r="C10" s="26"/>
      <c r="D10" s="26"/>
      <c r="E10" s="26"/>
      <c r="F10" s="26"/>
      <c r="G10" s="157"/>
      <c r="H10" s="26"/>
      <c r="I10" s="144"/>
    </row>
    <row r="11" spans="1:12" ht="15.75">
      <c r="A11" s="68">
        <v>3</v>
      </c>
      <c r="B11" s="26"/>
      <c r="C11" s="26"/>
      <c r="D11" s="26"/>
      <c r="E11" s="26"/>
      <c r="F11" s="26"/>
      <c r="G11" s="157"/>
      <c r="H11" s="26"/>
      <c r="I11" s="144"/>
    </row>
    <row r="12" spans="1:12" ht="15.75">
      <c r="A12" s="68">
        <v>4</v>
      </c>
      <c r="B12" s="26"/>
      <c r="C12" s="26"/>
      <c r="D12" s="26"/>
      <c r="E12" s="26"/>
      <c r="F12" s="26"/>
      <c r="G12" s="157"/>
      <c r="H12" s="26"/>
      <c r="I12" s="144"/>
    </row>
    <row r="13" spans="1:12" ht="15.75">
      <c r="A13" s="68">
        <v>5</v>
      </c>
      <c r="B13" s="26"/>
      <c r="C13" s="26"/>
      <c r="D13" s="26"/>
      <c r="E13" s="26"/>
      <c r="F13" s="26"/>
      <c r="G13" s="157"/>
      <c r="H13" s="26"/>
      <c r="I13" s="144"/>
    </row>
    <row r="14" spans="1:12" ht="15.75">
      <c r="A14" s="68">
        <v>6</v>
      </c>
      <c r="B14" s="26"/>
      <c r="C14" s="26"/>
      <c r="D14" s="26"/>
      <c r="E14" s="26"/>
      <c r="F14" s="26"/>
      <c r="G14" s="157"/>
      <c r="H14" s="26"/>
      <c r="I14" s="144"/>
    </row>
    <row r="15" spans="1:12" s="23" customFormat="1">
      <c r="A15" s="68">
        <v>7</v>
      </c>
      <c r="B15" s="26"/>
      <c r="C15" s="26"/>
      <c r="D15" s="26"/>
      <c r="E15" s="26"/>
      <c r="F15" s="26"/>
      <c r="G15" s="157"/>
      <c r="H15" s="26"/>
      <c r="I15" s="144"/>
      <c r="J15" s="64"/>
      <c r="K15" s="64"/>
      <c r="L15" s="64"/>
    </row>
    <row r="16" spans="1:12" s="23" customFormat="1">
      <c r="A16" s="68">
        <v>8</v>
      </c>
      <c r="B16" s="26"/>
      <c r="C16" s="26"/>
      <c r="D16" s="26"/>
      <c r="E16" s="26"/>
      <c r="F16" s="26"/>
      <c r="G16" s="157"/>
      <c r="H16" s="26"/>
      <c r="I16" s="144"/>
      <c r="J16" s="64"/>
      <c r="K16" s="64"/>
      <c r="L16" s="64"/>
    </row>
    <row r="17" spans="1:12" s="23" customFormat="1">
      <c r="A17" s="68">
        <v>9</v>
      </c>
      <c r="B17" s="26"/>
      <c r="C17" s="26"/>
      <c r="D17" s="26"/>
      <c r="E17" s="26"/>
      <c r="F17" s="26"/>
      <c r="G17" s="157"/>
      <c r="H17" s="26"/>
      <c r="I17" s="144"/>
      <c r="J17" s="64"/>
      <c r="K17" s="64"/>
      <c r="L17" s="64"/>
    </row>
    <row r="18" spans="1:12" s="23" customFormat="1">
      <c r="A18" s="68">
        <v>10</v>
      </c>
      <c r="B18" s="26"/>
      <c r="C18" s="26"/>
      <c r="D18" s="26"/>
      <c r="E18" s="26"/>
      <c r="F18" s="26"/>
      <c r="G18" s="157"/>
      <c r="H18" s="26"/>
      <c r="I18" s="144"/>
      <c r="J18" s="64"/>
      <c r="K18" s="64"/>
      <c r="L18" s="64"/>
    </row>
    <row r="19" spans="1:12" s="23" customFormat="1">
      <c r="A19" s="68">
        <v>11</v>
      </c>
      <c r="B19" s="26"/>
      <c r="C19" s="26"/>
      <c r="D19" s="26"/>
      <c r="E19" s="26"/>
      <c r="F19" s="26"/>
      <c r="G19" s="157"/>
      <c r="H19" s="26"/>
      <c r="I19" s="144"/>
      <c r="J19" s="64"/>
      <c r="K19" s="64"/>
      <c r="L19" s="64"/>
    </row>
    <row r="20" spans="1:12" s="23" customFormat="1">
      <c r="A20" s="68">
        <v>12</v>
      </c>
      <c r="B20" s="26"/>
      <c r="C20" s="26"/>
      <c r="D20" s="26"/>
      <c r="E20" s="26"/>
      <c r="F20" s="26"/>
      <c r="G20" s="157"/>
      <c r="H20" s="26"/>
      <c r="I20" s="144"/>
      <c r="J20" s="64"/>
      <c r="K20" s="64"/>
      <c r="L20" s="64"/>
    </row>
    <row r="21" spans="1:12" s="23" customFormat="1">
      <c r="A21" s="68">
        <v>13</v>
      </c>
      <c r="B21" s="26"/>
      <c r="C21" s="26"/>
      <c r="D21" s="26"/>
      <c r="E21" s="26"/>
      <c r="F21" s="26"/>
      <c r="G21" s="157"/>
      <c r="H21" s="26"/>
      <c r="I21" s="144"/>
      <c r="J21" s="64"/>
      <c r="K21" s="64"/>
      <c r="L21" s="64"/>
    </row>
    <row r="22" spans="1:12" s="23" customFormat="1">
      <c r="A22" s="68">
        <v>14</v>
      </c>
      <c r="B22" s="26"/>
      <c r="C22" s="26"/>
      <c r="D22" s="26"/>
      <c r="E22" s="26"/>
      <c r="F22" s="26"/>
      <c r="G22" s="157"/>
      <c r="H22" s="26"/>
      <c r="I22" s="144"/>
      <c r="J22" s="64"/>
      <c r="K22" s="64"/>
      <c r="L22" s="64"/>
    </row>
    <row r="23" spans="1:12" s="23" customFormat="1">
      <c r="A23" s="68">
        <v>15</v>
      </c>
      <c r="B23" s="26"/>
      <c r="C23" s="26"/>
      <c r="D23" s="26"/>
      <c r="E23" s="26"/>
      <c r="F23" s="26"/>
      <c r="G23" s="157"/>
      <c r="H23" s="26"/>
      <c r="I23" s="144"/>
      <c r="J23" s="64"/>
      <c r="K23" s="64"/>
      <c r="L23" s="64"/>
    </row>
    <row r="24" spans="1:12" s="23" customFormat="1">
      <c r="A24" s="68">
        <v>16</v>
      </c>
      <c r="B24" s="26"/>
      <c r="C24" s="26"/>
      <c r="D24" s="26"/>
      <c r="E24" s="26"/>
      <c r="F24" s="26"/>
      <c r="G24" s="157"/>
      <c r="H24" s="26"/>
      <c r="I24" s="144"/>
      <c r="J24" s="64"/>
      <c r="K24" s="64"/>
      <c r="L24" s="64"/>
    </row>
    <row r="25" spans="1:12" s="23" customFormat="1">
      <c r="A25" s="68">
        <v>17</v>
      </c>
      <c r="B25" s="26"/>
      <c r="C25" s="26"/>
      <c r="D25" s="26"/>
      <c r="E25" s="26"/>
      <c r="F25" s="26"/>
      <c r="G25" s="157"/>
      <c r="H25" s="26"/>
      <c r="I25" s="144"/>
      <c r="J25" s="64"/>
      <c r="K25" s="64"/>
      <c r="L25" s="64"/>
    </row>
    <row r="26" spans="1:12" s="23" customFormat="1">
      <c r="A26" s="68">
        <v>18</v>
      </c>
      <c r="B26" s="26"/>
      <c r="C26" s="26"/>
      <c r="D26" s="26"/>
      <c r="E26" s="26"/>
      <c r="F26" s="26"/>
      <c r="G26" s="157"/>
      <c r="H26" s="26"/>
      <c r="I26" s="144"/>
      <c r="J26" s="64"/>
      <c r="K26" s="64"/>
      <c r="L26" s="64"/>
    </row>
    <row r="27" spans="1:12" s="23" customFormat="1">
      <c r="A27" s="68" t="s">
        <v>266</v>
      </c>
      <c r="B27" s="26"/>
      <c r="C27" s="26"/>
      <c r="D27" s="26"/>
      <c r="E27" s="26"/>
      <c r="F27" s="26"/>
      <c r="G27" s="157"/>
      <c r="H27" s="26"/>
      <c r="I27" s="144"/>
      <c r="J27" s="64"/>
      <c r="K27" s="64"/>
      <c r="L27" s="64"/>
    </row>
    <row r="28" spans="1:12" s="23" customFormat="1" ht="12.75">
      <c r="J28" s="64"/>
      <c r="K28" s="64"/>
      <c r="L28" s="64"/>
    </row>
    <row r="29" spans="1:12" s="23" customFormat="1" ht="12.75"/>
    <row r="30" spans="1:12" s="23" customFormat="1">
      <c r="A30" s="25"/>
    </row>
    <row r="31" spans="1:12" s="2" customFormat="1">
      <c r="B31" s="72" t="s">
        <v>96</v>
      </c>
      <c r="E31" s="5"/>
    </row>
    <row r="32" spans="1:12" s="2" customFormat="1">
      <c r="C32" s="71"/>
      <c r="E32" s="71"/>
      <c r="F32" s="74"/>
      <c r="G32"/>
      <c r="H32"/>
      <c r="I32"/>
    </row>
    <row r="33" spans="1:9" s="2" customFormat="1">
      <c r="A33"/>
      <c r="C33" s="70" t="s">
        <v>256</v>
      </c>
      <c r="E33" s="12" t="s">
        <v>261</v>
      </c>
      <c r="F33" s="73"/>
      <c r="G33"/>
      <c r="H33"/>
      <c r="I33"/>
    </row>
    <row r="34" spans="1:9" s="2" customFormat="1">
      <c r="A34"/>
      <c r="C34" s="66" t="s">
        <v>127</v>
      </c>
      <c r="E34" s="2" t="s">
        <v>257</v>
      </c>
      <c r="F34"/>
      <c r="G34"/>
      <c r="H34"/>
      <c r="I34"/>
    </row>
    <row r="35" spans="1:9" customFormat="1">
      <c r="B35" s="2"/>
      <c r="C35" s="25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L54"/>
  <sheetViews>
    <sheetView showGridLines="0" view="pageBreakPreview" zoomScale="80" zoomScaleNormal="100" zoomScaleSheetLayoutView="80" workbookViewId="0">
      <selection activeCell="I2" sqref="I2:J2"/>
    </sheetView>
  </sheetViews>
  <sheetFormatPr defaultRowHeight="1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5" customWidth="1"/>
    <col min="11" max="16384" width="9.140625" style="25"/>
  </cols>
  <sheetData>
    <row r="1" spans="1:12" s="23" customFormat="1">
      <c r="A1" s="137" t="s">
        <v>294</v>
      </c>
      <c r="B1" s="138"/>
      <c r="C1" s="138"/>
      <c r="D1" s="138"/>
      <c r="E1" s="138"/>
      <c r="F1" s="138"/>
      <c r="G1" s="138"/>
      <c r="H1" s="144"/>
      <c r="I1" s="360" t="s">
        <v>186</v>
      </c>
      <c r="J1" s="151"/>
    </row>
    <row r="2" spans="1:12" s="23" customFormat="1">
      <c r="A2" s="106" t="s">
        <v>128</v>
      </c>
      <c r="B2" s="138"/>
      <c r="C2" s="138"/>
      <c r="D2" s="138"/>
      <c r="E2" s="138"/>
      <c r="F2" s="138"/>
      <c r="G2" s="138"/>
      <c r="H2" s="144"/>
      <c r="I2" s="551" t="s">
        <v>1271</v>
      </c>
      <c r="J2" s="552"/>
    </row>
    <row r="3" spans="1:12" s="23" customFormat="1">
      <c r="A3" s="138"/>
      <c r="B3" s="138"/>
      <c r="C3" s="138"/>
      <c r="D3" s="138"/>
      <c r="E3" s="138"/>
      <c r="F3" s="138"/>
      <c r="G3" s="138"/>
      <c r="H3" s="141"/>
      <c r="I3" s="141"/>
      <c r="J3" s="151"/>
    </row>
    <row r="4" spans="1:12" s="2" customFormat="1">
      <c r="A4" s="77" t="str">
        <f>'ფორმა N2'!A4</f>
        <v>ანგარიშვალდებული პირის დასახელება:</v>
      </c>
      <c r="B4" s="77"/>
      <c r="C4" s="77"/>
      <c r="D4" s="78"/>
      <c r="E4" s="147"/>
      <c r="F4" s="138"/>
      <c r="G4" s="138"/>
      <c r="H4" s="138"/>
      <c r="I4" s="147"/>
      <c r="J4" s="105"/>
      <c r="L4" s="23"/>
    </row>
    <row r="5" spans="1:12" s="2" customFormat="1">
      <c r="A5" s="120" t="str">
        <f>'ფორმა N1'!D4</f>
        <v>მ.პ.გ. ქართული ოცნება - დემოკრატიული საქართველო</v>
      </c>
      <c r="B5" s="121"/>
      <c r="C5" s="121"/>
      <c r="D5" s="121"/>
      <c r="E5" s="148"/>
      <c r="F5" s="149"/>
      <c r="G5" s="149"/>
      <c r="H5" s="149"/>
      <c r="I5" s="148"/>
      <c r="J5" s="105"/>
    </row>
    <row r="6" spans="1:12" s="23" customFormat="1" ht="13.5">
      <c r="A6" s="142"/>
      <c r="B6" s="143"/>
      <c r="C6" s="143"/>
      <c r="D6" s="143"/>
      <c r="E6" s="138"/>
      <c r="F6" s="138"/>
      <c r="G6" s="138"/>
      <c r="H6" s="138"/>
      <c r="I6" s="138"/>
      <c r="J6" s="146"/>
    </row>
    <row r="7" spans="1:12" ht="30">
      <c r="A7" s="150" t="s">
        <v>64</v>
      </c>
      <c r="B7" s="134" t="s">
        <v>236</v>
      </c>
      <c r="C7" s="136" t="s">
        <v>232</v>
      </c>
      <c r="D7" s="136" t="s">
        <v>233</v>
      </c>
      <c r="E7" s="136" t="s">
        <v>234</v>
      </c>
      <c r="F7" s="136" t="s">
        <v>235</v>
      </c>
      <c r="G7" s="136" t="s">
        <v>229</v>
      </c>
      <c r="H7" s="136" t="s">
        <v>230</v>
      </c>
      <c r="I7" s="136" t="s">
        <v>231</v>
      </c>
      <c r="J7" s="152"/>
    </row>
    <row r="8" spans="1:12">
      <c r="A8" s="134">
        <v>1</v>
      </c>
      <c r="B8" s="134">
        <v>2</v>
      </c>
      <c r="C8" s="136">
        <v>3</v>
      </c>
      <c r="D8" s="134">
        <v>4</v>
      </c>
      <c r="E8" s="136">
        <v>5</v>
      </c>
      <c r="F8" s="134">
        <v>6</v>
      </c>
      <c r="G8" s="136">
        <v>7</v>
      </c>
      <c r="H8" s="134">
        <v>8</v>
      </c>
      <c r="I8" s="136">
        <v>9</v>
      </c>
      <c r="J8" s="152"/>
    </row>
    <row r="9" spans="1:12" ht="30">
      <c r="A9" s="68">
        <v>1</v>
      </c>
      <c r="B9" s="401" t="s">
        <v>487</v>
      </c>
      <c r="C9" s="402" t="s">
        <v>488</v>
      </c>
      <c r="D9" s="403" t="s">
        <v>489</v>
      </c>
      <c r="E9" s="403">
        <v>2012</v>
      </c>
      <c r="F9" s="403" t="s">
        <v>490</v>
      </c>
      <c r="G9" s="403">
        <v>66066.13</v>
      </c>
      <c r="H9" s="404" t="s">
        <v>491</v>
      </c>
      <c r="I9" s="26"/>
      <c r="J9" s="152"/>
    </row>
    <row r="10" spans="1:12" ht="15.75">
      <c r="A10" s="68">
        <v>2</v>
      </c>
      <c r="B10" s="405" t="s">
        <v>492</v>
      </c>
      <c r="C10" s="405" t="s">
        <v>493</v>
      </c>
      <c r="D10" s="406" t="s">
        <v>494</v>
      </c>
      <c r="E10" s="406">
        <v>2016</v>
      </c>
      <c r="F10" s="406" t="s">
        <v>495</v>
      </c>
      <c r="G10" s="406">
        <v>24874.959999999999</v>
      </c>
      <c r="H10" s="407">
        <v>42406</v>
      </c>
      <c r="I10" s="26"/>
      <c r="J10" s="152"/>
    </row>
    <row r="11" spans="1:12" ht="15.75">
      <c r="A11" s="68">
        <v>3</v>
      </c>
      <c r="B11" s="405" t="s">
        <v>492</v>
      </c>
      <c r="C11" s="405" t="s">
        <v>493</v>
      </c>
      <c r="D11" s="406" t="s">
        <v>494</v>
      </c>
      <c r="E11" s="406">
        <v>2016</v>
      </c>
      <c r="F11" s="406" t="s">
        <v>496</v>
      </c>
      <c r="G11" s="406">
        <v>24874.959999999999</v>
      </c>
      <c r="H11" s="407">
        <v>42406</v>
      </c>
      <c r="I11" s="26"/>
      <c r="J11" s="152"/>
    </row>
    <row r="12" spans="1:12" ht="15.75">
      <c r="A12" s="68">
        <v>4</v>
      </c>
      <c r="B12" s="405" t="s">
        <v>492</v>
      </c>
      <c r="C12" s="405" t="s">
        <v>493</v>
      </c>
      <c r="D12" s="406" t="s">
        <v>494</v>
      </c>
      <c r="E12" s="406">
        <v>2016</v>
      </c>
      <c r="F12" s="406" t="s">
        <v>497</v>
      </c>
      <c r="G12" s="406">
        <v>24874.959999999999</v>
      </c>
      <c r="H12" s="407">
        <v>42406</v>
      </c>
      <c r="I12" s="26"/>
      <c r="J12" s="152"/>
    </row>
    <row r="13" spans="1:12" ht="15.75">
      <c r="A13" s="68">
        <v>5</v>
      </c>
      <c r="B13" s="405" t="s">
        <v>492</v>
      </c>
      <c r="C13" s="405" t="s">
        <v>493</v>
      </c>
      <c r="D13" s="406" t="s">
        <v>494</v>
      </c>
      <c r="E13" s="406">
        <v>2016</v>
      </c>
      <c r="F13" s="406" t="s">
        <v>498</v>
      </c>
      <c r="G13" s="406">
        <v>24874.959999999999</v>
      </c>
      <c r="H13" s="407">
        <v>42406</v>
      </c>
      <c r="I13" s="26"/>
      <c r="J13" s="152"/>
    </row>
    <row r="14" spans="1:12" ht="15.75">
      <c r="A14" s="68">
        <v>6</v>
      </c>
      <c r="B14" s="402" t="s">
        <v>492</v>
      </c>
      <c r="C14" s="402" t="s">
        <v>493</v>
      </c>
      <c r="D14" s="408" t="s">
        <v>494</v>
      </c>
      <c r="E14" s="408">
        <v>2016</v>
      </c>
      <c r="F14" s="408" t="s">
        <v>499</v>
      </c>
      <c r="G14" s="408">
        <v>23250.45</v>
      </c>
      <c r="H14" s="409">
        <v>42649</v>
      </c>
      <c r="I14" s="26"/>
      <c r="J14" s="152"/>
    </row>
    <row r="15" spans="1:12" s="23" customFormat="1">
      <c r="A15" s="68">
        <v>7</v>
      </c>
      <c r="B15" s="402" t="s">
        <v>492</v>
      </c>
      <c r="C15" s="402" t="s">
        <v>493</v>
      </c>
      <c r="D15" s="408" t="s">
        <v>494</v>
      </c>
      <c r="E15" s="408">
        <v>2016</v>
      </c>
      <c r="F15" s="408" t="s">
        <v>500</v>
      </c>
      <c r="G15" s="408">
        <v>23250.45</v>
      </c>
      <c r="H15" s="409">
        <v>42649</v>
      </c>
      <c r="I15" s="26"/>
      <c r="J15" s="146"/>
    </row>
    <row r="16" spans="1:12" s="23" customFormat="1">
      <c r="A16" s="68">
        <v>8</v>
      </c>
      <c r="B16" s="402" t="s">
        <v>492</v>
      </c>
      <c r="C16" s="402" t="s">
        <v>493</v>
      </c>
      <c r="D16" s="408" t="s">
        <v>494</v>
      </c>
      <c r="E16" s="408">
        <v>2016</v>
      </c>
      <c r="F16" s="408" t="s">
        <v>501</v>
      </c>
      <c r="G16" s="408">
        <v>23250.45</v>
      </c>
      <c r="H16" s="409">
        <v>42649</v>
      </c>
      <c r="I16" s="26"/>
      <c r="J16" s="146"/>
    </row>
    <row r="17" spans="1:10" s="23" customFormat="1">
      <c r="A17" s="68">
        <v>9</v>
      </c>
      <c r="B17" s="402" t="s">
        <v>492</v>
      </c>
      <c r="C17" s="402" t="s">
        <v>493</v>
      </c>
      <c r="D17" s="408" t="s">
        <v>494</v>
      </c>
      <c r="E17" s="408">
        <v>2016</v>
      </c>
      <c r="F17" s="408" t="s">
        <v>502</v>
      </c>
      <c r="G17" s="408">
        <v>23250.45</v>
      </c>
      <c r="H17" s="409">
        <v>42649</v>
      </c>
      <c r="I17" s="26"/>
      <c r="J17" s="146"/>
    </row>
    <row r="18" spans="1:10" s="23" customFormat="1">
      <c r="A18" s="68">
        <v>10</v>
      </c>
      <c r="B18" s="402" t="s">
        <v>492</v>
      </c>
      <c r="C18" s="402" t="s">
        <v>493</v>
      </c>
      <c r="D18" s="408" t="s">
        <v>494</v>
      </c>
      <c r="E18" s="408">
        <v>2016</v>
      </c>
      <c r="F18" s="408" t="s">
        <v>503</v>
      </c>
      <c r="G18" s="408">
        <v>23250.45</v>
      </c>
      <c r="H18" s="409">
        <v>42649</v>
      </c>
      <c r="I18" s="26"/>
      <c r="J18" s="146"/>
    </row>
    <row r="19" spans="1:10" s="23" customFormat="1">
      <c r="A19" s="68">
        <v>11</v>
      </c>
      <c r="B19" s="402" t="s">
        <v>492</v>
      </c>
      <c r="C19" s="402" t="s">
        <v>493</v>
      </c>
      <c r="D19" s="408" t="s">
        <v>494</v>
      </c>
      <c r="E19" s="408">
        <v>2016</v>
      </c>
      <c r="F19" s="408" t="s">
        <v>504</v>
      </c>
      <c r="G19" s="408">
        <v>24757.46</v>
      </c>
      <c r="H19" s="409">
        <v>42649</v>
      </c>
      <c r="I19" s="26"/>
      <c r="J19" s="146"/>
    </row>
    <row r="20" spans="1:10" s="23" customFormat="1">
      <c r="A20" s="68">
        <v>12</v>
      </c>
      <c r="B20" s="26"/>
      <c r="C20" s="26"/>
      <c r="D20" s="26"/>
      <c r="E20" s="26"/>
      <c r="F20" s="26"/>
      <c r="G20" s="26"/>
      <c r="H20" s="157"/>
      <c r="I20" s="26"/>
      <c r="J20" s="146"/>
    </row>
    <row r="21" spans="1:10" s="23" customFormat="1">
      <c r="A21" s="68">
        <v>13</v>
      </c>
      <c r="B21" s="26"/>
      <c r="C21" s="26"/>
      <c r="D21" s="26"/>
      <c r="E21" s="26"/>
      <c r="F21" s="26"/>
      <c r="G21" s="26"/>
      <c r="H21" s="157"/>
      <c r="I21" s="26"/>
      <c r="J21" s="146"/>
    </row>
    <row r="22" spans="1:10" s="23" customFormat="1">
      <c r="A22" s="68">
        <v>14</v>
      </c>
      <c r="B22" s="26"/>
      <c r="C22" s="26"/>
      <c r="D22" s="26"/>
      <c r="E22" s="26"/>
      <c r="F22" s="26"/>
      <c r="G22" s="26"/>
      <c r="H22" s="157"/>
      <c r="I22" s="26"/>
      <c r="J22" s="146"/>
    </row>
    <row r="23" spans="1:10" s="23" customFormat="1">
      <c r="A23" s="68">
        <v>15</v>
      </c>
      <c r="B23" s="26"/>
      <c r="C23" s="26"/>
      <c r="D23" s="26"/>
      <c r="E23" s="26"/>
      <c r="F23" s="26"/>
      <c r="G23" s="26"/>
      <c r="H23" s="157"/>
      <c r="I23" s="26"/>
      <c r="J23" s="146"/>
    </row>
    <row r="24" spans="1:10" s="23" customFormat="1">
      <c r="A24" s="68">
        <v>16</v>
      </c>
      <c r="B24" s="26"/>
      <c r="C24" s="26"/>
      <c r="D24" s="26"/>
      <c r="E24" s="26"/>
      <c r="F24" s="26"/>
      <c r="G24" s="26"/>
      <c r="H24" s="157"/>
      <c r="I24" s="26"/>
      <c r="J24" s="146"/>
    </row>
    <row r="25" spans="1:10" s="23" customFormat="1">
      <c r="A25" s="68">
        <v>17</v>
      </c>
      <c r="B25" s="26"/>
      <c r="C25" s="26"/>
      <c r="D25" s="26"/>
      <c r="E25" s="26"/>
      <c r="F25" s="26"/>
      <c r="G25" s="26"/>
      <c r="H25" s="157"/>
      <c r="I25" s="26"/>
      <c r="J25" s="146"/>
    </row>
    <row r="26" spans="1:10" s="23" customFormat="1">
      <c r="A26" s="68">
        <v>18</v>
      </c>
      <c r="B26" s="26"/>
      <c r="C26" s="26"/>
      <c r="D26" s="26"/>
      <c r="E26" s="26"/>
      <c r="F26" s="26"/>
      <c r="G26" s="26"/>
      <c r="H26" s="157"/>
      <c r="I26" s="26"/>
      <c r="J26" s="146"/>
    </row>
    <row r="27" spans="1:10" s="23" customFormat="1">
      <c r="A27" s="68" t="s">
        <v>266</v>
      </c>
      <c r="B27" s="26"/>
      <c r="C27" s="26"/>
      <c r="D27" s="26"/>
      <c r="E27" s="26"/>
      <c r="F27" s="26"/>
      <c r="G27" s="26"/>
      <c r="H27" s="157"/>
      <c r="I27" s="26"/>
      <c r="J27" s="146"/>
    </row>
    <row r="28" spans="1:10" s="23" customFormat="1" ht="12.75">
      <c r="J28" s="64"/>
    </row>
    <row r="29" spans="1:10" s="23" customFormat="1" ht="12.75"/>
    <row r="30" spans="1:10" s="23" customFormat="1">
      <c r="A30" s="25"/>
    </row>
    <row r="31" spans="1:10" s="2" customFormat="1">
      <c r="B31" s="72" t="s">
        <v>96</v>
      </c>
      <c r="E31" s="5"/>
    </row>
    <row r="32" spans="1:10" s="2" customFormat="1">
      <c r="C32" s="71"/>
      <c r="E32" s="71"/>
      <c r="F32" s="74"/>
      <c r="G32" s="74"/>
      <c r="H32"/>
      <c r="I32"/>
    </row>
    <row r="33" spans="1:10" s="2" customFormat="1">
      <c r="A33"/>
      <c r="C33" s="70" t="s">
        <v>256</v>
      </c>
      <c r="E33" s="12" t="s">
        <v>261</v>
      </c>
      <c r="F33" s="73"/>
      <c r="G33"/>
      <c r="H33"/>
      <c r="I33"/>
    </row>
    <row r="34" spans="1:10" s="2" customFormat="1">
      <c r="A34"/>
      <c r="C34" s="66" t="s">
        <v>127</v>
      </c>
      <c r="E34" s="2" t="s">
        <v>257</v>
      </c>
      <c r="F34"/>
      <c r="G34"/>
      <c r="H34"/>
      <c r="I34"/>
    </row>
    <row r="35" spans="1:10" customFormat="1">
      <c r="B35" s="2"/>
      <c r="C35" s="25"/>
    </row>
    <row r="36" spans="1:10" customFormat="1" ht="12.75"/>
    <row r="37" spans="1:10" s="23" customFormat="1" ht="12.75">
      <c r="J37" s="64"/>
    </row>
    <row r="38" spans="1:10" s="23" customFormat="1" ht="12.75">
      <c r="J38" s="64"/>
    </row>
    <row r="39" spans="1:10" s="23" customFormat="1" ht="12.75">
      <c r="J39" s="64"/>
    </row>
    <row r="40" spans="1:10" s="23" customFormat="1" ht="12.75">
      <c r="J40" s="64"/>
    </row>
    <row r="41" spans="1:10" s="23" customFormat="1" ht="12.75">
      <c r="J41" s="64"/>
    </row>
    <row r="42" spans="1:10" s="23" customFormat="1" ht="12.75">
      <c r="J42" s="64"/>
    </row>
    <row r="43" spans="1:10" s="23" customFormat="1" ht="12.75">
      <c r="J43" s="64"/>
    </row>
    <row r="44" spans="1:10" s="23" customFormat="1" ht="12.75">
      <c r="J44" s="64"/>
    </row>
    <row r="45" spans="1:10" s="23" customFormat="1" ht="12.75">
      <c r="J45" s="64"/>
    </row>
    <row r="46" spans="1:10" s="23" customFormat="1" ht="12.75">
      <c r="J46" s="64"/>
    </row>
    <row r="47" spans="1:10" s="23" customFormat="1" ht="12.75">
      <c r="J47" s="64"/>
    </row>
    <row r="48" spans="1:10" s="23" customFormat="1" ht="12.75">
      <c r="J48" s="64"/>
    </row>
    <row r="49" spans="10:10" s="23" customFormat="1" ht="12.75">
      <c r="J49" s="64"/>
    </row>
    <row r="50" spans="10:10" s="23" customFormat="1" ht="12.75">
      <c r="J50" s="64"/>
    </row>
    <row r="51" spans="10:10" s="23" customFormat="1" ht="12.75">
      <c r="J51" s="64"/>
    </row>
    <row r="52" spans="10:10" s="23" customFormat="1" ht="12.75">
      <c r="J52" s="64"/>
    </row>
    <row r="53" spans="10:10" s="23" customFormat="1" ht="12.75">
      <c r="J53" s="64"/>
    </row>
    <row r="54" spans="10:10" s="23" customFormat="1" ht="12.75">
      <c r="J54" s="64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>
      <selection activeCell="G2" sqref="G2:H2"/>
    </sheetView>
  </sheetViews>
  <sheetFormatPr defaultRowHeight="12.75"/>
  <cols>
    <col min="1" max="1" width="4.85546875" style="211" customWidth="1"/>
    <col min="2" max="2" width="37.42578125" style="211" customWidth="1"/>
    <col min="3" max="3" width="21.5703125" style="211" customWidth="1"/>
    <col min="4" max="4" width="20" style="211" customWidth="1"/>
    <col min="5" max="5" width="18.7109375" style="211" customWidth="1"/>
    <col min="6" max="6" width="24.140625" style="211" customWidth="1"/>
    <col min="7" max="7" width="27.140625" style="211" customWidth="1"/>
    <col min="8" max="8" width="0.7109375" style="211" customWidth="1"/>
    <col min="9" max="16384" width="9.140625" style="211"/>
  </cols>
  <sheetData>
    <row r="1" spans="1:8" s="195" customFormat="1" ht="15">
      <c r="A1" s="192" t="s">
        <v>314</v>
      </c>
      <c r="B1" s="193"/>
      <c r="C1" s="193"/>
      <c r="D1" s="193"/>
      <c r="E1" s="193"/>
      <c r="F1" s="79"/>
      <c r="G1" s="79" t="s">
        <v>97</v>
      </c>
      <c r="H1" s="196"/>
    </row>
    <row r="2" spans="1:8" s="195" customFormat="1" ht="15">
      <c r="A2" s="196" t="s">
        <v>305</v>
      </c>
      <c r="B2" s="193"/>
      <c r="C2" s="193"/>
      <c r="D2" s="193"/>
      <c r="E2" s="194"/>
      <c r="F2" s="194"/>
      <c r="G2" s="551" t="s">
        <v>1271</v>
      </c>
      <c r="H2" s="552"/>
    </row>
    <row r="3" spans="1:8" s="195" customFormat="1">
      <c r="A3" s="196"/>
      <c r="B3" s="193"/>
      <c r="C3" s="193"/>
      <c r="D3" s="193"/>
      <c r="E3" s="194"/>
      <c r="F3" s="194"/>
      <c r="G3" s="194"/>
      <c r="H3" s="196"/>
    </row>
    <row r="4" spans="1:8" s="195" customFormat="1" ht="15">
      <c r="A4" s="115" t="s">
        <v>262</v>
      </c>
      <c r="B4" s="193"/>
      <c r="C4" s="193"/>
      <c r="D4" s="193"/>
      <c r="E4" s="197"/>
      <c r="F4" s="197"/>
      <c r="G4" s="194"/>
      <c r="H4" s="196"/>
    </row>
    <row r="5" spans="1:8" s="195" customFormat="1">
      <c r="A5" s="198" t="str">
        <f>'ფორმა N1'!D4</f>
        <v>მ.პ.გ. ქართული ოცნება - დემოკრატიული საქართველო</v>
      </c>
      <c r="B5" s="198"/>
      <c r="C5" s="198"/>
      <c r="D5" s="198"/>
      <c r="E5" s="198"/>
      <c r="F5" s="198"/>
      <c r="G5" s="199"/>
      <c r="H5" s="196"/>
    </row>
    <row r="6" spans="1:8" s="212" customFormat="1">
      <c r="A6" s="200"/>
      <c r="B6" s="200"/>
      <c r="C6" s="200"/>
      <c r="D6" s="200"/>
      <c r="E6" s="200"/>
      <c r="F6" s="200"/>
      <c r="G6" s="200"/>
      <c r="H6" s="197"/>
    </row>
    <row r="7" spans="1:8" s="195" customFormat="1" ht="51">
      <c r="A7" s="225" t="s">
        <v>64</v>
      </c>
      <c r="B7" s="203" t="s">
        <v>309</v>
      </c>
      <c r="C7" s="203" t="s">
        <v>310</v>
      </c>
      <c r="D7" s="203" t="s">
        <v>311</v>
      </c>
      <c r="E7" s="203" t="s">
        <v>312</v>
      </c>
      <c r="F7" s="203" t="s">
        <v>313</v>
      </c>
      <c r="G7" s="203" t="s">
        <v>306</v>
      </c>
      <c r="H7" s="196"/>
    </row>
    <row r="8" spans="1:8" s="195" customFormat="1">
      <c r="A8" s="201">
        <v>1</v>
      </c>
      <c r="B8" s="202">
        <v>2</v>
      </c>
      <c r="C8" s="202">
        <v>3</v>
      </c>
      <c r="D8" s="202">
        <v>4</v>
      </c>
      <c r="E8" s="203">
        <v>5</v>
      </c>
      <c r="F8" s="203">
        <v>6</v>
      </c>
      <c r="G8" s="203">
        <v>7</v>
      </c>
      <c r="H8" s="196"/>
    </row>
    <row r="9" spans="1:8" s="195" customFormat="1">
      <c r="A9" s="213">
        <v>1</v>
      </c>
      <c r="B9" s="204"/>
      <c r="C9" s="204"/>
      <c r="D9" s="205"/>
      <c r="E9" s="204"/>
      <c r="F9" s="204"/>
      <c r="G9" s="204"/>
      <c r="H9" s="196"/>
    </row>
    <row r="10" spans="1:8" s="195" customFormat="1">
      <c r="A10" s="213">
        <v>2</v>
      </c>
      <c r="B10" s="204"/>
      <c r="C10" s="204"/>
      <c r="D10" s="205"/>
      <c r="E10" s="204"/>
      <c r="F10" s="204"/>
      <c r="G10" s="204"/>
      <c r="H10" s="196"/>
    </row>
    <row r="11" spans="1:8" s="195" customFormat="1">
      <c r="A11" s="213">
        <v>3</v>
      </c>
      <c r="B11" s="204"/>
      <c r="C11" s="204"/>
      <c r="D11" s="205"/>
      <c r="E11" s="204"/>
      <c r="F11" s="204"/>
      <c r="G11" s="204"/>
      <c r="H11" s="196"/>
    </row>
    <row r="12" spans="1:8" s="195" customFormat="1">
      <c r="A12" s="213">
        <v>4</v>
      </c>
      <c r="B12" s="204"/>
      <c r="C12" s="204"/>
      <c r="D12" s="205"/>
      <c r="E12" s="204"/>
      <c r="F12" s="204"/>
      <c r="G12" s="204"/>
      <c r="H12" s="196"/>
    </row>
    <row r="13" spans="1:8" s="195" customFormat="1">
      <c r="A13" s="213">
        <v>5</v>
      </c>
      <c r="B13" s="204"/>
      <c r="C13" s="204"/>
      <c r="D13" s="205"/>
      <c r="E13" s="204"/>
      <c r="F13" s="204"/>
      <c r="G13" s="204"/>
      <c r="H13" s="196"/>
    </row>
    <row r="14" spans="1:8" s="195" customFormat="1">
      <c r="A14" s="213">
        <v>6</v>
      </c>
      <c r="B14" s="204"/>
      <c r="C14" s="204"/>
      <c r="D14" s="205"/>
      <c r="E14" s="204"/>
      <c r="F14" s="204"/>
      <c r="G14" s="204"/>
      <c r="H14" s="196"/>
    </row>
    <row r="15" spans="1:8" s="195" customFormat="1">
      <c r="A15" s="213">
        <v>7</v>
      </c>
      <c r="B15" s="204"/>
      <c r="C15" s="204"/>
      <c r="D15" s="205"/>
      <c r="E15" s="204"/>
      <c r="F15" s="204"/>
      <c r="G15" s="204"/>
      <c r="H15" s="196"/>
    </row>
    <row r="16" spans="1:8" s="195" customFormat="1">
      <c r="A16" s="213">
        <v>8</v>
      </c>
      <c r="B16" s="204"/>
      <c r="C16" s="204"/>
      <c r="D16" s="205"/>
      <c r="E16" s="204"/>
      <c r="F16" s="204"/>
      <c r="G16" s="204"/>
      <c r="H16" s="196"/>
    </row>
    <row r="17" spans="1:11" s="195" customFormat="1">
      <c r="A17" s="213">
        <v>9</v>
      </c>
      <c r="B17" s="204"/>
      <c r="C17" s="204"/>
      <c r="D17" s="205"/>
      <c r="E17" s="204"/>
      <c r="F17" s="204"/>
      <c r="G17" s="204"/>
      <c r="H17" s="196"/>
    </row>
    <row r="18" spans="1:11" s="195" customFormat="1">
      <c r="A18" s="213">
        <v>10</v>
      </c>
      <c r="B18" s="204"/>
      <c r="C18" s="204"/>
      <c r="D18" s="205"/>
      <c r="E18" s="204"/>
      <c r="F18" s="204"/>
      <c r="G18" s="204"/>
      <c r="H18" s="196"/>
    </row>
    <row r="19" spans="1:11" s="195" customFormat="1">
      <c r="A19" s="213" t="s">
        <v>264</v>
      </c>
      <c r="B19" s="204"/>
      <c r="C19" s="204"/>
      <c r="D19" s="205"/>
      <c r="E19" s="204"/>
      <c r="F19" s="204"/>
      <c r="G19" s="204"/>
      <c r="H19" s="196"/>
    </row>
    <row r="22" spans="1:11" s="195" customFormat="1"/>
    <row r="23" spans="1:11" s="195" customFormat="1"/>
    <row r="24" spans="1:11" s="21" customFormat="1" ht="15">
      <c r="B24" s="206" t="s">
        <v>96</v>
      </c>
      <c r="C24" s="206"/>
    </row>
    <row r="25" spans="1:11" s="21" customFormat="1" ht="15">
      <c r="B25" s="206"/>
      <c r="C25" s="206"/>
    </row>
    <row r="26" spans="1:11" s="21" customFormat="1" ht="15">
      <c r="C26" s="208"/>
      <c r="F26" s="208"/>
      <c r="G26" s="208"/>
      <c r="H26" s="207"/>
    </row>
    <row r="27" spans="1:11" s="21" customFormat="1" ht="15">
      <c r="C27" s="209" t="s">
        <v>256</v>
      </c>
      <c r="F27" s="206" t="s">
        <v>307</v>
      </c>
      <c r="J27" s="207"/>
      <c r="K27" s="207"/>
    </row>
    <row r="28" spans="1:11" s="21" customFormat="1" ht="15">
      <c r="C28" s="209" t="s">
        <v>127</v>
      </c>
      <c r="F28" s="210" t="s">
        <v>257</v>
      </c>
      <c r="J28" s="207"/>
      <c r="K28" s="207"/>
    </row>
    <row r="29" spans="1:11" s="195" customFormat="1" ht="15">
      <c r="C29" s="209"/>
      <c r="J29" s="212"/>
      <c r="K29" s="212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15"/>
  <sheetViews>
    <sheetView view="pageBreakPreview" topLeftCell="A28" zoomScale="80" zoomScaleNormal="80" zoomScaleSheetLayoutView="80" workbookViewId="0">
      <selection activeCell="A4" sqref="A4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>
      <c r="A1" s="137" t="s">
        <v>429</v>
      </c>
      <c r="B1" s="138"/>
      <c r="C1" s="138"/>
      <c r="D1" s="138"/>
      <c r="E1" s="138"/>
      <c r="F1" s="138"/>
      <c r="G1" s="138"/>
      <c r="H1" s="138"/>
      <c r="I1" s="138"/>
      <c r="J1" s="138"/>
      <c r="K1" s="79" t="s">
        <v>97</v>
      </c>
    </row>
    <row r="2" spans="1:12" ht="15">
      <c r="A2" s="106" t="s">
        <v>128</v>
      </c>
      <c r="B2" s="138"/>
      <c r="C2" s="138"/>
      <c r="D2" s="138"/>
      <c r="E2" s="138"/>
      <c r="F2" s="138"/>
      <c r="G2" s="138"/>
      <c r="H2" s="138"/>
      <c r="I2" s="138"/>
      <c r="J2" s="138"/>
      <c r="K2" s="551" t="s">
        <v>1271</v>
      </c>
      <c r="L2" s="552"/>
    </row>
    <row r="3" spans="1:12" ht="15">
      <c r="A3" s="138"/>
      <c r="B3" s="138"/>
      <c r="C3" s="138"/>
      <c r="D3" s="138"/>
      <c r="E3" s="138"/>
      <c r="F3" s="138"/>
      <c r="G3" s="138"/>
      <c r="H3" s="138"/>
      <c r="I3" s="138"/>
      <c r="J3" s="138"/>
      <c r="K3" s="141"/>
    </row>
    <row r="4" spans="1:12" ht="15">
      <c r="A4" s="77" t="str">
        <f>'ფორმა N2'!A4</f>
        <v>ანგარიშვალდებული პირის დასახელება:</v>
      </c>
      <c r="B4" s="77"/>
      <c r="C4" s="77"/>
      <c r="D4" s="78"/>
      <c r="E4" s="147"/>
      <c r="F4" s="138"/>
      <c r="G4" s="138"/>
      <c r="H4" s="138"/>
      <c r="I4" s="138"/>
      <c r="J4" s="138"/>
      <c r="K4" s="147"/>
    </row>
    <row r="5" spans="1:12" s="184" customFormat="1" ht="15">
      <c r="A5" s="218" t="str">
        <f>'ფორმა N1'!D4</f>
        <v>მ.პ.გ. ქართული ოცნება - დემოკრატიული საქართველო</v>
      </c>
      <c r="B5" s="81"/>
      <c r="C5" s="81"/>
      <c r="D5" s="81"/>
      <c r="E5" s="219"/>
      <c r="F5" s="220"/>
      <c r="G5" s="220"/>
      <c r="H5" s="220"/>
      <c r="I5" s="220"/>
      <c r="J5" s="220"/>
      <c r="K5" s="219"/>
    </row>
    <row r="6" spans="1:12" ht="13.5">
      <c r="A6" s="142"/>
      <c r="B6" s="143"/>
      <c r="C6" s="143"/>
      <c r="D6" s="143"/>
      <c r="E6" s="138"/>
      <c r="F6" s="138"/>
      <c r="G6" s="138"/>
      <c r="H6" s="138"/>
      <c r="I6" s="138"/>
      <c r="J6" s="138"/>
      <c r="K6" s="138"/>
    </row>
    <row r="7" spans="1:12" ht="60">
      <c r="A7" s="150" t="s">
        <v>64</v>
      </c>
      <c r="B7" s="136" t="s">
        <v>362</v>
      </c>
      <c r="C7" s="136" t="s">
        <v>363</v>
      </c>
      <c r="D7" s="136" t="s">
        <v>365</v>
      </c>
      <c r="E7" s="136" t="s">
        <v>364</v>
      </c>
      <c r="F7" s="136" t="s">
        <v>373</v>
      </c>
      <c r="G7" s="136" t="s">
        <v>374</v>
      </c>
      <c r="H7" s="136" t="s">
        <v>368</v>
      </c>
      <c r="I7" s="136" t="s">
        <v>369</v>
      </c>
      <c r="J7" s="136" t="s">
        <v>381</v>
      </c>
      <c r="K7" s="136" t="s">
        <v>370</v>
      </c>
    </row>
    <row r="8" spans="1:12" ht="15">
      <c r="A8" s="134">
        <v>1</v>
      </c>
      <c r="B8" s="134">
        <v>2</v>
      </c>
      <c r="C8" s="136">
        <v>3</v>
      </c>
      <c r="D8" s="134">
        <v>4</v>
      </c>
      <c r="E8" s="136">
        <v>5</v>
      </c>
      <c r="F8" s="134">
        <v>6</v>
      </c>
      <c r="G8" s="136">
        <v>7</v>
      </c>
      <c r="H8" s="134">
        <v>8</v>
      </c>
      <c r="I8" s="136">
        <v>9</v>
      </c>
      <c r="J8" s="134">
        <v>10</v>
      </c>
      <c r="K8" s="136">
        <v>11</v>
      </c>
    </row>
    <row r="9" spans="1:12" ht="30">
      <c r="A9" s="408">
        <v>1</v>
      </c>
      <c r="B9" s="429" t="s">
        <v>721</v>
      </c>
      <c r="C9" s="429" t="s">
        <v>649</v>
      </c>
      <c r="D9" s="470" t="s">
        <v>2151</v>
      </c>
      <c r="E9" s="472">
        <v>202.81</v>
      </c>
      <c r="F9" s="472">
        <v>5245.62</v>
      </c>
      <c r="G9" s="427"/>
      <c r="H9" s="473"/>
      <c r="I9" s="428"/>
      <c r="J9" s="427" t="s">
        <v>723</v>
      </c>
      <c r="K9" s="473" t="s">
        <v>724</v>
      </c>
    </row>
    <row r="10" spans="1:12" ht="30">
      <c r="A10" s="408">
        <v>2</v>
      </c>
      <c r="B10" s="429" t="s">
        <v>725</v>
      </c>
      <c r="C10" s="429" t="s">
        <v>649</v>
      </c>
      <c r="D10" s="470" t="s">
        <v>2152</v>
      </c>
      <c r="E10" s="472">
        <v>200</v>
      </c>
      <c r="F10" s="472">
        <v>3400</v>
      </c>
      <c r="G10" s="427"/>
      <c r="H10" s="473"/>
      <c r="I10" s="428"/>
      <c r="J10" s="427" t="s">
        <v>727</v>
      </c>
      <c r="K10" s="473" t="s">
        <v>728</v>
      </c>
    </row>
    <row r="11" spans="1:12" ht="45">
      <c r="A11" s="408">
        <v>3</v>
      </c>
      <c r="B11" s="429" t="s">
        <v>729</v>
      </c>
      <c r="C11" s="429" t="s">
        <v>649</v>
      </c>
      <c r="D11" s="470" t="s">
        <v>722</v>
      </c>
      <c r="E11" s="429">
        <v>106</v>
      </c>
      <c r="F11" s="429">
        <v>800</v>
      </c>
      <c r="G11" s="449"/>
      <c r="H11" s="473"/>
      <c r="I11" s="428"/>
      <c r="J11" s="449" t="s">
        <v>731</v>
      </c>
      <c r="K11" s="473" t="s">
        <v>732</v>
      </c>
    </row>
    <row r="12" spans="1:12" ht="30">
      <c r="A12" s="408">
        <v>4</v>
      </c>
      <c r="B12" s="429" t="s">
        <v>733</v>
      </c>
      <c r="C12" s="429" t="s">
        <v>649</v>
      </c>
      <c r="D12" s="470" t="s">
        <v>1242</v>
      </c>
      <c r="E12" s="472">
        <v>135.69999999999999</v>
      </c>
      <c r="F12" s="472">
        <v>625</v>
      </c>
      <c r="G12" s="429"/>
      <c r="H12" s="473"/>
      <c r="I12" s="428"/>
      <c r="J12" s="429">
        <v>26001002376</v>
      </c>
      <c r="K12" s="473" t="s">
        <v>735</v>
      </c>
    </row>
    <row r="13" spans="1:12" ht="30">
      <c r="A13" s="408">
        <v>5</v>
      </c>
      <c r="B13" s="429" t="s">
        <v>736</v>
      </c>
      <c r="C13" s="429" t="s">
        <v>649</v>
      </c>
      <c r="D13" s="470" t="s">
        <v>726</v>
      </c>
      <c r="E13" s="472">
        <v>157</v>
      </c>
      <c r="F13" s="472">
        <v>1000</v>
      </c>
      <c r="G13" s="472"/>
      <c r="H13" s="473"/>
      <c r="I13" s="428"/>
      <c r="J13" s="472">
        <v>225063123</v>
      </c>
      <c r="K13" s="473" t="s">
        <v>737</v>
      </c>
    </row>
    <row r="14" spans="1:12" ht="30">
      <c r="A14" s="408">
        <v>6</v>
      </c>
      <c r="B14" s="429" t="s">
        <v>738</v>
      </c>
      <c r="C14" s="429" t="s">
        <v>649</v>
      </c>
      <c r="D14" s="470" t="s">
        <v>1242</v>
      </c>
      <c r="E14" s="429">
        <v>219</v>
      </c>
      <c r="F14" s="429">
        <v>800</v>
      </c>
      <c r="G14" s="449"/>
      <c r="H14" s="473"/>
      <c r="I14" s="428"/>
      <c r="J14" s="449" t="s">
        <v>739</v>
      </c>
      <c r="K14" s="473" t="s">
        <v>740</v>
      </c>
    </row>
    <row r="15" spans="1:12" ht="30">
      <c r="A15" s="408">
        <v>7</v>
      </c>
      <c r="B15" s="429" t="s">
        <v>741</v>
      </c>
      <c r="C15" s="429" t="s">
        <v>649</v>
      </c>
      <c r="D15" s="470" t="s">
        <v>722</v>
      </c>
      <c r="E15" s="472">
        <v>100.2</v>
      </c>
      <c r="F15" s="472">
        <v>625</v>
      </c>
      <c r="G15" s="427"/>
      <c r="H15" s="473"/>
      <c r="I15" s="428"/>
      <c r="J15" s="427" t="s">
        <v>742</v>
      </c>
      <c r="K15" s="473" t="s">
        <v>743</v>
      </c>
    </row>
    <row r="16" spans="1:12" ht="15" customHeight="1">
      <c r="A16" s="574">
        <v>8</v>
      </c>
      <c r="B16" s="578" t="s">
        <v>744</v>
      </c>
      <c r="C16" s="568" t="s">
        <v>649</v>
      </c>
      <c r="D16" s="570" t="s">
        <v>1242</v>
      </c>
      <c r="E16" s="577">
        <v>87.1</v>
      </c>
      <c r="F16" s="472">
        <v>400</v>
      </c>
      <c r="G16" s="427"/>
      <c r="H16" s="473"/>
      <c r="I16" s="428"/>
      <c r="J16" s="427" t="s">
        <v>745</v>
      </c>
      <c r="K16" s="473" t="s">
        <v>746</v>
      </c>
    </row>
    <row r="17" spans="1:11" ht="15">
      <c r="A17" s="575"/>
      <c r="B17" s="578"/>
      <c r="C17" s="569"/>
      <c r="D17" s="571"/>
      <c r="E17" s="577"/>
      <c r="F17" s="472">
        <v>400</v>
      </c>
      <c r="G17" s="427"/>
      <c r="H17" s="473"/>
      <c r="I17" s="428"/>
      <c r="J17" s="427" t="s">
        <v>747</v>
      </c>
      <c r="K17" s="473" t="s">
        <v>748</v>
      </c>
    </row>
    <row r="18" spans="1:11" ht="45">
      <c r="A18" s="408">
        <v>9</v>
      </c>
      <c r="B18" s="429" t="s">
        <v>749</v>
      </c>
      <c r="C18" s="429" t="s">
        <v>649</v>
      </c>
      <c r="D18" s="470" t="s">
        <v>1242</v>
      </c>
      <c r="E18" s="472">
        <v>110</v>
      </c>
      <c r="F18" s="472">
        <v>800</v>
      </c>
      <c r="G18" s="472"/>
      <c r="H18" s="473"/>
      <c r="I18" s="428"/>
      <c r="J18" s="472">
        <v>47001000294</v>
      </c>
      <c r="K18" s="473" t="s">
        <v>750</v>
      </c>
    </row>
    <row r="19" spans="1:11" ht="15" customHeight="1">
      <c r="A19" s="574">
        <v>10</v>
      </c>
      <c r="B19" s="578" t="s">
        <v>751</v>
      </c>
      <c r="C19" s="568" t="s">
        <v>649</v>
      </c>
      <c r="D19" s="570" t="s">
        <v>1242</v>
      </c>
      <c r="E19" s="577">
        <v>140.9</v>
      </c>
      <c r="F19" s="472">
        <v>250</v>
      </c>
      <c r="G19" s="472"/>
      <c r="H19" s="473"/>
      <c r="I19" s="428"/>
      <c r="J19" s="472">
        <v>62007000585</v>
      </c>
      <c r="K19" s="473" t="s">
        <v>752</v>
      </c>
    </row>
    <row r="20" spans="1:11" ht="15">
      <c r="A20" s="575"/>
      <c r="B20" s="578"/>
      <c r="C20" s="569"/>
      <c r="D20" s="571"/>
      <c r="E20" s="577"/>
      <c r="F20" s="472">
        <v>250</v>
      </c>
      <c r="G20" s="427"/>
      <c r="H20" s="473"/>
      <c r="I20" s="428"/>
      <c r="J20" s="427" t="s">
        <v>753</v>
      </c>
      <c r="K20" s="473" t="s">
        <v>754</v>
      </c>
    </row>
    <row r="21" spans="1:11" ht="30">
      <c r="A21" s="408">
        <v>11</v>
      </c>
      <c r="B21" s="429" t="s">
        <v>755</v>
      </c>
      <c r="C21" s="429" t="s">
        <v>649</v>
      </c>
      <c r="D21" s="470" t="s">
        <v>730</v>
      </c>
      <c r="E21" s="472">
        <v>100</v>
      </c>
      <c r="F21" s="472">
        <v>625</v>
      </c>
      <c r="G21" s="472"/>
      <c r="H21" s="473"/>
      <c r="I21" s="428"/>
      <c r="J21" s="472">
        <v>230030613</v>
      </c>
      <c r="K21" s="473" t="s">
        <v>756</v>
      </c>
    </row>
    <row r="22" spans="1:11" ht="30">
      <c r="A22" s="408">
        <v>12</v>
      </c>
      <c r="B22" s="429" t="s">
        <v>757</v>
      </c>
      <c r="C22" s="429" t="s">
        <v>649</v>
      </c>
      <c r="D22" s="470" t="s">
        <v>1242</v>
      </c>
      <c r="E22" s="472">
        <v>46</v>
      </c>
      <c r="F22" s="472">
        <v>375</v>
      </c>
      <c r="G22" s="427"/>
      <c r="H22" s="473"/>
      <c r="I22" s="428"/>
      <c r="J22" s="427" t="s">
        <v>758</v>
      </c>
      <c r="K22" s="473" t="s">
        <v>759</v>
      </c>
    </row>
    <row r="23" spans="1:11" ht="30">
      <c r="A23" s="408">
        <v>13</v>
      </c>
      <c r="B23" s="429" t="s">
        <v>760</v>
      </c>
      <c r="C23" s="429" t="s">
        <v>649</v>
      </c>
      <c r="D23" s="470" t="s">
        <v>722</v>
      </c>
      <c r="E23" s="472">
        <v>90</v>
      </c>
      <c r="F23" s="472">
        <v>500</v>
      </c>
      <c r="G23" s="429"/>
      <c r="H23" s="473"/>
      <c r="I23" s="428"/>
      <c r="J23" s="429">
        <v>53001007238</v>
      </c>
      <c r="K23" s="473" t="s">
        <v>761</v>
      </c>
    </row>
    <row r="24" spans="1:11" ht="30">
      <c r="A24" s="408">
        <v>14</v>
      </c>
      <c r="B24" s="429" t="s">
        <v>762</v>
      </c>
      <c r="C24" s="429" t="s">
        <v>649</v>
      </c>
      <c r="D24" s="470" t="s">
        <v>1242</v>
      </c>
      <c r="E24" s="472">
        <v>161</v>
      </c>
      <c r="F24" s="472">
        <v>625</v>
      </c>
      <c r="G24" s="429"/>
      <c r="H24" s="473"/>
      <c r="I24" s="428"/>
      <c r="J24" s="429" t="s">
        <v>763</v>
      </c>
      <c r="K24" s="473" t="s">
        <v>764</v>
      </c>
    </row>
    <row r="25" spans="1:11" ht="30">
      <c r="A25" s="408">
        <v>15</v>
      </c>
      <c r="B25" s="429" t="s">
        <v>765</v>
      </c>
      <c r="C25" s="429" t="s">
        <v>649</v>
      </c>
      <c r="D25" s="470" t="s">
        <v>1242</v>
      </c>
      <c r="E25" s="472">
        <v>72</v>
      </c>
      <c r="F25" s="472">
        <v>1250</v>
      </c>
      <c r="G25" s="427"/>
      <c r="H25" s="473"/>
      <c r="I25" s="428"/>
      <c r="J25" s="427" t="s">
        <v>766</v>
      </c>
      <c r="K25" s="473" t="s">
        <v>767</v>
      </c>
    </row>
    <row r="26" spans="1:11" ht="30">
      <c r="A26" s="408">
        <v>16</v>
      </c>
      <c r="B26" s="429" t="s">
        <v>768</v>
      </c>
      <c r="C26" s="429" t="s">
        <v>649</v>
      </c>
      <c r="D26" s="470" t="s">
        <v>1242</v>
      </c>
      <c r="E26" s="472">
        <v>60</v>
      </c>
      <c r="F26" s="472">
        <v>800</v>
      </c>
      <c r="G26" s="474"/>
      <c r="H26" s="473"/>
      <c r="I26" s="428"/>
      <c r="J26" s="474" t="s">
        <v>769</v>
      </c>
      <c r="K26" s="473" t="s">
        <v>770</v>
      </c>
    </row>
    <row r="27" spans="1:11" ht="30">
      <c r="A27" s="408">
        <v>17</v>
      </c>
      <c r="B27" s="429" t="s">
        <v>771</v>
      </c>
      <c r="C27" s="429" t="s">
        <v>649</v>
      </c>
      <c r="D27" s="470" t="s">
        <v>722</v>
      </c>
      <c r="E27" s="472">
        <v>1000</v>
      </c>
      <c r="F27" s="472">
        <v>35563.5</v>
      </c>
      <c r="G27" s="474"/>
      <c r="H27" s="473"/>
      <c r="I27" s="428"/>
      <c r="J27" s="474" t="s">
        <v>772</v>
      </c>
      <c r="K27" s="473" t="s">
        <v>773</v>
      </c>
    </row>
    <row r="28" spans="1:11" ht="30">
      <c r="A28" s="408">
        <v>18</v>
      </c>
      <c r="B28" s="429" t="s">
        <v>774</v>
      </c>
      <c r="C28" s="429" t="s">
        <v>649</v>
      </c>
      <c r="D28" s="470" t="s">
        <v>2152</v>
      </c>
      <c r="E28" s="472">
        <v>90</v>
      </c>
      <c r="F28" s="472">
        <v>625</v>
      </c>
      <c r="G28" s="474"/>
      <c r="H28" s="473"/>
      <c r="I28" s="428"/>
      <c r="J28" s="474" t="s">
        <v>775</v>
      </c>
      <c r="K28" s="473" t="s">
        <v>776</v>
      </c>
    </row>
    <row r="29" spans="1:11" ht="30">
      <c r="A29" s="408">
        <v>19</v>
      </c>
      <c r="B29" s="429" t="s">
        <v>777</v>
      </c>
      <c r="C29" s="429" t="s">
        <v>649</v>
      </c>
      <c r="D29" s="470" t="s">
        <v>2152</v>
      </c>
      <c r="E29" s="472">
        <v>150</v>
      </c>
      <c r="F29" s="472">
        <v>300</v>
      </c>
      <c r="G29" s="474"/>
      <c r="H29" s="473"/>
      <c r="I29" s="428"/>
      <c r="J29" s="474" t="s">
        <v>778</v>
      </c>
      <c r="K29" s="473" t="s">
        <v>779</v>
      </c>
    </row>
    <row r="30" spans="1:11" ht="30">
      <c r="A30" s="408">
        <v>20</v>
      </c>
      <c r="B30" s="429" t="s">
        <v>780</v>
      </c>
      <c r="C30" s="429" t="s">
        <v>649</v>
      </c>
      <c r="D30" s="470" t="s">
        <v>1242</v>
      </c>
      <c r="E30" s="472">
        <v>95</v>
      </c>
      <c r="F30" s="472">
        <v>550</v>
      </c>
      <c r="G30" s="474"/>
      <c r="H30" s="473"/>
      <c r="I30" s="428"/>
      <c r="J30" s="474" t="s">
        <v>781</v>
      </c>
      <c r="K30" s="473" t="s">
        <v>782</v>
      </c>
    </row>
    <row r="31" spans="1:11" ht="45">
      <c r="A31" s="408">
        <v>21</v>
      </c>
      <c r="B31" s="429" t="s">
        <v>783</v>
      </c>
      <c r="C31" s="429" t="s">
        <v>649</v>
      </c>
      <c r="D31" s="470" t="s">
        <v>2152</v>
      </c>
      <c r="E31" s="472">
        <v>289.39999999999998</v>
      </c>
      <c r="F31" s="472">
        <v>2000</v>
      </c>
      <c r="G31" s="474"/>
      <c r="H31" s="473"/>
      <c r="I31" s="428"/>
      <c r="J31" s="474" t="s">
        <v>708</v>
      </c>
      <c r="K31" s="473" t="s">
        <v>707</v>
      </c>
    </row>
    <row r="32" spans="1:11" ht="30">
      <c r="A32" s="408">
        <v>22</v>
      </c>
      <c r="B32" s="429" t="s">
        <v>784</v>
      </c>
      <c r="C32" s="429" t="s">
        <v>649</v>
      </c>
      <c r="D32" s="470" t="s">
        <v>722</v>
      </c>
      <c r="E32" s="472">
        <v>119.8</v>
      </c>
      <c r="F32" s="472">
        <v>800</v>
      </c>
      <c r="G32" s="474"/>
      <c r="H32" s="473"/>
      <c r="I32" s="428"/>
      <c r="J32" s="474" t="s">
        <v>785</v>
      </c>
      <c r="K32" s="473" t="s">
        <v>786</v>
      </c>
    </row>
    <row r="33" spans="1:11" ht="45">
      <c r="A33" s="408">
        <v>23</v>
      </c>
      <c r="B33" s="475" t="s">
        <v>787</v>
      </c>
      <c r="C33" s="429" t="s">
        <v>649</v>
      </c>
      <c r="D33" s="470" t="s">
        <v>1242</v>
      </c>
      <c r="E33" s="476">
        <v>120</v>
      </c>
      <c r="F33" s="476">
        <v>875</v>
      </c>
      <c r="G33" s="474"/>
      <c r="H33" s="477"/>
      <c r="I33" s="428"/>
      <c r="J33" s="474" t="s">
        <v>788</v>
      </c>
      <c r="K33" s="477" t="s">
        <v>789</v>
      </c>
    </row>
    <row r="34" spans="1:11" ht="30">
      <c r="A34" s="408">
        <v>24</v>
      </c>
      <c r="B34" s="475" t="s">
        <v>790</v>
      </c>
      <c r="C34" s="429" t="s">
        <v>649</v>
      </c>
      <c r="D34" s="470" t="s">
        <v>1242</v>
      </c>
      <c r="E34" s="476">
        <v>650</v>
      </c>
      <c r="F34" s="476">
        <v>1875</v>
      </c>
      <c r="G34" s="474"/>
      <c r="H34" s="477"/>
      <c r="I34" s="428"/>
      <c r="J34" s="474" t="s">
        <v>791</v>
      </c>
      <c r="K34" s="477" t="s">
        <v>792</v>
      </c>
    </row>
    <row r="35" spans="1:11" ht="15" customHeight="1">
      <c r="A35" s="574">
        <v>25</v>
      </c>
      <c r="B35" s="579" t="s">
        <v>793</v>
      </c>
      <c r="C35" s="568" t="s">
        <v>649</v>
      </c>
      <c r="D35" s="570" t="s">
        <v>1242</v>
      </c>
      <c r="E35" s="581">
        <v>331.82</v>
      </c>
      <c r="F35" s="476">
        <v>2370.8999999999996</v>
      </c>
      <c r="G35" s="474"/>
      <c r="H35" s="477"/>
      <c r="I35" s="428"/>
      <c r="J35" s="474" t="s">
        <v>794</v>
      </c>
      <c r="K35" s="477" t="s">
        <v>795</v>
      </c>
    </row>
    <row r="36" spans="1:11" ht="15" customHeight="1">
      <c r="A36" s="575"/>
      <c r="B36" s="580"/>
      <c r="C36" s="569"/>
      <c r="D36" s="571"/>
      <c r="E36" s="582"/>
      <c r="F36" s="476">
        <v>2370.8999999999996</v>
      </c>
      <c r="G36" s="474"/>
      <c r="H36" s="477"/>
      <c r="I36" s="428"/>
      <c r="J36" s="474" t="s">
        <v>796</v>
      </c>
      <c r="K36" s="477" t="s">
        <v>797</v>
      </c>
    </row>
    <row r="37" spans="1:11" ht="30">
      <c r="A37" s="408">
        <v>26</v>
      </c>
      <c r="B37" s="475" t="s">
        <v>798</v>
      </c>
      <c r="C37" s="429" t="s">
        <v>649</v>
      </c>
      <c r="D37" s="470" t="s">
        <v>2153</v>
      </c>
      <c r="E37" s="476">
        <v>327.14999999999998</v>
      </c>
      <c r="F37" s="476">
        <v>2000</v>
      </c>
      <c r="G37" s="474"/>
      <c r="H37" s="477"/>
      <c r="I37" s="428"/>
      <c r="J37" s="474" t="s">
        <v>799</v>
      </c>
      <c r="K37" s="477" t="s">
        <v>800</v>
      </c>
    </row>
    <row r="38" spans="1:11" ht="30">
      <c r="A38" s="408">
        <v>27</v>
      </c>
      <c r="B38" s="475" t="s">
        <v>801</v>
      </c>
      <c r="C38" s="429" t="s">
        <v>649</v>
      </c>
      <c r="D38" s="470" t="s">
        <v>2152</v>
      </c>
      <c r="E38" s="476">
        <v>218.1</v>
      </c>
      <c r="F38" s="476">
        <v>4196.49</v>
      </c>
      <c r="G38" s="474"/>
      <c r="H38" s="477"/>
      <c r="I38" s="428"/>
      <c r="J38" s="474" t="s">
        <v>802</v>
      </c>
      <c r="K38" s="477" t="s">
        <v>803</v>
      </c>
    </row>
    <row r="39" spans="1:11" ht="30">
      <c r="A39" s="408">
        <v>28</v>
      </c>
      <c r="B39" s="429" t="s">
        <v>736</v>
      </c>
      <c r="C39" s="429" t="s">
        <v>649</v>
      </c>
      <c r="D39" s="470" t="s">
        <v>730</v>
      </c>
      <c r="E39" s="472">
        <v>122</v>
      </c>
      <c r="F39" s="472">
        <v>750</v>
      </c>
      <c r="G39" s="472"/>
      <c r="H39" s="473"/>
      <c r="I39" s="428"/>
      <c r="J39" s="472">
        <v>225063123</v>
      </c>
      <c r="K39" s="473" t="s">
        <v>737</v>
      </c>
    </row>
    <row r="40" spans="1:11" ht="45">
      <c r="A40" s="408">
        <v>29</v>
      </c>
      <c r="B40" s="475" t="s">
        <v>804</v>
      </c>
      <c r="C40" s="429" t="s">
        <v>649</v>
      </c>
      <c r="D40" s="470" t="s">
        <v>722</v>
      </c>
      <c r="E40" s="476">
        <v>91</v>
      </c>
      <c r="F40" s="476">
        <v>1250</v>
      </c>
      <c r="G40" s="474"/>
      <c r="H40" s="477"/>
      <c r="I40" s="428"/>
      <c r="J40" s="474" t="s">
        <v>805</v>
      </c>
      <c r="K40" s="477" t="s">
        <v>806</v>
      </c>
    </row>
    <row r="41" spans="1:11" ht="30">
      <c r="A41" s="408">
        <v>30</v>
      </c>
      <c r="B41" s="475" t="s">
        <v>771</v>
      </c>
      <c r="C41" s="429" t="s">
        <v>649</v>
      </c>
      <c r="D41" s="470" t="s">
        <v>722</v>
      </c>
      <c r="E41" s="476">
        <v>200</v>
      </c>
      <c r="F41" s="476">
        <v>7112.6999999999989</v>
      </c>
      <c r="G41" s="474"/>
      <c r="H41" s="477"/>
      <c r="I41" s="428"/>
      <c r="J41" s="474" t="s">
        <v>667</v>
      </c>
      <c r="K41" s="477" t="s">
        <v>666</v>
      </c>
    </row>
    <row r="42" spans="1:11" ht="45">
      <c r="A42" s="408">
        <v>31</v>
      </c>
      <c r="B42" s="475" t="s">
        <v>807</v>
      </c>
      <c r="C42" s="429" t="s">
        <v>649</v>
      </c>
      <c r="D42" s="470" t="s">
        <v>722</v>
      </c>
      <c r="E42" s="476">
        <v>206.94</v>
      </c>
      <c r="F42" s="476">
        <v>1875</v>
      </c>
      <c r="G42" s="474"/>
      <c r="H42" s="477"/>
      <c r="I42" s="428"/>
      <c r="J42" s="474" t="s">
        <v>808</v>
      </c>
      <c r="K42" s="477" t="s">
        <v>809</v>
      </c>
    </row>
    <row r="43" spans="1:11" ht="30">
      <c r="A43" s="408">
        <v>32</v>
      </c>
      <c r="B43" s="475" t="s">
        <v>810</v>
      </c>
      <c r="C43" s="429" t="s">
        <v>649</v>
      </c>
      <c r="D43" s="470" t="s">
        <v>722</v>
      </c>
      <c r="E43" s="476">
        <v>150.21</v>
      </c>
      <c r="F43" s="476">
        <v>1500</v>
      </c>
      <c r="G43" s="474"/>
      <c r="H43" s="477"/>
      <c r="I43" s="428"/>
      <c r="J43" s="474" t="s">
        <v>811</v>
      </c>
      <c r="K43" s="477" t="s">
        <v>812</v>
      </c>
    </row>
    <row r="44" spans="1:11" ht="30">
      <c r="A44" s="408">
        <v>33</v>
      </c>
      <c r="B44" s="429" t="s">
        <v>813</v>
      </c>
      <c r="C44" s="429" t="s">
        <v>649</v>
      </c>
      <c r="D44" s="470" t="s">
        <v>722</v>
      </c>
      <c r="E44" s="429">
        <v>138.80000000000001</v>
      </c>
      <c r="F44" s="429">
        <v>1000</v>
      </c>
      <c r="G44" s="429">
        <v>36001011819</v>
      </c>
      <c r="H44" s="473" t="s">
        <v>814</v>
      </c>
      <c r="I44" s="428" t="s">
        <v>1240</v>
      </c>
      <c r="J44" s="428"/>
      <c r="K44" s="402"/>
    </row>
    <row r="45" spans="1:11" ht="30" customHeight="1">
      <c r="A45" s="574">
        <v>34</v>
      </c>
      <c r="B45" s="568" t="s">
        <v>815</v>
      </c>
      <c r="C45" s="429" t="s">
        <v>649</v>
      </c>
      <c r="D45" s="570" t="s">
        <v>1242</v>
      </c>
      <c r="E45" s="568">
        <v>130</v>
      </c>
      <c r="F45" s="429">
        <v>4267.62</v>
      </c>
      <c r="G45" s="449" t="s">
        <v>816</v>
      </c>
      <c r="H45" s="473" t="s">
        <v>817</v>
      </c>
      <c r="I45" s="428" t="s">
        <v>818</v>
      </c>
      <c r="J45" s="428"/>
      <c r="K45" s="402"/>
    </row>
    <row r="46" spans="1:11" ht="30" customHeight="1">
      <c r="A46" s="575"/>
      <c r="B46" s="569"/>
      <c r="C46" s="429" t="s">
        <v>649</v>
      </c>
      <c r="D46" s="571"/>
      <c r="E46" s="569"/>
      <c r="F46" s="429">
        <v>948.3599999999999</v>
      </c>
      <c r="G46" s="449" t="s">
        <v>819</v>
      </c>
      <c r="H46" s="473" t="s">
        <v>820</v>
      </c>
      <c r="I46" s="428" t="s">
        <v>818</v>
      </c>
      <c r="J46" s="428"/>
      <c r="K46" s="402"/>
    </row>
    <row r="47" spans="1:11" ht="45">
      <c r="A47" s="408">
        <v>35</v>
      </c>
      <c r="B47" s="429" t="s">
        <v>821</v>
      </c>
      <c r="C47" s="429" t="s">
        <v>649</v>
      </c>
      <c r="D47" s="470" t="s">
        <v>1242</v>
      </c>
      <c r="E47" s="472">
        <v>82.9</v>
      </c>
      <c r="F47" s="472">
        <v>375</v>
      </c>
      <c r="G47" s="427" t="s">
        <v>822</v>
      </c>
      <c r="H47" s="473" t="s">
        <v>823</v>
      </c>
      <c r="I47" s="428" t="s">
        <v>824</v>
      </c>
      <c r="J47" s="428"/>
      <c r="K47" s="402"/>
    </row>
    <row r="48" spans="1:11" ht="30">
      <c r="A48" s="408">
        <v>36</v>
      </c>
      <c r="B48" s="429" t="s">
        <v>825</v>
      </c>
      <c r="C48" s="429" t="s">
        <v>649</v>
      </c>
      <c r="D48" s="470" t="s">
        <v>1242</v>
      </c>
      <c r="E48" s="472">
        <v>65</v>
      </c>
      <c r="F48" s="472">
        <v>1000</v>
      </c>
      <c r="G48" s="427" t="s">
        <v>826</v>
      </c>
      <c r="H48" s="473" t="s">
        <v>827</v>
      </c>
      <c r="I48" s="428" t="s">
        <v>828</v>
      </c>
      <c r="J48" s="428"/>
      <c r="K48" s="402"/>
    </row>
    <row r="49" spans="1:11" ht="30">
      <c r="A49" s="408">
        <v>37</v>
      </c>
      <c r="B49" s="429" t="s">
        <v>829</v>
      </c>
      <c r="C49" s="429" t="s">
        <v>649</v>
      </c>
      <c r="D49" s="470" t="s">
        <v>1242</v>
      </c>
      <c r="E49" s="472">
        <v>81.55</v>
      </c>
      <c r="F49" s="472">
        <v>500</v>
      </c>
      <c r="G49" s="472">
        <v>24001004130</v>
      </c>
      <c r="H49" s="473" t="s">
        <v>830</v>
      </c>
      <c r="I49" s="428" t="s">
        <v>831</v>
      </c>
      <c r="J49" s="428"/>
      <c r="K49" s="402"/>
    </row>
    <row r="50" spans="1:11" ht="45">
      <c r="A50" s="408">
        <v>38</v>
      </c>
      <c r="B50" s="429" t="s">
        <v>832</v>
      </c>
      <c r="C50" s="429" t="s">
        <v>649</v>
      </c>
      <c r="D50" s="470" t="s">
        <v>1242</v>
      </c>
      <c r="E50" s="472">
        <v>60.8</v>
      </c>
      <c r="F50" s="472">
        <v>375</v>
      </c>
      <c r="G50" s="427" t="s">
        <v>833</v>
      </c>
      <c r="H50" s="473" t="s">
        <v>834</v>
      </c>
      <c r="I50" s="428" t="s">
        <v>835</v>
      </c>
      <c r="J50" s="428"/>
      <c r="K50" s="402"/>
    </row>
    <row r="51" spans="1:11" ht="30">
      <c r="A51" s="408">
        <v>39</v>
      </c>
      <c r="B51" s="429" t="s">
        <v>836</v>
      </c>
      <c r="C51" s="429" t="s">
        <v>649</v>
      </c>
      <c r="D51" s="470" t="s">
        <v>722</v>
      </c>
      <c r="E51" s="472">
        <v>107</v>
      </c>
      <c r="F51" s="472">
        <v>750</v>
      </c>
      <c r="G51" s="472">
        <v>62005023736</v>
      </c>
      <c r="H51" s="473" t="s">
        <v>837</v>
      </c>
      <c r="I51" s="428" t="s">
        <v>838</v>
      </c>
      <c r="J51" s="428"/>
      <c r="K51" s="402"/>
    </row>
    <row r="52" spans="1:11" ht="30">
      <c r="A52" s="408">
        <v>40</v>
      </c>
      <c r="B52" s="429" t="s">
        <v>839</v>
      </c>
      <c r="C52" s="429" t="s">
        <v>649</v>
      </c>
      <c r="D52" s="470" t="s">
        <v>1242</v>
      </c>
      <c r="E52" s="429">
        <v>126.77</v>
      </c>
      <c r="F52" s="429">
        <v>3556.3499999999995</v>
      </c>
      <c r="G52" s="449" t="s">
        <v>840</v>
      </c>
      <c r="H52" s="473" t="s">
        <v>841</v>
      </c>
      <c r="I52" s="428" t="s">
        <v>842</v>
      </c>
      <c r="J52" s="428"/>
      <c r="K52" s="402"/>
    </row>
    <row r="53" spans="1:11" ht="30">
      <c r="A53" s="408">
        <v>41</v>
      </c>
      <c r="B53" s="429" t="s">
        <v>843</v>
      </c>
      <c r="C53" s="429" t="s">
        <v>649</v>
      </c>
      <c r="D53" s="470" t="s">
        <v>1242</v>
      </c>
      <c r="E53" s="472">
        <v>223</v>
      </c>
      <c r="F53" s="472">
        <v>450</v>
      </c>
      <c r="G53" s="427" t="s">
        <v>844</v>
      </c>
      <c r="H53" s="473" t="s">
        <v>845</v>
      </c>
      <c r="I53" s="428" t="s">
        <v>846</v>
      </c>
      <c r="J53" s="428"/>
      <c r="K53" s="402"/>
    </row>
    <row r="54" spans="1:11" ht="30">
      <c r="A54" s="408">
        <v>42</v>
      </c>
      <c r="B54" s="429" t="s">
        <v>847</v>
      </c>
      <c r="C54" s="429" t="s">
        <v>649</v>
      </c>
      <c r="D54" s="470" t="s">
        <v>1242</v>
      </c>
      <c r="E54" s="429">
        <v>90</v>
      </c>
      <c r="F54" s="429">
        <v>437.5</v>
      </c>
      <c r="G54" s="449" t="s">
        <v>848</v>
      </c>
      <c r="H54" s="473" t="s">
        <v>849</v>
      </c>
      <c r="I54" s="428" t="s">
        <v>850</v>
      </c>
      <c r="J54" s="428"/>
      <c r="K54" s="402"/>
    </row>
    <row r="55" spans="1:11" ht="30">
      <c r="A55" s="408">
        <v>43</v>
      </c>
      <c r="B55" s="429" t="s">
        <v>851</v>
      </c>
      <c r="C55" s="429" t="s">
        <v>649</v>
      </c>
      <c r="D55" s="470" t="s">
        <v>722</v>
      </c>
      <c r="E55" s="472">
        <v>155</v>
      </c>
      <c r="F55" s="472">
        <v>550</v>
      </c>
      <c r="G55" s="472">
        <v>25001049879</v>
      </c>
      <c r="H55" s="473" t="s">
        <v>852</v>
      </c>
      <c r="I55" s="428" t="s">
        <v>853</v>
      </c>
      <c r="J55" s="428"/>
      <c r="K55" s="402"/>
    </row>
    <row r="56" spans="1:11" ht="45">
      <c r="A56" s="408">
        <v>44</v>
      </c>
      <c r="B56" s="429" t="s">
        <v>854</v>
      </c>
      <c r="C56" s="429" t="s">
        <v>649</v>
      </c>
      <c r="D56" s="470" t="s">
        <v>1242</v>
      </c>
      <c r="E56" s="472">
        <v>112.5</v>
      </c>
      <c r="F56" s="472">
        <v>625</v>
      </c>
      <c r="G56" s="472">
        <v>61002004053</v>
      </c>
      <c r="H56" s="473" t="s">
        <v>855</v>
      </c>
      <c r="I56" s="428" t="s">
        <v>856</v>
      </c>
      <c r="J56" s="428"/>
      <c r="K56" s="402"/>
    </row>
    <row r="57" spans="1:11" ht="30">
      <c r="A57" s="408">
        <v>45</v>
      </c>
      <c r="B57" s="429" t="s">
        <v>857</v>
      </c>
      <c r="C57" s="429" t="s">
        <v>649</v>
      </c>
      <c r="D57" s="470" t="s">
        <v>1242</v>
      </c>
      <c r="E57" s="472">
        <v>55</v>
      </c>
      <c r="F57" s="472">
        <v>400</v>
      </c>
      <c r="G57" s="472">
        <v>47001003904</v>
      </c>
      <c r="H57" s="473" t="s">
        <v>858</v>
      </c>
      <c r="I57" s="428" t="s">
        <v>859</v>
      </c>
      <c r="J57" s="428"/>
      <c r="K57" s="402"/>
    </row>
    <row r="58" spans="1:11" ht="30">
      <c r="A58" s="408">
        <v>46</v>
      </c>
      <c r="B58" s="429" t="s">
        <v>860</v>
      </c>
      <c r="C58" s="429" t="s">
        <v>649</v>
      </c>
      <c r="D58" s="470" t="s">
        <v>722</v>
      </c>
      <c r="E58" s="472">
        <v>136</v>
      </c>
      <c r="F58" s="472">
        <v>525</v>
      </c>
      <c r="G58" s="429">
        <v>38001047179</v>
      </c>
      <c r="H58" s="473" t="s">
        <v>861</v>
      </c>
      <c r="I58" s="428" t="s">
        <v>862</v>
      </c>
      <c r="J58" s="428"/>
      <c r="K58" s="402"/>
    </row>
    <row r="59" spans="1:11" ht="30">
      <c r="A59" s="408">
        <v>47</v>
      </c>
      <c r="B59" s="429" t="s">
        <v>863</v>
      </c>
      <c r="C59" s="429" t="s">
        <v>649</v>
      </c>
      <c r="D59" s="470" t="s">
        <v>1242</v>
      </c>
      <c r="E59" s="472">
        <v>94.1</v>
      </c>
      <c r="F59" s="472">
        <v>500</v>
      </c>
      <c r="G59" s="472">
        <v>54001031206</v>
      </c>
      <c r="H59" s="473" t="s">
        <v>864</v>
      </c>
      <c r="I59" s="428" t="s">
        <v>865</v>
      </c>
      <c r="J59" s="428"/>
      <c r="K59" s="402"/>
    </row>
    <row r="60" spans="1:11" ht="30">
      <c r="A60" s="408">
        <v>48</v>
      </c>
      <c r="B60" s="429" t="s">
        <v>866</v>
      </c>
      <c r="C60" s="429" t="s">
        <v>649</v>
      </c>
      <c r="D60" s="470" t="s">
        <v>722</v>
      </c>
      <c r="E60" s="472">
        <v>84.1</v>
      </c>
      <c r="F60" s="472">
        <v>625</v>
      </c>
      <c r="G60" s="427" t="s">
        <v>867</v>
      </c>
      <c r="H60" s="473" t="s">
        <v>868</v>
      </c>
      <c r="I60" s="428" t="s">
        <v>869</v>
      </c>
      <c r="J60" s="428"/>
      <c r="K60" s="402"/>
    </row>
    <row r="61" spans="1:11" ht="30" customHeight="1">
      <c r="A61" s="408">
        <v>49</v>
      </c>
      <c r="B61" s="429" t="s">
        <v>870</v>
      </c>
      <c r="C61" s="429" t="s">
        <v>649</v>
      </c>
      <c r="D61" s="470" t="s">
        <v>1242</v>
      </c>
      <c r="E61" s="472">
        <v>110</v>
      </c>
      <c r="F61" s="472">
        <v>737.5</v>
      </c>
      <c r="G61" s="472">
        <v>3760818</v>
      </c>
      <c r="H61" s="473" t="s">
        <v>871</v>
      </c>
      <c r="I61" s="428" t="s">
        <v>872</v>
      </c>
      <c r="J61" s="428"/>
      <c r="K61" s="402"/>
    </row>
    <row r="62" spans="1:11" ht="30">
      <c r="A62" s="408">
        <v>50</v>
      </c>
      <c r="B62" s="429" t="s">
        <v>873</v>
      </c>
      <c r="C62" s="429" t="s">
        <v>649</v>
      </c>
      <c r="D62" s="470" t="s">
        <v>722</v>
      </c>
      <c r="E62" s="472">
        <v>130</v>
      </c>
      <c r="F62" s="472">
        <v>500</v>
      </c>
      <c r="G62" s="474" t="s">
        <v>874</v>
      </c>
      <c r="H62" s="473" t="s">
        <v>875</v>
      </c>
      <c r="I62" s="428" t="s">
        <v>876</v>
      </c>
      <c r="J62" s="428"/>
      <c r="K62" s="402"/>
    </row>
    <row r="63" spans="1:11" ht="30">
      <c r="A63" s="408">
        <v>51</v>
      </c>
      <c r="B63" s="429" t="s">
        <v>877</v>
      </c>
      <c r="C63" s="429" t="s">
        <v>649</v>
      </c>
      <c r="D63" s="470" t="s">
        <v>1242</v>
      </c>
      <c r="E63" s="472">
        <v>54</v>
      </c>
      <c r="F63" s="472">
        <v>313</v>
      </c>
      <c r="G63" s="472">
        <v>49001006224</v>
      </c>
      <c r="H63" s="473" t="s">
        <v>878</v>
      </c>
      <c r="I63" s="428" t="s">
        <v>879</v>
      </c>
      <c r="J63" s="428"/>
      <c r="K63" s="402"/>
    </row>
    <row r="64" spans="1:11" ht="30">
      <c r="A64" s="408">
        <v>52</v>
      </c>
      <c r="B64" s="429" t="s">
        <v>880</v>
      </c>
      <c r="C64" s="429" t="s">
        <v>649</v>
      </c>
      <c r="D64" s="470" t="s">
        <v>1242</v>
      </c>
      <c r="E64" s="472">
        <v>80.3</v>
      </c>
      <c r="F64" s="472">
        <v>625</v>
      </c>
      <c r="G64" s="472">
        <v>33001022458</v>
      </c>
      <c r="H64" s="473" t="s">
        <v>881</v>
      </c>
      <c r="I64" s="428" t="s">
        <v>882</v>
      </c>
      <c r="J64" s="428"/>
      <c r="K64" s="402"/>
    </row>
    <row r="65" spans="1:11" ht="45">
      <c r="A65" s="408">
        <v>53</v>
      </c>
      <c r="B65" s="429" t="s">
        <v>883</v>
      </c>
      <c r="C65" s="429" t="s">
        <v>649</v>
      </c>
      <c r="D65" s="470" t="s">
        <v>2154</v>
      </c>
      <c r="E65" s="472">
        <v>60</v>
      </c>
      <c r="F65" s="472">
        <v>500</v>
      </c>
      <c r="G65" s="472">
        <v>29001003140</v>
      </c>
      <c r="H65" s="473" t="s">
        <v>884</v>
      </c>
      <c r="I65" s="428" t="s">
        <v>885</v>
      </c>
      <c r="J65" s="428"/>
      <c r="K65" s="402"/>
    </row>
    <row r="66" spans="1:11" ht="30">
      <c r="A66" s="408">
        <v>54</v>
      </c>
      <c r="B66" s="429" t="s">
        <v>886</v>
      </c>
      <c r="C66" s="429" t="s">
        <v>649</v>
      </c>
      <c r="D66" s="470" t="s">
        <v>730</v>
      </c>
      <c r="E66" s="472">
        <v>50</v>
      </c>
      <c r="F66" s="472">
        <v>350</v>
      </c>
      <c r="G66" s="474" t="s">
        <v>887</v>
      </c>
      <c r="H66" s="473" t="s">
        <v>888</v>
      </c>
      <c r="I66" s="428" t="s">
        <v>889</v>
      </c>
      <c r="J66" s="428"/>
      <c r="K66" s="402"/>
    </row>
    <row r="67" spans="1:11" ht="30">
      <c r="A67" s="408">
        <v>55</v>
      </c>
      <c r="B67" s="429" t="s">
        <v>890</v>
      </c>
      <c r="C67" s="429" t="s">
        <v>649</v>
      </c>
      <c r="D67" s="470" t="s">
        <v>1242</v>
      </c>
      <c r="E67" s="472">
        <v>73</v>
      </c>
      <c r="F67" s="472">
        <v>500</v>
      </c>
      <c r="G67" s="427" t="s">
        <v>891</v>
      </c>
      <c r="H67" s="473" t="s">
        <v>892</v>
      </c>
      <c r="I67" s="428" t="s">
        <v>893</v>
      </c>
      <c r="J67" s="428"/>
      <c r="K67" s="402"/>
    </row>
    <row r="68" spans="1:11" ht="30">
      <c r="A68" s="408">
        <v>56</v>
      </c>
      <c r="B68" s="429" t="s">
        <v>894</v>
      </c>
      <c r="C68" s="429" t="s">
        <v>649</v>
      </c>
      <c r="D68" s="470" t="s">
        <v>1242</v>
      </c>
      <c r="E68" s="472">
        <v>169.7</v>
      </c>
      <c r="F68" s="472">
        <v>625</v>
      </c>
      <c r="G68" s="474" t="s">
        <v>895</v>
      </c>
      <c r="H68" s="473" t="s">
        <v>896</v>
      </c>
      <c r="I68" s="428" t="s">
        <v>897</v>
      </c>
      <c r="J68" s="428"/>
      <c r="K68" s="402"/>
    </row>
    <row r="69" spans="1:11" ht="30">
      <c r="A69" s="408">
        <v>57</v>
      </c>
      <c r="B69" s="429" t="s">
        <v>898</v>
      </c>
      <c r="C69" s="429" t="s">
        <v>649</v>
      </c>
      <c r="D69" s="470" t="s">
        <v>722</v>
      </c>
      <c r="E69" s="429">
        <v>41.25</v>
      </c>
      <c r="F69" s="429">
        <v>875</v>
      </c>
      <c r="G69" s="429">
        <v>60001129329</v>
      </c>
      <c r="H69" s="473" t="s">
        <v>855</v>
      </c>
      <c r="I69" s="428" t="s">
        <v>899</v>
      </c>
      <c r="J69" s="428"/>
      <c r="K69" s="402"/>
    </row>
    <row r="70" spans="1:11" ht="30">
      <c r="A70" s="408">
        <v>58</v>
      </c>
      <c r="B70" s="429" t="s">
        <v>900</v>
      </c>
      <c r="C70" s="429" t="s">
        <v>649</v>
      </c>
      <c r="D70" s="470" t="s">
        <v>1242</v>
      </c>
      <c r="E70" s="472">
        <v>180</v>
      </c>
      <c r="F70" s="472">
        <v>562.5</v>
      </c>
      <c r="G70" s="474" t="s">
        <v>901</v>
      </c>
      <c r="H70" s="473" t="s">
        <v>902</v>
      </c>
      <c r="I70" s="428" t="s">
        <v>903</v>
      </c>
      <c r="J70" s="428"/>
      <c r="K70" s="402"/>
    </row>
    <row r="71" spans="1:11" ht="30">
      <c r="A71" s="408">
        <v>59</v>
      </c>
      <c r="B71" s="429" t="s">
        <v>904</v>
      </c>
      <c r="C71" s="429" t="s">
        <v>649</v>
      </c>
      <c r="D71" s="470" t="s">
        <v>1242</v>
      </c>
      <c r="E71" s="472">
        <v>99</v>
      </c>
      <c r="F71" s="472">
        <v>800</v>
      </c>
      <c r="G71" s="474" t="s">
        <v>905</v>
      </c>
      <c r="H71" s="473" t="s">
        <v>906</v>
      </c>
      <c r="I71" s="428" t="s">
        <v>907</v>
      </c>
      <c r="J71" s="428"/>
      <c r="K71" s="402"/>
    </row>
    <row r="72" spans="1:11" ht="30">
      <c r="A72" s="408">
        <v>60</v>
      </c>
      <c r="B72" s="429" t="s">
        <v>908</v>
      </c>
      <c r="C72" s="429" t="s">
        <v>649</v>
      </c>
      <c r="D72" s="470" t="s">
        <v>722</v>
      </c>
      <c r="E72" s="472">
        <v>90</v>
      </c>
      <c r="F72" s="472">
        <v>562.5</v>
      </c>
      <c r="G72" s="474" t="s">
        <v>909</v>
      </c>
      <c r="H72" s="473" t="s">
        <v>910</v>
      </c>
      <c r="I72" s="428" t="s">
        <v>911</v>
      </c>
      <c r="J72" s="428"/>
      <c r="K72" s="402"/>
    </row>
    <row r="73" spans="1:11" ht="30">
      <c r="A73" s="408">
        <v>61</v>
      </c>
      <c r="B73" s="429" t="s">
        <v>912</v>
      </c>
      <c r="C73" s="429" t="s">
        <v>649</v>
      </c>
      <c r="D73" s="470" t="s">
        <v>722</v>
      </c>
      <c r="E73" s="472">
        <v>64.3</v>
      </c>
      <c r="F73" s="472">
        <v>1000</v>
      </c>
      <c r="G73" s="474" t="s">
        <v>913</v>
      </c>
      <c r="H73" s="473" t="s">
        <v>914</v>
      </c>
      <c r="I73" s="428" t="s">
        <v>915</v>
      </c>
      <c r="J73" s="428"/>
      <c r="K73" s="402"/>
    </row>
    <row r="74" spans="1:11" ht="30">
      <c r="A74" s="408">
        <v>62</v>
      </c>
      <c r="B74" s="429" t="s">
        <v>916</v>
      </c>
      <c r="C74" s="429" t="s">
        <v>649</v>
      </c>
      <c r="D74" s="470" t="s">
        <v>730</v>
      </c>
      <c r="E74" s="472">
        <v>250</v>
      </c>
      <c r="F74" s="472">
        <v>625</v>
      </c>
      <c r="G74" s="474" t="s">
        <v>917</v>
      </c>
      <c r="H74" s="473" t="s">
        <v>918</v>
      </c>
      <c r="I74" s="428" t="s">
        <v>919</v>
      </c>
      <c r="J74" s="428"/>
      <c r="K74" s="402"/>
    </row>
    <row r="75" spans="1:11" ht="45">
      <c r="A75" s="408">
        <v>63</v>
      </c>
      <c r="B75" s="429" t="s">
        <v>920</v>
      </c>
      <c r="C75" s="429" t="s">
        <v>649</v>
      </c>
      <c r="D75" s="470" t="s">
        <v>1242</v>
      </c>
      <c r="E75" s="472">
        <v>185.53</v>
      </c>
      <c r="F75" s="472">
        <v>2963.6249999999995</v>
      </c>
      <c r="G75" s="474" t="s">
        <v>921</v>
      </c>
      <c r="H75" s="473" t="s">
        <v>849</v>
      </c>
      <c r="I75" s="428" t="s">
        <v>846</v>
      </c>
      <c r="J75" s="428"/>
      <c r="K75" s="402"/>
    </row>
    <row r="76" spans="1:11" ht="45">
      <c r="A76" s="408">
        <v>64</v>
      </c>
      <c r="B76" s="429" t="s">
        <v>922</v>
      </c>
      <c r="C76" s="429" t="s">
        <v>649</v>
      </c>
      <c r="D76" s="470" t="s">
        <v>734</v>
      </c>
      <c r="E76" s="472">
        <v>100.4</v>
      </c>
      <c r="F76" s="472">
        <v>375</v>
      </c>
      <c r="G76" s="474" t="s">
        <v>923</v>
      </c>
      <c r="H76" s="473" t="s">
        <v>924</v>
      </c>
      <c r="I76" s="428" t="s">
        <v>925</v>
      </c>
      <c r="J76" s="428"/>
      <c r="K76" s="402"/>
    </row>
    <row r="77" spans="1:11" ht="30">
      <c r="A77" s="408">
        <v>65</v>
      </c>
      <c r="B77" s="475" t="s">
        <v>926</v>
      </c>
      <c r="C77" s="429" t="s">
        <v>649</v>
      </c>
      <c r="D77" s="470" t="s">
        <v>1242</v>
      </c>
      <c r="E77" s="476">
        <v>91</v>
      </c>
      <c r="F77" s="476">
        <v>1250</v>
      </c>
      <c r="G77" s="474" t="s">
        <v>927</v>
      </c>
      <c r="H77" s="477" t="s">
        <v>928</v>
      </c>
      <c r="I77" s="428" t="s">
        <v>929</v>
      </c>
      <c r="J77" s="428"/>
      <c r="K77" s="402"/>
    </row>
    <row r="78" spans="1:11" ht="30">
      <c r="A78" s="408">
        <v>66</v>
      </c>
      <c r="B78" s="475" t="s">
        <v>930</v>
      </c>
      <c r="C78" s="429" t="s">
        <v>649</v>
      </c>
      <c r="D78" s="470" t="s">
        <v>1242</v>
      </c>
      <c r="E78" s="476">
        <v>160.69999999999999</v>
      </c>
      <c r="F78" s="476">
        <v>875</v>
      </c>
      <c r="G78" s="474" t="s">
        <v>931</v>
      </c>
      <c r="H78" s="477" t="s">
        <v>932</v>
      </c>
      <c r="I78" s="428" t="s">
        <v>933</v>
      </c>
      <c r="J78" s="428"/>
      <c r="K78" s="402"/>
    </row>
    <row r="79" spans="1:11" ht="45">
      <c r="A79" s="408">
        <v>67</v>
      </c>
      <c r="B79" s="475" t="s">
        <v>934</v>
      </c>
      <c r="C79" s="429" t="s">
        <v>649</v>
      </c>
      <c r="D79" s="470" t="s">
        <v>726</v>
      </c>
      <c r="E79" s="476">
        <v>113.4</v>
      </c>
      <c r="F79" s="476">
        <v>1433.3</v>
      </c>
      <c r="G79" s="474" t="s">
        <v>935</v>
      </c>
      <c r="H79" s="477" t="s">
        <v>936</v>
      </c>
      <c r="I79" s="428" t="s">
        <v>937</v>
      </c>
      <c r="J79" s="428"/>
      <c r="K79" s="402"/>
    </row>
    <row r="80" spans="1:11" ht="60">
      <c r="A80" s="408">
        <v>68</v>
      </c>
      <c r="B80" s="475" t="s">
        <v>938</v>
      </c>
      <c r="C80" s="429" t="s">
        <v>649</v>
      </c>
      <c r="D80" s="470" t="s">
        <v>2152</v>
      </c>
      <c r="E80" s="476">
        <v>183.25</v>
      </c>
      <c r="F80" s="476">
        <v>2370.8999999999996</v>
      </c>
      <c r="G80" s="474" t="s">
        <v>939</v>
      </c>
      <c r="H80" s="477" t="s">
        <v>940</v>
      </c>
      <c r="I80" s="428" t="s">
        <v>941</v>
      </c>
      <c r="J80" s="428"/>
      <c r="K80" s="402"/>
    </row>
    <row r="81" spans="1:11" ht="75">
      <c r="A81" s="408">
        <v>69</v>
      </c>
      <c r="B81" s="475" t="s">
        <v>942</v>
      </c>
      <c r="C81" s="429" t="s">
        <v>649</v>
      </c>
      <c r="D81" s="470" t="s">
        <v>2152</v>
      </c>
      <c r="E81" s="476">
        <v>102.03</v>
      </c>
      <c r="F81" s="476">
        <v>1250</v>
      </c>
      <c r="G81" s="474" t="s">
        <v>943</v>
      </c>
      <c r="H81" s="477" t="s">
        <v>944</v>
      </c>
      <c r="I81" s="428" t="s">
        <v>945</v>
      </c>
      <c r="J81" s="428"/>
      <c r="K81" s="402"/>
    </row>
    <row r="82" spans="1:11" ht="30">
      <c r="A82" s="408">
        <v>70</v>
      </c>
      <c r="B82" s="475" t="s">
        <v>946</v>
      </c>
      <c r="C82" s="429" t="s">
        <v>649</v>
      </c>
      <c r="D82" s="470" t="s">
        <v>2152</v>
      </c>
      <c r="E82" s="476">
        <v>214.07</v>
      </c>
      <c r="F82" s="476">
        <v>1250</v>
      </c>
      <c r="G82" s="474" t="s">
        <v>947</v>
      </c>
      <c r="H82" s="477" t="s">
        <v>948</v>
      </c>
      <c r="I82" s="428" t="s">
        <v>949</v>
      </c>
      <c r="J82" s="428"/>
      <c r="K82" s="402"/>
    </row>
    <row r="83" spans="1:11" ht="45">
      <c r="A83" s="408">
        <v>71</v>
      </c>
      <c r="B83" s="475" t="s">
        <v>950</v>
      </c>
      <c r="C83" s="429" t="s">
        <v>649</v>
      </c>
      <c r="D83" s="470" t="s">
        <v>2152</v>
      </c>
      <c r="E83" s="476">
        <v>112.8</v>
      </c>
      <c r="F83" s="476">
        <v>2370.8999999999996</v>
      </c>
      <c r="G83" s="474" t="s">
        <v>951</v>
      </c>
      <c r="H83" s="477" t="s">
        <v>814</v>
      </c>
      <c r="I83" s="428" t="s">
        <v>952</v>
      </c>
      <c r="J83" s="428"/>
      <c r="K83" s="402"/>
    </row>
    <row r="84" spans="1:11" ht="30">
      <c r="A84" s="408">
        <v>72</v>
      </c>
      <c r="B84" s="475" t="s">
        <v>953</v>
      </c>
      <c r="C84" s="429" t="s">
        <v>649</v>
      </c>
      <c r="D84" s="470" t="s">
        <v>722</v>
      </c>
      <c r="E84" s="476">
        <v>185.58</v>
      </c>
      <c r="F84" s="476">
        <v>3082.1699999999996</v>
      </c>
      <c r="G84" s="474" t="s">
        <v>954</v>
      </c>
      <c r="H84" s="477" t="s">
        <v>955</v>
      </c>
      <c r="I84" s="428" t="s">
        <v>956</v>
      </c>
      <c r="J84" s="428"/>
      <c r="K84" s="402"/>
    </row>
    <row r="85" spans="1:11" ht="45">
      <c r="A85" s="408">
        <v>73</v>
      </c>
      <c r="B85" s="402" t="s">
        <v>1241</v>
      </c>
      <c r="C85" s="429" t="s">
        <v>649</v>
      </c>
      <c r="D85" s="408" t="s">
        <v>1242</v>
      </c>
      <c r="E85" s="408">
        <v>364.1</v>
      </c>
      <c r="F85" s="408">
        <f>2300*2.348</f>
        <v>5400.4</v>
      </c>
      <c r="G85" s="402"/>
      <c r="H85" s="428"/>
      <c r="I85" s="428"/>
      <c r="J85" s="450" t="s">
        <v>1243</v>
      </c>
      <c r="K85" s="402" t="s">
        <v>1244</v>
      </c>
    </row>
    <row r="86" spans="1:11" ht="30">
      <c r="A86" s="408">
        <v>74</v>
      </c>
      <c r="B86" s="402" t="s">
        <v>1245</v>
      </c>
      <c r="C86" s="429" t="s">
        <v>649</v>
      </c>
      <c r="D86" s="408" t="s">
        <v>1242</v>
      </c>
      <c r="E86" s="408">
        <v>264.42</v>
      </c>
      <c r="F86" s="408">
        <v>600</v>
      </c>
      <c r="G86" s="478" t="s">
        <v>1246</v>
      </c>
      <c r="H86" s="428" t="s">
        <v>918</v>
      </c>
      <c r="I86" s="428" t="s">
        <v>838</v>
      </c>
      <c r="J86" s="450"/>
      <c r="K86" s="402"/>
    </row>
    <row r="87" spans="1:11" ht="45">
      <c r="A87" s="408">
        <v>75</v>
      </c>
      <c r="B87" s="402" t="s">
        <v>1072</v>
      </c>
      <c r="C87" s="408" t="s">
        <v>649</v>
      </c>
      <c r="D87" s="408" t="s">
        <v>1073</v>
      </c>
      <c r="E87" s="408">
        <v>93.9</v>
      </c>
      <c r="F87" s="408">
        <v>2500</v>
      </c>
      <c r="G87" s="478" t="s">
        <v>1134</v>
      </c>
      <c r="H87" s="428" t="s">
        <v>1074</v>
      </c>
      <c r="I87" s="428" t="s">
        <v>1075</v>
      </c>
      <c r="J87" s="450"/>
      <c r="K87" s="402"/>
    </row>
    <row r="88" spans="1:11" ht="30">
      <c r="A88" s="408">
        <v>76</v>
      </c>
      <c r="B88" s="429" t="s">
        <v>916</v>
      </c>
      <c r="C88" s="429" t="s">
        <v>649</v>
      </c>
      <c r="D88" s="470" t="s">
        <v>726</v>
      </c>
      <c r="E88" s="472">
        <v>250</v>
      </c>
      <c r="F88" s="472">
        <v>1000</v>
      </c>
      <c r="G88" s="474" t="s">
        <v>917</v>
      </c>
      <c r="H88" s="473" t="s">
        <v>918</v>
      </c>
      <c r="I88" s="428" t="s">
        <v>919</v>
      </c>
      <c r="J88" s="450"/>
      <c r="K88" s="402"/>
    </row>
    <row r="89" spans="1:11" ht="45">
      <c r="A89" s="408">
        <v>77</v>
      </c>
      <c r="B89" s="429" t="s">
        <v>922</v>
      </c>
      <c r="C89" s="429" t="s">
        <v>649</v>
      </c>
      <c r="D89" s="470" t="s">
        <v>726</v>
      </c>
      <c r="E89" s="472">
        <v>100.4</v>
      </c>
      <c r="F89" s="472">
        <v>625</v>
      </c>
      <c r="G89" s="474" t="s">
        <v>923</v>
      </c>
      <c r="H89" s="473" t="s">
        <v>924</v>
      </c>
      <c r="I89" s="428" t="s">
        <v>925</v>
      </c>
      <c r="J89" s="450"/>
      <c r="K89" s="402"/>
    </row>
    <row r="90" spans="1:11" ht="30">
      <c r="A90" s="408">
        <v>78</v>
      </c>
      <c r="B90" s="429" t="s">
        <v>2155</v>
      </c>
      <c r="C90" s="429" t="s">
        <v>649</v>
      </c>
      <c r="D90" s="470" t="s">
        <v>2156</v>
      </c>
      <c r="E90" s="472">
        <v>60</v>
      </c>
      <c r="F90" s="472">
        <v>250</v>
      </c>
      <c r="G90" s="474" t="s">
        <v>2157</v>
      </c>
      <c r="H90" s="479" t="s">
        <v>2158</v>
      </c>
      <c r="I90" s="428" t="s">
        <v>2159</v>
      </c>
      <c r="J90" s="450"/>
      <c r="K90" s="402"/>
    </row>
    <row r="91" spans="1:11" ht="60">
      <c r="A91" s="408">
        <v>79</v>
      </c>
      <c r="B91" s="429" t="s">
        <v>2160</v>
      </c>
      <c r="C91" s="429" t="s">
        <v>649</v>
      </c>
      <c r="D91" s="470" t="s">
        <v>726</v>
      </c>
      <c r="E91" s="472">
        <v>30</v>
      </c>
      <c r="F91" s="472">
        <v>400</v>
      </c>
      <c r="G91" s="474"/>
      <c r="H91" s="479"/>
      <c r="I91" s="428"/>
      <c r="J91" s="450" t="s">
        <v>2161</v>
      </c>
      <c r="K91" s="402" t="s">
        <v>2162</v>
      </c>
    </row>
    <row r="92" spans="1:11" ht="30">
      <c r="A92" s="408">
        <v>80</v>
      </c>
      <c r="B92" s="429" t="s">
        <v>2163</v>
      </c>
      <c r="C92" s="429" t="s">
        <v>649</v>
      </c>
      <c r="D92" s="470" t="s">
        <v>726</v>
      </c>
      <c r="E92" s="472">
        <v>135</v>
      </c>
      <c r="F92" s="472">
        <v>750</v>
      </c>
      <c r="G92" s="474" t="s">
        <v>2164</v>
      </c>
      <c r="H92" s="479" t="s">
        <v>2165</v>
      </c>
      <c r="I92" s="428" t="s">
        <v>856</v>
      </c>
      <c r="J92" s="450"/>
      <c r="K92" s="402"/>
    </row>
    <row r="93" spans="1:11" ht="45">
      <c r="A93" s="408">
        <v>81</v>
      </c>
      <c r="B93" s="429" t="s">
        <v>2166</v>
      </c>
      <c r="C93" s="429" t="s">
        <v>649</v>
      </c>
      <c r="D93" s="470" t="s">
        <v>2156</v>
      </c>
      <c r="E93" s="472">
        <v>34</v>
      </c>
      <c r="F93" s="472">
        <v>500</v>
      </c>
      <c r="G93" s="474" t="s">
        <v>2167</v>
      </c>
      <c r="H93" s="479" t="s">
        <v>2168</v>
      </c>
      <c r="I93" s="428" t="s">
        <v>2169</v>
      </c>
      <c r="J93" s="450"/>
      <c r="K93" s="402"/>
    </row>
    <row r="94" spans="1:11" ht="30">
      <c r="A94" s="408">
        <v>82</v>
      </c>
      <c r="B94" s="429" t="s">
        <v>2170</v>
      </c>
      <c r="C94" s="429" t="s">
        <v>2171</v>
      </c>
      <c r="D94" s="470" t="s">
        <v>1247</v>
      </c>
      <c r="E94" s="472">
        <v>336</v>
      </c>
      <c r="F94" s="472">
        <v>200</v>
      </c>
      <c r="G94" s="474"/>
      <c r="H94" s="479"/>
      <c r="I94" s="428"/>
      <c r="J94" s="450" t="s">
        <v>2172</v>
      </c>
      <c r="K94" s="402" t="s">
        <v>2173</v>
      </c>
    </row>
    <row r="95" spans="1:11" ht="30">
      <c r="A95" s="408">
        <v>83</v>
      </c>
      <c r="B95" s="429" t="s">
        <v>2174</v>
      </c>
      <c r="C95" s="429" t="s">
        <v>649</v>
      </c>
      <c r="D95" s="470" t="s">
        <v>2156</v>
      </c>
      <c r="E95" s="472">
        <v>158.4</v>
      </c>
      <c r="F95" s="472">
        <v>1000</v>
      </c>
      <c r="G95" s="474" t="s">
        <v>2175</v>
      </c>
      <c r="H95" s="479" t="s">
        <v>2176</v>
      </c>
      <c r="I95" s="428" t="s">
        <v>2177</v>
      </c>
      <c r="J95" s="450"/>
      <c r="K95" s="402"/>
    </row>
    <row r="96" spans="1:11" ht="30">
      <c r="A96" s="408">
        <v>84</v>
      </c>
      <c r="B96" s="429" t="s">
        <v>2178</v>
      </c>
      <c r="C96" s="429" t="s">
        <v>649</v>
      </c>
      <c r="D96" s="470" t="s">
        <v>2156</v>
      </c>
      <c r="E96" s="472">
        <v>54.3</v>
      </c>
      <c r="F96" s="472">
        <v>400</v>
      </c>
      <c r="G96" s="474" t="s">
        <v>2179</v>
      </c>
      <c r="H96" s="479" t="s">
        <v>849</v>
      </c>
      <c r="I96" s="428" t="s">
        <v>2180</v>
      </c>
      <c r="J96" s="450"/>
      <c r="K96" s="402"/>
    </row>
    <row r="97" spans="1:11" ht="30">
      <c r="A97" s="408">
        <v>85</v>
      </c>
      <c r="B97" s="429" t="s">
        <v>2181</v>
      </c>
      <c r="C97" s="429" t="s">
        <v>649</v>
      </c>
      <c r="D97" s="470" t="s">
        <v>2156</v>
      </c>
      <c r="E97" s="472">
        <v>68.900000000000006</v>
      </c>
      <c r="F97" s="472">
        <v>590</v>
      </c>
      <c r="G97" s="474"/>
      <c r="H97" s="479"/>
      <c r="I97" s="428"/>
      <c r="J97" s="450" t="s">
        <v>2182</v>
      </c>
      <c r="K97" s="402" t="s">
        <v>2183</v>
      </c>
    </row>
    <row r="98" spans="1:11" ht="30">
      <c r="A98" s="408">
        <v>86</v>
      </c>
      <c r="B98" s="429" t="s">
        <v>2184</v>
      </c>
      <c r="C98" s="429" t="s">
        <v>2171</v>
      </c>
      <c r="D98" s="470" t="s">
        <v>2185</v>
      </c>
      <c r="E98" s="472">
        <v>150</v>
      </c>
      <c r="F98" s="472">
        <v>812.5</v>
      </c>
      <c r="G98" s="474"/>
      <c r="H98" s="479"/>
      <c r="I98" s="428"/>
      <c r="J98" s="450" t="s">
        <v>2186</v>
      </c>
      <c r="K98" s="402" t="s">
        <v>2187</v>
      </c>
    </row>
    <row r="99" spans="1:11" ht="45">
      <c r="A99" s="408">
        <v>87</v>
      </c>
      <c r="B99" s="429" t="s">
        <v>2188</v>
      </c>
      <c r="C99" s="429" t="s">
        <v>2171</v>
      </c>
      <c r="D99" s="470" t="s">
        <v>2185</v>
      </c>
      <c r="E99" s="472">
        <v>114</v>
      </c>
      <c r="F99" s="472">
        <v>3040</v>
      </c>
      <c r="G99" s="474"/>
      <c r="H99" s="479"/>
      <c r="I99" s="428"/>
      <c r="J99" s="450" t="s">
        <v>2189</v>
      </c>
      <c r="K99" s="402" t="s">
        <v>2190</v>
      </c>
    </row>
    <row r="100" spans="1:11" ht="30">
      <c r="A100" s="408">
        <v>88</v>
      </c>
      <c r="B100" s="429" t="s">
        <v>2191</v>
      </c>
      <c r="C100" s="429" t="s">
        <v>2171</v>
      </c>
      <c r="D100" s="470" t="s">
        <v>2192</v>
      </c>
      <c r="E100" s="472">
        <v>350</v>
      </c>
      <c r="F100" s="472">
        <v>1375</v>
      </c>
      <c r="G100" s="474"/>
      <c r="H100" s="479"/>
      <c r="I100" s="428"/>
      <c r="J100" s="450" t="s">
        <v>2193</v>
      </c>
      <c r="K100" s="402" t="s">
        <v>2194</v>
      </c>
    </row>
    <row r="101" spans="1:11" ht="15" customHeight="1">
      <c r="A101" s="574">
        <v>89</v>
      </c>
      <c r="B101" s="568" t="s">
        <v>2195</v>
      </c>
      <c r="C101" s="568" t="s">
        <v>2171</v>
      </c>
      <c r="D101" s="570" t="s">
        <v>2196</v>
      </c>
      <c r="E101" s="572">
        <v>200</v>
      </c>
      <c r="F101" s="472">
        <v>500</v>
      </c>
      <c r="G101" s="450" t="s">
        <v>2197</v>
      </c>
      <c r="H101" s="479" t="s">
        <v>2198</v>
      </c>
      <c r="I101" s="428" t="s">
        <v>2199</v>
      </c>
      <c r="J101" s="450"/>
      <c r="K101" s="402"/>
    </row>
    <row r="102" spans="1:11" ht="15">
      <c r="A102" s="575"/>
      <c r="B102" s="569"/>
      <c r="C102" s="569"/>
      <c r="D102" s="571"/>
      <c r="E102" s="573"/>
      <c r="F102" s="472">
        <v>500</v>
      </c>
      <c r="G102" s="450" t="s">
        <v>2200</v>
      </c>
      <c r="H102" s="479" t="s">
        <v>906</v>
      </c>
      <c r="I102" s="428" t="s">
        <v>2199</v>
      </c>
      <c r="J102" s="450"/>
      <c r="K102" s="402"/>
    </row>
    <row r="103" spans="1:11" ht="30">
      <c r="A103" s="408">
        <v>90</v>
      </c>
      <c r="B103" s="429"/>
      <c r="C103" s="429" t="s">
        <v>2171</v>
      </c>
      <c r="D103" s="470" t="s">
        <v>957</v>
      </c>
      <c r="E103" s="472"/>
      <c r="F103" s="472">
        <v>600</v>
      </c>
      <c r="G103" s="474"/>
      <c r="H103" s="479"/>
      <c r="I103" s="428"/>
      <c r="J103" s="450" t="s">
        <v>2201</v>
      </c>
      <c r="K103" s="402" t="s">
        <v>2202</v>
      </c>
    </row>
    <row r="104" spans="1:11" ht="45">
      <c r="A104" s="408">
        <v>91</v>
      </c>
      <c r="B104" s="429" t="s">
        <v>2203</v>
      </c>
      <c r="C104" s="429" t="s">
        <v>2171</v>
      </c>
      <c r="D104" s="470" t="s">
        <v>2196</v>
      </c>
      <c r="E104" s="472">
        <v>40</v>
      </c>
      <c r="F104" s="472">
        <v>1950</v>
      </c>
      <c r="G104" s="474"/>
      <c r="H104" s="479"/>
      <c r="I104" s="428"/>
      <c r="J104" s="450" t="s">
        <v>2204</v>
      </c>
      <c r="K104" s="402" t="s">
        <v>2205</v>
      </c>
    </row>
    <row r="105" spans="1:11" ht="75">
      <c r="A105" s="408">
        <v>92</v>
      </c>
      <c r="B105" s="429" t="s">
        <v>2206</v>
      </c>
      <c r="C105" s="429" t="s">
        <v>2171</v>
      </c>
      <c r="D105" s="470" t="s">
        <v>2196</v>
      </c>
      <c r="E105" s="472">
        <v>55</v>
      </c>
      <c r="F105" s="472">
        <v>2600</v>
      </c>
      <c r="G105" s="474"/>
      <c r="H105" s="479"/>
      <c r="I105" s="428"/>
      <c r="J105" s="450" t="s">
        <v>2207</v>
      </c>
      <c r="K105" s="402" t="s">
        <v>2208</v>
      </c>
    </row>
    <row r="106" spans="1:11" ht="15">
      <c r="A106" s="68"/>
      <c r="B106" s="26"/>
      <c r="C106" s="26"/>
      <c r="D106" s="408"/>
      <c r="E106" s="26"/>
      <c r="F106" s="408"/>
      <c r="G106" s="26"/>
      <c r="H106" s="217"/>
      <c r="I106" s="217"/>
      <c r="J106" s="450"/>
      <c r="K106" s="402"/>
    </row>
    <row r="107" spans="1:11" ht="15">
      <c r="A107" s="68" t="s">
        <v>266</v>
      </c>
      <c r="B107" s="26"/>
      <c r="C107" s="26"/>
      <c r="D107" s="408"/>
      <c r="E107" s="26"/>
      <c r="F107" s="26"/>
      <c r="G107" s="26"/>
      <c r="H107" s="217"/>
      <c r="I107" s="217"/>
      <c r="J107" s="217"/>
      <c r="K107" s="26"/>
    </row>
    <row r="108" spans="1:1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</row>
    <row r="109" spans="1:1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</row>
    <row r="110" spans="1:11" ht="15">
      <c r="A110" s="25"/>
      <c r="B110" s="23"/>
      <c r="C110" s="23"/>
      <c r="D110" s="23"/>
      <c r="E110" s="23"/>
      <c r="F110" s="23"/>
      <c r="G110" s="23"/>
      <c r="H110" s="23"/>
      <c r="I110" s="23"/>
      <c r="J110" s="23"/>
      <c r="K110" s="23"/>
    </row>
    <row r="111" spans="1:11" ht="15">
      <c r="A111" s="2"/>
      <c r="B111" s="72" t="s">
        <v>96</v>
      </c>
      <c r="C111" s="2"/>
      <c r="D111" s="2"/>
      <c r="E111" s="5"/>
      <c r="F111" s="2"/>
      <c r="G111" s="2"/>
      <c r="H111" s="2"/>
      <c r="I111" s="2"/>
      <c r="J111" s="2"/>
      <c r="K111" s="2"/>
    </row>
    <row r="112" spans="1:11" ht="15">
      <c r="A112" s="2"/>
      <c r="B112" s="2"/>
      <c r="C112" s="576"/>
      <c r="D112" s="576"/>
      <c r="F112" s="71"/>
      <c r="G112" s="74"/>
    </row>
    <row r="113" spans="2:6" ht="15">
      <c r="B113" s="2"/>
      <c r="C113" s="70" t="s">
        <v>256</v>
      </c>
      <c r="D113" s="2"/>
      <c r="F113" s="12" t="s">
        <v>261</v>
      </c>
    </row>
    <row r="114" spans="2:6" ht="15">
      <c r="B114" s="2"/>
      <c r="C114" s="2"/>
      <c r="D114" s="2"/>
      <c r="F114" s="2" t="s">
        <v>257</v>
      </c>
    </row>
    <row r="115" spans="2:6" ht="15">
      <c r="B115" s="2"/>
      <c r="C115" s="66" t="s">
        <v>127</v>
      </c>
    </row>
  </sheetData>
  <mergeCells count="26">
    <mergeCell ref="C112:D112"/>
    <mergeCell ref="K2:L2"/>
    <mergeCell ref="E16:E17"/>
    <mergeCell ref="A19:A20"/>
    <mergeCell ref="B19:B20"/>
    <mergeCell ref="C19:C20"/>
    <mergeCell ref="D19:D20"/>
    <mergeCell ref="E19:E20"/>
    <mergeCell ref="A16:A17"/>
    <mergeCell ref="B16:B17"/>
    <mergeCell ref="C16:C17"/>
    <mergeCell ref="D16:D17"/>
    <mergeCell ref="B35:B36"/>
    <mergeCell ref="C35:C36"/>
    <mergeCell ref="D35:D36"/>
    <mergeCell ref="E35:E36"/>
    <mergeCell ref="B101:B102"/>
    <mergeCell ref="C101:C102"/>
    <mergeCell ref="D101:D102"/>
    <mergeCell ref="E101:E102"/>
    <mergeCell ref="A35:A36"/>
    <mergeCell ref="A45:A46"/>
    <mergeCell ref="A101:A102"/>
    <mergeCell ref="B45:B46"/>
    <mergeCell ref="D45:D46"/>
    <mergeCell ref="E45:E46"/>
  </mergeCells>
  <pageMargins left="0.7" right="0.7" top="0.75" bottom="0.75" header="0.3" footer="0.3"/>
  <pageSetup scale="55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19"/>
  <sheetViews>
    <sheetView view="pageBreakPreview" zoomScale="80" zoomScaleNormal="100" zoomScaleSheetLayoutView="80" workbookViewId="0">
      <selection activeCell="F6" sqref="F6"/>
    </sheetView>
  </sheetViews>
  <sheetFormatPr defaultRowHeight="15"/>
  <cols>
    <col min="1" max="1" width="6.85546875" style="486" customWidth="1"/>
    <col min="2" max="2" width="21.140625" style="486" customWidth="1"/>
    <col min="3" max="3" width="21.5703125" style="486" customWidth="1"/>
    <col min="4" max="4" width="19.140625" style="486" customWidth="1"/>
    <col min="5" max="5" width="15.140625" style="486" customWidth="1"/>
    <col min="6" max="6" width="20.85546875" style="486" customWidth="1"/>
    <col min="7" max="7" width="23.85546875" style="486" customWidth="1"/>
    <col min="8" max="8" width="19" style="486" customWidth="1"/>
    <col min="9" max="9" width="21.140625" style="486" customWidth="1"/>
    <col min="10" max="10" width="17" style="486" customWidth="1"/>
    <col min="11" max="11" width="21.5703125" style="486" customWidth="1"/>
    <col min="12" max="12" width="24.42578125" style="486" customWidth="1"/>
    <col min="13" max="16384" width="9.140625" style="486"/>
  </cols>
  <sheetData>
    <row r="1" spans="1:13" s="484" customFormat="1">
      <c r="A1" s="480" t="s">
        <v>559</v>
      </c>
      <c r="B1" s="480"/>
      <c r="C1" s="481"/>
      <c r="D1" s="481"/>
      <c r="E1" s="481"/>
      <c r="F1" s="481"/>
      <c r="G1" s="481"/>
      <c r="H1" s="481"/>
      <c r="I1" s="481"/>
      <c r="J1" s="481"/>
      <c r="K1" s="482"/>
      <c r="L1" s="483" t="s">
        <v>97</v>
      </c>
    </row>
    <row r="2" spans="1:13" s="484" customFormat="1">
      <c r="A2" s="482" t="s">
        <v>128</v>
      </c>
      <c r="B2" s="482"/>
      <c r="C2" s="481"/>
      <c r="D2" s="481"/>
      <c r="E2" s="481"/>
      <c r="F2" s="481"/>
      <c r="G2" s="481"/>
      <c r="H2" s="481"/>
      <c r="I2" s="481"/>
      <c r="J2" s="481"/>
      <c r="K2" s="482"/>
      <c r="L2" s="589" t="s">
        <v>1271</v>
      </c>
      <c r="M2" s="590"/>
    </row>
    <row r="3" spans="1:13" s="484" customFormat="1">
      <c r="A3" s="481"/>
      <c r="B3" s="481"/>
      <c r="C3" s="481"/>
      <c r="D3" s="481"/>
      <c r="E3" s="481"/>
      <c r="F3" s="481"/>
      <c r="G3" s="481"/>
      <c r="H3" s="481"/>
      <c r="I3" s="481"/>
      <c r="J3" s="481"/>
      <c r="K3" s="485"/>
      <c r="L3" s="485"/>
      <c r="M3" s="486"/>
    </row>
    <row r="4" spans="1:13" s="484" customFormat="1">
      <c r="A4" s="77" t="str">
        <f>'ფორმა N2'!A4</f>
        <v>ანგარიშვალდებული პირის დასახელება:</v>
      </c>
      <c r="B4" s="481"/>
      <c r="C4" s="481"/>
      <c r="D4" s="481"/>
      <c r="E4" s="487"/>
      <c r="F4" s="487"/>
      <c r="G4" s="481"/>
      <c r="H4" s="481"/>
      <c r="I4" s="481"/>
      <c r="J4" s="481"/>
      <c r="K4" s="481"/>
      <c r="L4" s="481"/>
    </row>
    <row r="5" spans="1:13">
      <c r="A5" s="218" t="str">
        <f>'ფორმა N1'!D4</f>
        <v>მ.პ.გ. ქართული ოცნება - დემოკრატიული საქართველო</v>
      </c>
      <c r="B5" s="488"/>
      <c r="C5" s="489"/>
      <c r="D5" s="489"/>
      <c r="E5" s="489"/>
      <c r="F5" s="489"/>
      <c r="G5" s="490"/>
      <c r="H5" s="490"/>
      <c r="I5" s="490"/>
      <c r="J5" s="490"/>
      <c r="K5" s="490"/>
      <c r="L5" s="489"/>
    </row>
    <row r="6" spans="1:13" s="484" customFormat="1">
      <c r="A6" s="491"/>
      <c r="B6" s="491"/>
      <c r="C6" s="481"/>
      <c r="D6" s="481"/>
      <c r="E6" s="481"/>
      <c r="F6" s="481"/>
      <c r="G6" s="481"/>
      <c r="H6" s="481"/>
      <c r="I6" s="481"/>
      <c r="J6" s="481"/>
      <c r="K6" s="481"/>
      <c r="L6" s="481"/>
    </row>
    <row r="7" spans="1:13" s="484" customFormat="1" ht="60">
      <c r="A7" s="492" t="s">
        <v>64</v>
      </c>
      <c r="B7" s="493" t="s">
        <v>236</v>
      </c>
      <c r="C7" s="494" t="s">
        <v>232</v>
      </c>
      <c r="D7" s="494" t="s">
        <v>233</v>
      </c>
      <c r="E7" s="494" t="s">
        <v>336</v>
      </c>
      <c r="F7" s="494" t="s">
        <v>235</v>
      </c>
      <c r="G7" s="494" t="s">
        <v>372</v>
      </c>
      <c r="H7" s="494" t="s">
        <v>374</v>
      </c>
      <c r="I7" s="494" t="s">
        <v>368</v>
      </c>
      <c r="J7" s="494" t="s">
        <v>369</v>
      </c>
      <c r="K7" s="494" t="s">
        <v>381</v>
      </c>
      <c r="L7" s="494" t="s">
        <v>370</v>
      </c>
    </row>
    <row r="8" spans="1:13" s="484" customFormat="1">
      <c r="A8" s="493">
        <v>1</v>
      </c>
      <c r="B8" s="493">
        <v>2</v>
      </c>
      <c r="C8" s="494">
        <v>3</v>
      </c>
      <c r="D8" s="493">
        <v>4</v>
      </c>
      <c r="E8" s="494">
        <v>5</v>
      </c>
      <c r="F8" s="493">
        <v>6</v>
      </c>
      <c r="G8" s="494">
        <v>7</v>
      </c>
      <c r="H8" s="493">
        <v>8</v>
      </c>
      <c r="I8" s="493">
        <v>9</v>
      </c>
      <c r="J8" s="493">
        <v>10</v>
      </c>
      <c r="K8" s="494">
        <v>11</v>
      </c>
      <c r="L8" s="494">
        <v>12</v>
      </c>
    </row>
    <row r="9" spans="1:13" s="484" customFormat="1">
      <c r="A9" s="495">
        <v>1</v>
      </c>
      <c r="B9" s="496" t="s">
        <v>518</v>
      </c>
      <c r="C9" s="497" t="s">
        <v>552</v>
      </c>
      <c r="D9" s="497" t="s">
        <v>553</v>
      </c>
      <c r="E9" s="497" t="s">
        <v>554</v>
      </c>
      <c r="F9" s="497" t="s">
        <v>555</v>
      </c>
      <c r="G9" s="498">
        <v>600</v>
      </c>
      <c r="H9" s="499"/>
      <c r="I9" s="500"/>
      <c r="J9" s="501"/>
      <c r="K9" s="586">
        <v>404411837</v>
      </c>
      <c r="L9" s="586" t="s">
        <v>556</v>
      </c>
    </row>
    <row r="10" spans="1:13" s="484" customFormat="1">
      <c r="A10" s="495">
        <v>2</v>
      </c>
      <c r="B10" s="496" t="s">
        <v>518</v>
      </c>
      <c r="C10" s="497" t="s">
        <v>552</v>
      </c>
      <c r="D10" s="497" t="s">
        <v>553</v>
      </c>
      <c r="E10" s="497" t="s">
        <v>554</v>
      </c>
      <c r="F10" s="497" t="s">
        <v>557</v>
      </c>
      <c r="G10" s="498">
        <v>600</v>
      </c>
      <c r="H10" s="499"/>
      <c r="I10" s="500"/>
      <c r="J10" s="501"/>
      <c r="K10" s="587"/>
      <c r="L10" s="587"/>
    </row>
    <row r="11" spans="1:13" s="484" customFormat="1">
      <c r="A11" s="495">
        <v>3</v>
      </c>
      <c r="B11" s="496" t="s">
        <v>518</v>
      </c>
      <c r="C11" s="497" t="s">
        <v>552</v>
      </c>
      <c r="D11" s="497" t="s">
        <v>553</v>
      </c>
      <c r="E11" s="497" t="s">
        <v>554</v>
      </c>
      <c r="F11" s="497" t="s">
        <v>558</v>
      </c>
      <c r="G11" s="498">
        <v>600</v>
      </c>
      <c r="H11" s="499"/>
      <c r="I11" s="500"/>
      <c r="J11" s="501"/>
      <c r="K11" s="588"/>
      <c r="L11" s="588"/>
    </row>
    <row r="12" spans="1:13" s="484" customFormat="1">
      <c r="A12" s="495">
        <v>4</v>
      </c>
      <c r="B12" s="496" t="s">
        <v>518</v>
      </c>
      <c r="C12" s="497" t="s">
        <v>2209</v>
      </c>
      <c r="D12" s="497" t="s">
        <v>2210</v>
      </c>
      <c r="E12" s="497" t="s">
        <v>534</v>
      </c>
      <c r="F12" s="497" t="s">
        <v>2211</v>
      </c>
      <c r="G12" s="498">
        <v>125</v>
      </c>
      <c r="H12" s="499"/>
      <c r="I12" s="500"/>
      <c r="J12" s="501"/>
      <c r="K12" s="500" t="s">
        <v>2212</v>
      </c>
      <c r="L12" s="500" t="s">
        <v>2213</v>
      </c>
    </row>
    <row r="13" spans="1:13" s="484" customFormat="1">
      <c r="A13" s="495">
        <v>5</v>
      </c>
      <c r="B13" s="496" t="s">
        <v>518</v>
      </c>
      <c r="C13" s="497" t="s">
        <v>2209</v>
      </c>
      <c r="D13" s="497" t="s">
        <v>1237</v>
      </c>
      <c r="E13" s="497">
        <v>1996</v>
      </c>
      <c r="F13" s="497" t="s">
        <v>2214</v>
      </c>
      <c r="G13" s="498">
        <v>125</v>
      </c>
      <c r="H13" s="500" t="s">
        <v>2215</v>
      </c>
      <c r="I13" s="500" t="s">
        <v>2216</v>
      </c>
      <c r="J13" s="501" t="s">
        <v>2217</v>
      </c>
      <c r="K13" s="500"/>
      <c r="L13" s="500"/>
    </row>
    <row r="14" spans="1:13" s="484" customFormat="1">
      <c r="A14" s="495">
        <v>6</v>
      </c>
      <c r="B14" s="496" t="s">
        <v>518</v>
      </c>
      <c r="C14" s="497" t="s">
        <v>549</v>
      </c>
      <c r="D14" s="497" t="s">
        <v>2218</v>
      </c>
      <c r="E14" s="497" t="s">
        <v>550</v>
      </c>
      <c r="F14" s="497" t="s">
        <v>2219</v>
      </c>
      <c r="G14" s="498">
        <v>125</v>
      </c>
      <c r="H14" s="499"/>
      <c r="I14" s="500"/>
      <c r="J14" s="501"/>
      <c r="K14" s="500" t="s">
        <v>2220</v>
      </c>
      <c r="L14" s="500" t="s">
        <v>2221</v>
      </c>
    </row>
    <row r="15" spans="1:13" s="484" customFormat="1">
      <c r="A15" s="495">
        <v>7</v>
      </c>
      <c r="B15" s="496" t="s">
        <v>518</v>
      </c>
      <c r="C15" s="497" t="s">
        <v>2209</v>
      </c>
      <c r="D15" s="497" t="s">
        <v>535</v>
      </c>
      <c r="E15" s="497" t="s">
        <v>544</v>
      </c>
      <c r="F15" s="497" t="s">
        <v>2222</v>
      </c>
      <c r="G15" s="498">
        <v>125</v>
      </c>
      <c r="H15" s="500" t="s">
        <v>2223</v>
      </c>
      <c r="I15" s="500" t="s">
        <v>2224</v>
      </c>
      <c r="J15" s="501" t="s">
        <v>2225</v>
      </c>
      <c r="K15" s="500"/>
      <c r="L15" s="500"/>
    </row>
    <row r="16" spans="1:13" s="484" customFormat="1">
      <c r="A16" s="495">
        <v>8</v>
      </c>
      <c r="B16" s="496" t="s">
        <v>518</v>
      </c>
      <c r="C16" s="497" t="s">
        <v>533</v>
      </c>
      <c r="D16" s="497" t="s">
        <v>2226</v>
      </c>
      <c r="E16" s="497" t="s">
        <v>529</v>
      </c>
      <c r="F16" s="497" t="s">
        <v>2227</v>
      </c>
      <c r="G16" s="498">
        <v>100</v>
      </c>
      <c r="H16" s="499"/>
      <c r="I16" s="500"/>
      <c r="J16" s="501"/>
      <c r="K16" s="500" t="s">
        <v>2228</v>
      </c>
      <c r="L16" s="500" t="s">
        <v>2229</v>
      </c>
    </row>
    <row r="17" spans="1:12" s="484" customFormat="1">
      <c r="A17" s="495">
        <v>9</v>
      </c>
      <c r="B17" s="496" t="s">
        <v>518</v>
      </c>
      <c r="C17" s="497" t="s">
        <v>533</v>
      </c>
      <c r="D17" s="497" t="s">
        <v>542</v>
      </c>
      <c r="E17" s="497" t="s">
        <v>547</v>
      </c>
      <c r="F17" s="497" t="s">
        <v>2230</v>
      </c>
      <c r="G17" s="498">
        <v>100</v>
      </c>
      <c r="H17" s="499"/>
      <c r="I17" s="500"/>
      <c r="J17" s="501"/>
      <c r="K17" s="500" t="s">
        <v>2231</v>
      </c>
      <c r="L17" s="500" t="s">
        <v>2232</v>
      </c>
    </row>
    <row r="18" spans="1:12" s="484" customFormat="1">
      <c r="A18" s="495">
        <v>10</v>
      </c>
      <c r="B18" s="496" t="s">
        <v>518</v>
      </c>
      <c r="C18" s="497" t="s">
        <v>533</v>
      </c>
      <c r="D18" s="497" t="s">
        <v>538</v>
      </c>
      <c r="E18" s="497" t="s">
        <v>529</v>
      </c>
      <c r="F18" s="497" t="s">
        <v>2233</v>
      </c>
      <c r="G18" s="498">
        <v>100</v>
      </c>
      <c r="H18" s="499"/>
      <c r="I18" s="500"/>
      <c r="J18" s="501"/>
      <c r="K18" s="500" t="s">
        <v>2234</v>
      </c>
      <c r="L18" s="500" t="s">
        <v>2235</v>
      </c>
    </row>
    <row r="19" spans="1:12" s="484" customFormat="1">
      <c r="A19" s="495">
        <v>11</v>
      </c>
      <c r="B19" s="496" t="s">
        <v>518</v>
      </c>
      <c r="C19" s="497" t="s">
        <v>533</v>
      </c>
      <c r="D19" s="497" t="s">
        <v>2236</v>
      </c>
      <c r="E19" s="497" t="s">
        <v>526</v>
      </c>
      <c r="F19" s="497" t="s">
        <v>2237</v>
      </c>
      <c r="G19" s="498">
        <v>100</v>
      </c>
      <c r="H19" s="499"/>
      <c r="I19" s="500"/>
      <c r="J19" s="501"/>
      <c r="K19" s="500" t="s">
        <v>2238</v>
      </c>
      <c r="L19" s="500" t="s">
        <v>2239</v>
      </c>
    </row>
    <row r="20" spans="1:12" s="484" customFormat="1">
      <c r="A20" s="495">
        <v>12</v>
      </c>
      <c r="B20" s="496" t="s">
        <v>518</v>
      </c>
      <c r="C20" s="497" t="s">
        <v>2209</v>
      </c>
      <c r="D20" s="497" t="s">
        <v>2240</v>
      </c>
      <c r="E20" s="497" t="s">
        <v>534</v>
      </c>
      <c r="F20" s="497" t="s">
        <v>2241</v>
      </c>
      <c r="G20" s="498">
        <v>125</v>
      </c>
      <c r="H20" s="499"/>
      <c r="I20" s="500"/>
      <c r="J20" s="501"/>
      <c r="K20" s="500" t="s">
        <v>2242</v>
      </c>
      <c r="L20" s="500" t="s">
        <v>2243</v>
      </c>
    </row>
    <row r="21" spans="1:12" s="484" customFormat="1">
      <c r="A21" s="495">
        <v>13</v>
      </c>
      <c r="B21" s="496" t="s">
        <v>518</v>
      </c>
      <c r="C21" s="497" t="s">
        <v>2209</v>
      </c>
      <c r="D21" s="497" t="s">
        <v>2240</v>
      </c>
      <c r="E21" s="497" t="s">
        <v>528</v>
      </c>
      <c r="F21" s="497" t="s">
        <v>2244</v>
      </c>
      <c r="G21" s="498">
        <v>125</v>
      </c>
      <c r="H21" s="499"/>
      <c r="I21" s="500"/>
      <c r="J21" s="501"/>
      <c r="K21" s="500" t="s">
        <v>2245</v>
      </c>
      <c r="L21" s="500" t="s">
        <v>2246</v>
      </c>
    </row>
    <row r="22" spans="1:12" s="484" customFormat="1">
      <c r="A22" s="495">
        <v>14</v>
      </c>
      <c r="B22" s="496" t="s">
        <v>518</v>
      </c>
      <c r="C22" s="497" t="s">
        <v>2209</v>
      </c>
      <c r="D22" s="497" t="s">
        <v>2240</v>
      </c>
      <c r="E22" s="497" t="s">
        <v>550</v>
      </c>
      <c r="F22" s="497" t="s">
        <v>2247</v>
      </c>
      <c r="G22" s="498">
        <v>125</v>
      </c>
      <c r="H22" s="499"/>
      <c r="I22" s="500"/>
      <c r="J22" s="501"/>
      <c r="K22" s="500" t="s">
        <v>2248</v>
      </c>
      <c r="L22" s="500" t="s">
        <v>2249</v>
      </c>
    </row>
    <row r="23" spans="1:12" s="484" customFormat="1">
      <c r="A23" s="495">
        <v>15</v>
      </c>
      <c r="B23" s="496" t="s">
        <v>518</v>
      </c>
      <c r="C23" s="497" t="s">
        <v>2209</v>
      </c>
      <c r="D23" s="497" t="s">
        <v>2250</v>
      </c>
      <c r="E23" s="497" t="s">
        <v>528</v>
      </c>
      <c r="F23" s="497" t="s">
        <v>2251</v>
      </c>
      <c r="G23" s="498">
        <v>125</v>
      </c>
      <c r="H23" s="499"/>
      <c r="I23" s="500"/>
      <c r="J23" s="501"/>
      <c r="K23" s="500" t="s">
        <v>2252</v>
      </c>
      <c r="L23" s="500" t="s">
        <v>2253</v>
      </c>
    </row>
    <row r="24" spans="1:12" s="484" customFormat="1">
      <c r="A24" s="495">
        <v>16</v>
      </c>
      <c r="B24" s="496" t="s">
        <v>518</v>
      </c>
      <c r="C24" s="497" t="s">
        <v>2254</v>
      </c>
      <c r="D24" s="497">
        <v>16.29</v>
      </c>
      <c r="E24" s="497" t="s">
        <v>1220</v>
      </c>
      <c r="F24" s="497" t="s">
        <v>2255</v>
      </c>
      <c r="G24" s="498">
        <v>437.5</v>
      </c>
      <c r="H24" s="499"/>
      <c r="I24" s="500"/>
      <c r="J24" s="501"/>
      <c r="K24" s="500" t="s">
        <v>2256</v>
      </c>
      <c r="L24" s="500" t="s">
        <v>2257</v>
      </c>
    </row>
    <row r="25" spans="1:12" s="484" customFormat="1">
      <c r="A25" s="495">
        <v>17</v>
      </c>
      <c r="B25" s="496" t="s">
        <v>518</v>
      </c>
      <c r="C25" s="497" t="s">
        <v>533</v>
      </c>
      <c r="D25" s="497" t="s">
        <v>1077</v>
      </c>
      <c r="E25" s="497" t="s">
        <v>1206</v>
      </c>
      <c r="F25" s="497" t="s">
        <v>2258</v>
      </c>
      <c r="G25" s="498">
        <v>125</v>
      </c>
      <c r="H25" s="499"/>
      <c r="I25" s="500"/>
      <c r="J25" s="501"/>
      <c r="K25" s="500" t="s">
        <v>2259</v>
      </c>
      <c r="L25" s="500" t="s">
        <v>2260</v>
      </c>
    </row>
    <row r="26" spans="1:12" s="484" customFormat="1">
      <c r="A26" s="495">
        <v>18</v>
      </c>
      <c r="B26" s="496" t="s">
        <v>518</v>
      </c>
      <c r="C26" s="497" t="s">
        <v>533</v>
      </c>
      <c r="D26" s="497" t="s">
        <v>1219</v>
      </c>
      <c r="E26" s="497" t="s">
        <v>528</v>
      </c>
      <c r="F26" s="497" t="s">
        <v>2261</v>
      </c>
      <c r="G26" s="498">
        <v>125</v>
      </c>
      <c r="H26" s="500" t="s">
        <v>2262</v>
      </c>
      <c r="I26" s="500" t="s">
        <v>2118</v>
      </c>
      <c r="J26" s="501" t="s">
        <v>2263</v>
      </c>
      <c r="K26" s="500"/>
      <c r="L26" s="500"/>
    </row>
    <row r="27" spans="1:12" s="484" customFormat="1">
      <c r="A27" s="495">
        <v>19</v>
      </c>
      <c r="B27" s="496" t="s">
        <v>518</v>
      </c>
      <c r="C27" s="497" t="s">
        <v>2264</v>
      </c>
      <c r="D27" s="497" t="s">
        <v>2265</v>
      </c>
      <c r="E27" s="497" t="s">
        <v>537</v>
      </c>
      <c r="F27" s="497" t="s">
        <v>2266</v>
      </c>
      <c r="G27" s="498">
        <v>75</v>
      </c>
      <c r="H27" s="499"/>
      <c r="I27" s="500"/>
      <c r="J27" s="501"/>
      <c r="K27" s="500" t="s">
        <v>2267</v>
      </c>
      <c r="L27" s="500" t="s">
        <v>2268</v>
      </c>
    </row>
    <row r="28" spans="1:12" s="484" customFormat="1">
      <c r="A28" s="495">
        <v>20</v>
      </c>
      <c r="B28" s="496" t="s">
        <v>518</v>
      </c>
      <c r="C28" s="497" t="s">
        <v>2269</v>
      </c>
      <c r="D28" s="497" t="s">
        <v>2270</v>
      </c>
      <c r="E28" s="497" t="s">
        <v>547</v>
      </c>
      <c r="F28" s="497" t="s">
        <v>2271</v>
      </c>
      <c r="G28" s="498">
        <v>75</v>
      </c>
      <c r="H28" s="499"/>
      <c r="I28" s="500"/>
      <c r="J28" s="501"/>
      <c r="K28" s="500" t="s">
        <v>2272</v>
      </c>
      <c r="L28" s="500" t="s">
        <v>2273</v>
      </c>
    </row>
    <row r="29" spans="1:12" s="484" customFormat="1">
      <c r="A29" s="495">
        <v>21</v>
      </c>
      <c r="B29" s="496" t="s">
        <v>518</v>
      </c>
      <c r="C29" s="497" t="s">
        <v>2274</v>
      </c>
      <c r="D29" s="497" t="s">
        <v>527</v>
      </c>
      <c r="E29" s="497" t="s">
        <v>543</v>
      </c>
      <c r="F29" s="497" t="s">
        <v>2275</v>
      </c>
      <c r="G29" s="498">
        <v>75</v>
      </c>
      <c r="H29" s="499"/>
      <c r="I29" s="500"/>
      <c r="J29" s="501"/>
      <c r="K29" s="500" t="s">
        <v>2276</v>
      </c>
      <c r="L29" s="500" t="s">
        <v>2277</v>
      </c>
    </row>
    <row r="30" spans="1:12" s="484" customFormat="1">
      <c r="A30" s="495">
        <v>22</v>
      </c>
      <c r="B30" s="496" t="s">
        <v>518</v>
      </c>
      <c r="C30" s="497" t="s">
        <v>539</v>
      </c>
      <c r="D30" s="497" t="s">
        <v>1233</v>
      </c>
      <c r="E30" s="497" t="s">
        <v>548</v>
      </c>
      <c r="F30" s="497" t="s">
        <v>2278</v>
      </c>
      <c r="G30" s="498">
        <v>75</v>
      </c>
      <c r="H30" s="499"/>
      <c r="I30" s="500"/>
      <c r="J30" s="501"/>
      <c r="K30" s="500" t="s">
        <v>2279</v>
      </c>
      <c r="L30" s="500" t="s">
        <v>2280</v>
      </c>
    </row>
    <row r="31" spans="1:12" s="484" customFormat="1">
      <c r="A31" s="495">
        <v>23</v>
      </c>
      <c r="B31" s="496" t="s">
        <v>518</v>
      </c>
      <c r="C31" s="497" t="s">
        <v>1236</v>
      </c>
      <c r="D31" s="497" t="s">
        <v>2281</v>
      </c>
      <c r="E31" s="497" t="s">
        <v>529</v>
      </c>
      <c r="F31" s="497" t="s">
        <v>2282</v>
      </c>
      <c r="G31" s="498">
        <v>62.5</v>
      </c>
      <c r="H31" s="499"/>
      <c r="I31" s="500"/>
      <c r="J31" s="501"/>
      <c r="K31" s="500" t="s">
        <v>2283</v>
      </c>
      <c r="L31" s="500" t="s">
        <v>2284</v>
      </c>
    </row>
    <row r="32" spans="1:12" s="484" customFormat="1">
      <c r="A32" s="495">
        <v>24</v>
      </c>
      <c r="B32" s="496" t="s">
        <v>518</v>
      </c>
      <c r="C32" s="497" t="s">
        <v>527</v>
      </c>
      <c r="D32" s="497" t="s">
        <v>522</v>
      </c>
      <c r="E32" s="497" t="s">
        <v>529</v>
      </c>
      <c r="F32" s="497" t="s">
        <v>2285</v>
      </c>
      <c r="G32" s="498">
        <v>67.5</v>
      </c>
      <c r="H32" s="499"/>
      <c r="I32" s="500"/>
      <c r="J32" s="501"/>
      <c r="K32" s="500" t="s">
        <v>2286</v>
      </c>
      <c r="L32" s="500" t="s">
        <v>2287</v>
      </c>
    </row>
    <row r="33" spans="1:12" s="484" customFormat="1">
      <c r="A33" s="495">
        <v>25</v>
      </c>
      <c r="B33" s="496" t="s">
        <v>518</v>
      </c>
      <c r="C33" s="497" t="s">
        <v>524</v>
      </c>
      <c r="D33" s="497" t="s">
        <v>546</v>
      </c>
      <c r="E33" s="497" t="s">
        <v>528</v>
      </c>
      <c r="F33" s="497" t="s">
        <v>2288</v>
      </c>
      <c r="G33" s="498">
        <v>75</v>
      </c>
      <c r="H33" s="499"/>
      <c r="I33" s="500"/>
      <c r="J33" s="501"/>
      <c r="K33" s="500" t="s">
        <v>2289</v>
      </c>
      <c r="L33" s="500" t="s">
        <v>2290</v>
      </c>
    </row>
    <row r="34" spans="1:12" s="484" customFormat="1">
      <c r="A34" s="495">
        <v>26</v>
      </c>
      <c r="B34" s="496" t="s">
        <v>518</v>
      </c>
      <c r="C34" s="497" t="s">
        <v>527</v>
      </c>
      <c r="D34" s="497" t="s">
        <v>1235</v>
      </c>
      <c r="E34" s="497" t="s">
        <v>543</v>
      </c>
      <c r="F34" s="497" t="s">
        <v>2291</v>
      </c>
      <c r="G34" s="498">
        <v>75</v>
      </c>
      <c r="H34" s="499"/>
      <c r="I34" s="500"/>
      <c r="J34" s="501"/>
      <c r="K34" s="500">
        <v>58001015964</v>
      </c>
      <c r="L34" s="500" t="s">
        <v>2292</v>
      </c>
    </row>
    <row r="35" spans="1:12" s="484" customFormat="1">
      <c r="A35" s="495">
        <v>27</v>
      </c>
      <c r="B35" s="496" t="s">
        <v>518</v>
      </c>
      <c r="C35" s="497" t="s">
        <v>524</v>
      </c>
      <c r="D35" s="497" t="s">
        <v>542</v>
      </c>
      <c r="E35" s="497" t="s">
        <v>543</v>
      </c>
      <c r="F35" s="497" t="s">
        <v>2293</v>
      </c>
      <c r="G35" s="498">
        <v>75</v>
      </c>
      <c r="H35" s="500" t="s">
        <v>2294</v>
      </c>
      <c r="I35" s="500" t="s">
        <v>2295</v>
      </c>
      <c r="J35" s="501" t="s">
        <v>2296</v>
      </c>
      <c r="K35" s="500"/>
      <c r="L35" s="500"/>
    </row>
    <row r="36" spans="1:12" s="484" customFormat="1">
      <c r="A36" s="495">
        <v>28</v>
      </c>
      <c r="B36" s="496" t="s">
        <v>518</v>
      </c>
      <c r="C36" s="497" t="s">
        <v>2297</v>
      </c>
      <c r="D36" s="497" t="s">
        <v>2298</v>
      </c>
      <c r="E36" s="497" t="s">
        <v>534</v>
      </c>
      <c r="F36" s="497" t="s">
        <v>2299</v>
      </c>
      <c r="G36" s="583">
        <v>480</v>
      </c>
      <c r="H36" s="499"/>
      <c r="I36" s="500"/>
      <c r="J36" s="501"/>
      <c r="K36" s="586">
        <v>237111594</v>
      </c>
      <c r="L36" s="586" t="s">
        <v>2300</v>
      </c>
    </row>
    <row r="37" spans="1:12" s="484" customFormat="1">
      <c r="A37" s="495">
        <v>29</v>
      </c>
      <c r="B37" s="496" t="s">
        <v>518</v>
      </c>
      <c r="C37" s="497" t="s">
        <v>2297</v>
      </c>
      <c r="D37" s="497" t="s">
        <v>2298</v>
      </c>
      <c r="E37" s="497" t="s">
        <v>534</v>
      </c>
      <c r="F37" s="497" t="s">
        <v>2301</v>
      </c>
      <c r="G37" s="584"/>
      <c r="H37" s="499"/>
      <c r="I37" s="500"/>
      <c r="J37" s="501"/>
      <c r="K37" s="587"/>
      <c r="L37" s="587"/>
    </row>
    <row r="38" spans="1:12" s="484" customFormat="1">
      <c r="A38" s="495">
        <v>30</v>
      </c>
      <c r="B38" s="496" t="s">
        <v>518</v>
      </c>
      <c r="C38" s="497" t="s">
        <v>2297</v>
      </c>
      <c r="D38" s="497" t="s">
        <v>2302</v>
      </c>
      <c r="E38" s="497" t="s">
        <v>1220</v>
      </c>
      <c r="F38" s="497" t="s">
        <v>2303</v>
      </c>
      <c r="G38" s="584"/>
      <c r="H38" s="499"/>
      <c r="I38" s="500"/>
      <c r="J38" s="501"/>
      <c r="K38" s="587"/>
      <c r="L38" s="587"/>
    </row>
    <row r="39" spans="1:12" s="484" customFormat="1">
      <c r="A39" s="495">
        <v>31</v>
      </c>
      <c r="B39" s="496" t="s">
        <v>518</v>
      </c>
      <c r="C39" s="497" t="s">
        <v>1228</v>
      </c>
      <c r="D39" s="497" t="s">
        <v>2304</v>
      </c>
      <c r="E39" s="497" t="s">
        <v>2305</v>
      </c>
      <c r="F39" s="497" t="s">
        <v>2306</v>
      </c>
      <c r="G39" s="584"/>
      <c r="H39" s="499"/>
      <c r="I39" s="500"/>
      <c r="J39" s="501"/>
      <c r="K39" s="587"/>
      <c r="L39" s="587"/>
    </row>
    <row r="40" spans="1:12" s="484" customFormat="1">
      <c r="A40" s="495">
        <v>32</v>
      </c>
      <c r="B40" s="496" t="s">
        <v>518</v>
      </c>
      <c r="C40" s="497" t="s">
        <v>2297</v>
      </c>
      <c r="D40" s="497" t="s">
        <v>2298</v>
      </c>
      <c r="E40" s="497">
        <v>2003</v>
      </c>
      <c r="F40" s="497" t="s">
        <v>2307</v>
      </c>
      <c r="G40" s="584"/>
      <c r="H40" s="499"/>
      <c r="I40" s="500"/>
      <c r="J40" s="501"/>
      <c r="K40" s="587"/>
      <c r="L40" s="587"/>
    </row>
    <row r="41" spans="1:12" s="484" customFormat="1">
      <c r="A41" s="495">
        <v>33</v>
      </c>
      <c r="B41" s="496" t="s">
        <v>518</v>
      </c>
      <c r="C41" s="497" t="s">
        <v>2297</v>
      </c>
      <c r="D41" s="497" t="s">
        <v>2302</v>
      </c>
      <c r="E41" s="497" t="s">
        <v>531</v>
      </c>
      <c r="F41" s="497" t="s">
        <v>2308</v>
      </c>
      <c r="G41" s="585"/>
      <c r="H41" s="499"/>
      <c r="I41" s="500"/>
      <c r="J41" s="501"/>
      <c r="K41" s="588"/>
      <c r="L41" s="588"/>
    </row>
    <row r="42" spans="1:12" s="484" customFormat="1">
      <c r="A42" s="495">
        <v>34</v>
      </c>
      <c r="B42" s="496" t="s">
        <v>518</v>
      </c>
      <c r="C42" s="497" t="s">
        <v>524</v>
      </c>
      <c r="D42" s="497" t="s">
        <v>2309</v>
      </c>
      <c r="E42" s="497" t="s">
        <v>536</v>
      </c>
      <c r="F42" s="497" t="s">
        <v>2310</v>
      </c>
      <c r="G42" s="498">
        <v>75</v>
      </c>
      <c r="H42" s="499"/>
      <c r="I42" s="500"/>
      <c r="J42" s="501"/>
      <c r="K42" s="500" t="s">
        <v>2311</v>
      </c>
      <c r="L42" s="500" t="s">
        <v>2312</v>
      </c>
    </row>
    <row r="43" spans="1:12" s="484" customFormat="1">
      <c r="A43" s="495">
        <v>35</v>
      </c>
      <c r="B43" s="496" t="s">
        <v>518</v>
      </c>
      <c r="C43" s="497" t="s">
        <v>527</v>
      </c>
      <c r="D43" s="497" t="s">
        <v>522</v>
      </c>
      <c r="E43" s="497" t="s">
        <v>526</v>
      </c>
      <c r="F43" s="497" t="s">
        <v>2313</v>
      </c>
      <c r="G43" s="498">
        <v>75</v>
      </c>
      <c r="H43" s="499"/>
      <c r="I43" s="500"/>
      <c r="J43" s="501"/>
      <c r="K43" s="500" t="s">
        <v>2314</v>
      </c>
      <c r="L43" s="500" t="s">
        <v>2315</v>
      </c>
    </row>
    <row r="44" spans="1:12" s="484" customFormat="1">
      <c r="A44" s="495">
        <v>36</v>
      </c>
      <c r="B44" s="496" t="s">
        <v>518</v>
      </c>
      <c r="C44" s="497" t="s">
        <v>524</v>
      </c>
      <c r="D44" s="497" t="s">
        <v>2316</v>
      </c>
      <c r="E44" s="497" t="s">
        <v>536</v>
      </c>
      <c r="F44" s="497" t="s">
        <v>2317</v>
      </c>
      <c r="G44" s="498">
        <v>75</v>
      </c>
      <c r="H44" s="499"/>
      <c r="I44" s="500"/>
      <c r="J44" s="501"/>
      <c r="K44" s="500" t="s">
        <v>2318</v>
      </c>
      <c r="L44" s="500" t="s">
        <v>2319</v>
      </c>
    </row>
    <row r="45" spans="1:12" s="484" customFormat="1">
      <c r="A45" s="495">
        <v>37</v>
      </c>
      <c r="B45" s="496" t="s">
        <v>518</v>
      </c>
      <c r="C45" s="497" t="s">
        <v>524</v>
      </c>
      <c r="D45" s="497" t="s">
        <v>2309</v>
      </c>
      <c r="E45" s="497">
        <v>1998</v>
      </c>
      <c r="F45" s="497" t="s">
        <v>2320</v>
      </c>
      <c r="G45" s="498">
        <v>82</v>
      </c>
      <c r="H45" s="499"/>
      <c r="I45" s="500"/>
      <c r="J45" s="501"/>
      <c r="K45" s="500">
        <v>26001031069</v>
      </c>
      <c r="L45" s="500" t="s">
        <v>2321</v>
      </c>
    </row>
    <row r="46" spans="1:12" s="484" customFormat="1">
      <c r="A46" s="495">
        <v>38</v>
      </c>
      <c r="B46" s="496" t="s">
        <v>518</v>
      </c>
      <c r="C46" s="497" t="s">
        <v>2322</v>
      </c>
      <c r="D46" s="497" t="s">
        <v>539</v>
      </c>
      <c r="E46" s="497" t="s">
        <v>544</v>
      </c>
      <c r="F46" s="497" t="s">
        <v>2323</v>
      </c>
      <c r="G46" s="498">
        <v>100</v>
      </c>
      <c r="H46" s="499"/>
      <c r="I46" s="500"/>
      <c r="J46" s="501"/>
      <c r="K46" s="500" t="s">
        <v>2324</v>
      </c>
      <c r="L46" s="500" t="s">
        <v>2325</v>
      </c>
    </row>
    <row r="47" spans="1:12" s="484" customFormat="1">
      <c r="A47" s="495">
        <v>39</v>
      </c>
      <c r="B47" s="496" t="s">
        <v>518</v>
      </c>
      <c r="C47" s="497" t="s">
        <v>2209</v>
      </c>
      <c r="D47" s="497" t="s">
        <v>1219</v>
      </c>
      <c r="E47" s="497" t="s">
        <v>536</v>
      </c>
      <c r="F47" s="497" t="s">
        <v>2326</v>
      </c>
      <c r="G47" s="498">
        <v>100</v>
      </c>
      <c r="H47" s="499"/>
      <c r="I47" s="500"/>
      <c r="J47" s="501"/>
      <c r="K47" s="500" t="s">
        <v>2327</v>
      </c>
      <c r="L47" s="500" t="s">
        <v>2328</v>
      </c>
    </row>
    <row r="48" spans="1:12" s="484" customFormat="1">
      <c r="A48" s="495">
        <v>40</v>
      </c>
      <c r="B48" s="496" t="s">
        <v>518</v>
      </c>
      <c r="C48" s="497" t="s">
        <v>533</v>
      </c>
      <c r="D48" s="497" t="s">
        <v>2329</v>
      </c>
      <c r="E48" s="497" t="s">
        <v>530</v>
      </c>
      <c r="F48" s="497" t="s">
        <v>2330</v>
      </c>
      <c r="G48" s="583">
        <v>1725</v>
      </c>
      <c r="H48" s="499"/>
      <c r="I48" s="500"/>
      <c r="J48" s="501"/>
      <c r="K48" s="586">
        <v>436032507</v>
      </c>
      <c r="L48" s="586" t="s">
        <v>2331</v>
      </c>
    </row>
    <row r="49" spans="1:12" s="484" customFormat="1">
      <c r="A49" s="495">
        <v>41</v>
      </c>
      <c r="B49" s="496" t="s">
        <v>2332</v>
      </c>
      <c r="C49" s="497" t="s">
        <v>533</v>
      </c>
      <c r="D49" s="497" t="s">
        <v>2333</v>
      </c>
      <c r="E49" s="497" t="s">
        <v>550</v>
      </c>
      <c r="F49" s="497" t="s">
        <v>2334</v>
      </c>
      <c r="G49" s="584"/>
      <c r="H49" s="499"/>
      <c r="I49" s="500"/>
      <c r="J49" s="501"/>
      <c r="K49" s="587"/>
      <c r="L49" s="587"/>
    </row>
    <row r="50" spans="1:12" s="484" customFormat="1">
      <c r="A50" s="495">
        <v>42</v>
      </c>
      <c r="B50" s="496" t="s">
        <v>518</v>
      </c>
      <c r="C50" s="497" t="s">
        <v>533</v>
      </c>
      <c r="D50" s="497" t="s">
        <v>2335</v>
      </c>
      <c r="E50" s="497" t="s">
        <v>528</v>
      </c>
      <c r="F50" s="497" t="s">
        <v>2336</v>
      </c>
      <c r="G50" s="584"/>
      <c r="H50" s="499"/>
      <c r="I50" s="500"/>
      <c r="J50" s="501"/>
      <c r="K50" s="587"/>
      <c r="L50" s="587"/>
    </row>
    <row r="51" spans="1:12" s="484" customFormat="1">
      <c r="A51" s="495">
        <v>43</v>
      </c>
      <c r="B51" s="496" t="s">
        <v>518</v>
      </c>
      <c r="C51" s="497" t="s">
        <v>533</v>
      </c>
      <c r="D51" s="497" t="s">
        <v>1239</v>
      </c>
      <c r="E51" s="497" t="s">
        <v>526</v>
      </c>
      <c r="F51" s="497" t="s">
        <v>2337</v>
      </c>
      <c r="G51" s="584"/>
      <c r="H51" s="499"/>
      <c r="I51" s="500"/>
      <c r="J51" s="501"/>
      <c r="K51" s="587"/>
      <c r="L51" s="587"/>
    </row>
    <row r="52" spans="1:12" s="484" customFormat="1">
      <c r="A52" s="495">
        <v>44</v>
      </c>
      <c r="B52" s="496" t="s">
        <v>518</v>
      </c>
      <c r="C52" s="497" t="s">
        <v>524</v>
      </c>
      <c r="D52" s="497" t="s">
        <v>2338</v>
      </c>
      <c r="E52" s="497" t="s">
        <v>536</v>
      </c>
      <c r="F52" s="497" t="s">
        <v>2339</v>
      </c>
      <c r="G52" s="584"/>
      <c r="H52" s="499"/>
      <c r="I52" s="500"/>
      <c r="J52" s="501"/>
      <c r="K52" s="587"/>
      <c r="L52" s="587"/>
    </row>
    <row r="53" spans="1:12" s="484" customFormat="1">
      <c r="A53" s="495">
        <v>45</v>
      </c>
      <c r="B53" s="496" t="s">
        <v>518</v>
      </c>
      <c r="C53" s="497" t="s">
        <v>524</v>
      </c>
      <c r="D53" s="497" t="s">
        <v>1202</v>
      </c>
      <c r="E53" s="497" t="s">
        <v>523</v>
      </c>
      <c r="F53" s="497" t="s">
        <v>2340</v>
      </c>
      <c r="G53" s="584"/>
      <c r="H53" s="499"/>
      <c r="I53" s="500"/>
      <c r="J53" s="501"/>
      <c r="K53" s="587"/>
      <c r="L53" s="587"/>
    </row>
    <row r="54" spans="1:12" s="484" customFormat="1">
      <c r="A54" s="495">
        <v>46</v>
      </c>
      <c r="B54" s="496" t="s">
        <v>518</v>
      </c>
      <c r="C54" s="497" t="s">
        <v>524</v>
      </c>
      <c r="D54" s="497" t="s">
        <v>1216</v>
      </c>
      <c r="E54" s="497" t="s">
        <v>536</v>
      </c>
      <c r="F54" s="497" t="s">
        <v>2341</v>
      </c>
      <c r="G54" s="584"/>
      <c r="H54" s="499"/>
      <c r="I54" s="500"/>
      <c r="J54" s="501"/>
      <c r="K54" s="587"/>
      <c r="L54" s="587"/>
    </row>
    <row r="55" spans="1:12" s="484" customFormat="1">
      <c r="A55" s="495">
        <v>47</v>
      </c>
      <c r="B55" s="496" t="s">
        <v>518</v>
      </c>
      <c r="C55" s="497" t="s">
        <v>524</v>
      </c>
      <c r="D55" s="497" t="s">
        <v>1202</v>
      </c>
      <c r="E55" s="497" t="s">
        <v>523</v>
      </c>
      <c r="F55" s="497" t="s">
        <v>2342</v>
      </c>
      <c r="G55" s="584"/>
      <c r="H55" s="499"/>
      <c r="I55" s="500"/>
      <c r="J55" s="501"/>
      <c r="K55" s="587"/>
      <c r="L55" s="587"/>
    </row>
    <row r="56" spans="1:12" s="484" customFormat="1">
      <c r="A56" s="495">
        <v>48</v>
      </c>
      <c r="B56" s="496" t="s">
        <v>518</v>
      </c>
      <c r="C56" s="497" t="s">
        <v>524</v>
      </c>
      <c r="D56" s="497" t="s">
        <v>1202</v>
      </c>
      <c r="E56" s="497" t="s">
        <v>543</v>
      </c>
      <c r="F56" s="497" t="s">
        <v>2343</v>
      </c>
      <c r="G56" s="584"/>
      <c r="H56" s="499"/>
      <c r="I56" s="500"/>
      <c r="J56" s="501"/>
      <c r="K56" s="587"/>
      <c r="L56" s="587"/>
    </row>
    <row r="57" spans="1:12" s="484" customFormat="1">
      <c r="A57" s="495">
        <v>49</v>
      </c>
      <c r="B57" s="496" t="s">
        <v>518</v>
      </c>
      <c r="C57" s="497" t="s">
        <v>524</v>
      </c>
      <c r="D57" s="497" t="s">
        <v>539</v>
      </c>
      <c r="E57" s="497" t="s">
        <v>536</v>
      </c>
      <c r="F57" s="497" t="s">
        <v>2344</v>
      </c>
      <c r="G57" s="584"/>
      <c r="H57" s="499"/>
      <c r="I57" s="500"/>
      <c r="J57" s="501"/>
      <c r="K57" s="587"/>
      <c r="L57" s="587"/>
    </row>
    <row r="58" spans="1:12" s="484" customFormat="1">
      <c r="A58" s="495">
        <v>50</v>
      </c>
      <c r="B58" s="496" t="s">
        <v>518</v>
      </c>
      <c r="C58" s="497" t="s">
        <v>524</v>
      </c>
      <c r="D58" s="497" t="s">
        <v>535</v>
      </c>
      <c r="E58" s="497" t="s">
        <v>526</v>
      </c>
      <c r="F58" s="497" t="s">
        <v>2345</v>
      </c>
      <c r="G58" s="584"/>
      <c r="H58" s="499"/>
      <c r="I58" s="500"/>
      <c r="J58" s="501"/>
      <c r="K58" s="587"/>
      <c r="L58" s="587"/>
    </row>
    <row r="59" spans="1:12" s="484" customFormat="1">
      <c r="A59" s="495">
        <v>51</v>
      </c>
      <c r="B59" s="496" t="s">
        <v>518</v>
      </c>
      <c r="C59" s="497" t="s">
        <v>524</v>
      </c>
      <c r="D59" s="497" t="s">
        <v>1202</v>
      </c>
      <c r="E59" s="497" t="s">
        <v>543</v>
      </c>
      <c r="F59" s="497" t="s">
        <v>2346</v>
      </c>
      <c r="G59" s="584"/>
      <c r="H59" s="499"/>
      <c r="I59" s="500"/>
      <c r="J59" s="501"/>
      <c r="K59" s="587"/>
      <c r="L59" s="587"/>
    </row>
    <row r="60" spans="1:12" s="484" customFormat="1">
      <c r="A60" s="495">
        <v>52</v>
      </c>
      <c r="B60" s="496" t="s">
        <v>518</v>
      </c>
      <c r="C60" s="497" t="s">
        <v>524</v>
      </c>
      <c r="D60" s="497" t="s">
        <v>539</v>
      </c>
      <c r="E60" s="497" t="s">
        <v>547</v>
      </c>
      <c r="F60" s="497" t="s">
        <v>2347</v>
      </c>
      <c r="G60" s="584"/>
      <c r="H60" s="499"/>
      <c r="I60" s="500"/>
      <c r="J60" s="501"/>
      <c r="K60" s="587"/>
      <c r="L60" s="587"/>
    </row>
    <row r="61" spans="1:12" s="484" customFormat="1">
      <c r="A61" s="495">
        <v>53</v>
      </c>
      <c r="B61" s="496" t="s">
        <v>518</v>
      </c>
      <c r="C61" s="497" t="s">
        <v>524</v>
      </c>
      <c r="D61" s="497" t="s">
        <v>542</v>
      </c>
      <c r="E61" s="497" t="s">
        <v>536</v>
      </c>
      <c r="F61" s="497" t="s">
        <v>2348</v>
      </c>
      <c r="G61" s="584"/>
      <c r="H61" s="499"/>
      <c r="I61" s="500"/>
      <c r="J61" s="501"/>
      <c r="K61" s="587"/>
      <c r="L61" s="587"/>
    </row>
    <row r="62" spans="1:12" s="484" customFormat="1">
      <c r="A62" s="495">
        <v>54</v>
      </c>
      <c r="B62" s="496" t="s">
        <v>518</v>
      </c>
      <c r="C62" s="497" t="s">
        <v>524</v>
      </c>
      <c r="D62" s="497" t="s">
        <v>539</v>
      </c>
      <c r="E62" s="497" t="s">
        <v>536</v>
      </c>
      <c r="F62" s="497" t="s">
        <v>2349</v>
      </c>
      <c r="G62" s="584"/>
      <c r="H62" s="499"/>
      <c r="I62" s="500"/>
      <c r="J62" s="501"/>
      <c r="K62" s="587"/>
      <c r="L62" s="587"/>
    </row>
    <row r="63" spans="1:12" s="484" customFormat="1">
      <c r="A63" s="495">
        <v>55</v>
      </c>
      <c r="B63" s="496" t="s">
        <v>518</v>
      </c>
      <c r="C63" s="497" t="s">
        <v>524</v>
      </c>
      <c r="D63" s="497" t="s">
        <v>2350</v>
      </c>
      <c r="E63" s="497" t="s">
        <v>548</v>
      </c>
      <c r="F63" s="497" t="s">
        <v>2351</v>
      </c>
      <c r="G63" s="584"/>
      <c r="H63" s="499"/>
      <c r="I63" s="500"/>
      <c r="J63" s="501"/>
      <c r="K63" s="587"/>
      <c r="L63" s="587"/>
    </row>
    <row r="64" spans="1:12" s="484" customFormat="1">
      <c r="A64" s="495">
        <v>56</v>
      </c>
      <c r="B64" s="496" t="s">
        <v>518</v>
      </c>
      <c r="C64" s="497" t="s">
        <v>524</v>
      </c>
      <c r="D64" s="497" t="s">
        <v>539</v>
      </c>
      <c r="E64" s="497" t="s">
        <v>534</v>
      </c>
      <c r="F64" s="497" t="s">
        <v>2352</v>
      </c>
      <c r="G64" s="584"/>
      <c r="H64" s="499"/>
      <c r="I64" s="500"/>
      <c r="J64" s="501"/>
      <c r="K64" s="587"/>
      <c r="L64" s="587"/>
    </row>
    <row r="65" spans="1:12" s="484" customFormat="1">
      <c r="A65" s="495">
        <v>57</v>
      </c>
      <c r="B65" s="496" t="s">
        <v>518</v>
      </c>
      <c r="C65" s="497" t="s">
        <v>524</v>
      </c>
      <c r="D65" s="497" t="s">
        <v>546</v>
      </c>
      <c r="E65" s="497" t="s">
        <v>529</v>
      </c>
      <c r="F65" s="497" t="s">
        <v>2353</v>
      </c>
      <c r="G65" s="585"/>
      <c r="H65" s="499"/>
      <c r="I65" s="500"/>
      <c r="J65" s="501"/>
      <c r="K65" s="588"/>
      <c r="L65" s="588"/>
    </row>
    <row r="66" spans="1:12" s="484" customFormat="1">
      <c r="A66" s="495">
        <v>58</v>
      </c>
      <c r="B66" s="496" t="s">
        <v>518</v>
      </c>
      <c r="C66" s="497" t="s">
        <v>527</v>
      </c>
      <c r="D66" s="497" t="s">
        <v>2354</v>
      </c>
      <c r="E66" s="497" t="s">
        <v>548</v>
      </c>
      <c r="F66" s="497" t="s">
        <v>2355</v>
      </c>
      <c r="G66" s="498">
        <v>375</v>
      </c>
      <c r="H66" s="499"/>
      <c r="I66" s="500"/>
      <c r="J66" s="501"/>
      <c r="K66" s="500" t="s">
        <v>2356</v>
      </c>
      <c r="L66" s="500" t="s">
        <v>2357</v>
      </c>
    </row>
    <row r="67" spans="1:12" s="484" customFormat="1">
      <c r="A67" s="495">
        <v>59</v>
      </c>
      <c r="B67" s="496" t="s">
        <v>518</v>
      </c>
      <c r="C67" s="497" t="s">
        <v>524</v>
      </c>
      <c r="D67" s="497" t="s">
        <v>540</v>
      </c>
      <c r="E67" s="497" t="s">
        <v>528</v>
      </c>
      <c r="F67" s="497" t="s">
        <v>2358</v>
      </c>
      <c r="G67" s="498">
        <v>375</v>
      </c>
      <c r="H67" s="499"/>
      <c r="I67" s="500"/>
      <c r="J67" s="501"/>
      <c r="K67" s="500" t="s">
        <v>2359</v>
      </c>
      <c r="L67" s="500" t="s">
        <v>2360</v>
      </c>
    </row>
    <row r="68" spans="1:12" s="484" customFormat="1">
      <c r="A68" s="495">
        <v>60</v>
      </c>
      <c r="B68" s="496" t="s">
        <v>518</v>
      </c>
      <c r="C68" s="497" t="s">
        <v>524</v>
      </c>
      <c r="D68" s="497" t="s">
        <v>540</v>
      </c>
      <c r="E68" s="497" t="s">
        <v>536</v>
      </c>
      <c r="F68" s="497" t="s">
        <v>2361</v>
      </c>
      <c r="G68" s="498">
        <v>375</v>
      </c>
      <c r="H68" s="499"/>
      <c r="I68" s="500"/>
      <c r="J68" s="501"/>
      <c r="K68" s="500" t="s">
        <v>2362</v>
      </c>
      <c r="L68" s="500" t="s">
        <v>2363</v>
      </c>
    </row>
    <row r="69" spans="1:12" s="484" customFormat="1">
      <c r="A69" s="495">
        <v>61</v>
      </c>
      <c r="B69" s="496" t="s">
        <v>518</v>
      </c>
      <c r="C69" s="497" t="s">
        <v>527</v>
      </c>
      <c r="D69" s="497" t="s">
        <v>522</v>
      </c>
      <c r="E69" s="497" t="s">
        <v>526</v>
      </c>
      <c r="F69" s="497" t="s">
        <v>2364</v>
      </c>
      <c r="G69" s="498">
        <v>375</v>
      </c>
      <c r="H69" s="500" t="s">
        <v>2365</v>
      </c>
      <c r="I69" s="500" t="s">
        <v>2366</v>
      </c>
      <c r="J69" s="501" t="s">
        <v>2367</v>
      </c>
      <c r="K69" s="500"/>
      <c r="L69" s="500"/>
    </row>
    <row r="70" spans="1:12" s="484" customFormat="1">
      <c r="A70" s="495">
        <v>62</v>
      </c>
      <c r="B70" s="496" t="s">
        <v>518</v>
      </c>
      <c r="C70" s="497" t="s">
        <v>527</v>
      </c>
      <c r="D70" s="497" t="s">
        <v>1214</v>
      </c>
      <c r="E70" s="497" t="s">
        <v>547</v>
      </c>
      <c r="F70" s="497" t="s">
        <v>2368</v>
      </c>
      <c r="G70" s="498">
        <v>87.5</v>
      </c>
      <c r="H70" s="499"/>
      <c r="I70" s="500"/>
      <c r="J70" s="501"/>
      <c r="K70" s="500" t="s">
        <v>2369</v>
      </c>
      <c r="L70" s="500" t="s">
        <v>2370</v>
      </c>
    </row>
    <row r="71" spans="1:12" s="484" customFormat="1">
      <c r="A71" s="495">
        <v>63</v>
      </c>
      <c r="B71" s="496" t="s">
        <v>518</v>
      </c>
      <c r="C71" s="497" t="s">
        <v>527</v>
      </c>
      <c r="D71" s="497" t="s">
        <v>2371</v>
      </c>
      <c r="E71" s="497" t="s">
        <v>536</v>
      </c>
      <c r="F71" s="497" t="s">
        <v>2372</v>
      </c>
      <c r="G71" s="498">
        <v>87.5</v>
      </c>
      <c r="H71" s="499"/>
      <c r="I71" s="500"/>
      <c r="J71" s="501"/>
      <c r="K71" s="500" t="s">
        <v>2373</v>
      </c>
      <c r="L71" s="500" t="s">
        <v>2374</v>
      </c>
    </row>
    <row r="72" spans="1:12" s="484" customFormat="1">
      <c r="A72" s="495">
        <v>64</v>
      </c>
      <c r="B72" s="496" t="s">
        <v>518</v>
      </c>
      <c r="C72" s="497" t="s">
        <v>527</v>
      </c>
      <c r="D72" s="497" t="s">
        <v>522</v>
      </c>
      <c r="E72" s="497" t="s">
        <v>529</v>
      </c>
      <c r="F72" s="497" t="s">
        <v>2375</v>
      </c>
      <c r="G72" s="498">
        <v>87.5</v>
      </c>
      <c r="H72" s="499"/>
      <c r="I72" s="500"/>
      <c r="J72" s="501"/>
      <c r="K72" s="500" t="s">
        <v>2376</v>
      </c>
      <c r="L72" s="500" t="s">
        <v>2377</v>
      </c>
    </row>
    <row r="73" spans="1:12" s="484" customFormat="1">
      <c r="A73" s="495">
        <v>65</v>
      </c>
      <c r="B73" s="496" t="s">
        <v>518</v>
      </c>
      <c r="C73" s="497" t="s">
        <v>524</v>
      </c>
      <c r="D73" s="497" t="s">
        <v>2378</v>
      </c>
      <c r="E73" s="497" t="s">
        <v>2379</v>
      </c>
      <c r="F73" s="497" t="s">
        <v>2380</v>
      </c>
      <c r="G73" s="498">
        <v>187.5</v>
      </c>
      <c r="H73" s="499"/>
      <c r="I73" s="500"/>
      <c r="J73" s="501"/>
      <c r="K73" s="500" t="s">
        <v>2381</v>
      </c>
      <c r="L73" s="500" t="s">
        <v>2382</v>
      </c>
    </row>
    <row r="74" spans="1:12" s="484" customFormat="1">
      <c r="A74" s="495">
        <v>66</v>
      </c>
      <c r="B74" s="496" t="s">
        <v>518</v>
      </c>
      <c r="C74" s="497" t="s">
        <v>524</v>
      </c>
      <c r="D74" s="497" t="s">
        <v>539</v>
      </c>
      <c r="E74" s="497" t="s">
        <v>528</v>
      </c>
      <c r="F74" s="497" t="s">
        <v>2383</v>
      </c>
      <c r="G74" s="498">
        <v>187.5</v>
      </c>
      <c r="H74" s="499"/>
      <c r="I74" s="500"/>
      <c r="J74" s="501"/>
      <c r="K74" s="500" t="s">
        <v>2384</v>
      </c>
      <c r="L74" s="500" t="s">
        <v>2385</v>
      </c>
    </row>
    <row r="75" spans="1:12" s="484" customFormat="1">
      <c r="A75" s="495">
        <v>67</v>
      </c>
      <c r="B75" s="496" t="s">
        <v>518</v>
      </c>
      <c r="C75" s="497" t="s">
        <v>524</v>
      </c>
      <c r="D75" s="497" t="s">
        <v>2386</v>
      </c>
      <c r="E75" s="497" t="s">
        <v>529</v>
      </c>
      <c r="F75" s="497" t="s">
        <v>2387</v>
      </c>
      <c r="G75" s="498">
        <v>187.5</v>
      </c>
      <c r="H75" s="499"/>
      <c r="I75" s="500"/>
      <c r="J75" s="501"/>
      <c r="K75" s="500" t="s">
        <v>2388</v>
      </c>
      <c r="L75" s="500" t="s">
        <v>2389</v>
      </c>
    </row>
    <row r="76" spans="1:12" s="484" customFormat="1">
      <c r="A76" s="495">
        <v>68</v>
      </c>
      <c r="B76" s="496" t="s">
        <v>518</v>
      </c>
      <c r="C76" s="497" t="s">
        <v>524</v>
      </c>
      <c r="D76" s="497" t="s">
        <v>2390</v>
      </c>
      <c r="E76" s="497" t="s">
        <v>2391</v>
      </c>
      <c r="F76" s="497" t="s">
        <v>2392</v>
      </c>
      <c r="G76" s="583">
        <v>7000</v>
      </c>
      <c r="H76" s="499"/>
      <c r="I76" s="500"/>
      <c r="J76" s="501"/>
      <c r="K76" s="586" t="s">
        <v>2393</v>
      </c>
      <c r="L76" s="586" t="s">
        <v>2394</v>
      </c>
    </row>
    <row r="77" spans="1:12" s="484" customFormat="1">
      <c r="A77" s="495">
        <v>69</v>
      </c>
      <c r="B77" s="496" t="s">
        <v>518</v>
      </c>
      <c r="C77" s="497" t="s">
        <v>521</v>
      </c>
      <c r="D77" s="497" t="s">
        <v>2395</v>
      </c>
      <c r="E77" s="497" t="s">
        <v>1223</v>
      </c>
      <c r="F77" s="497" t="s">
        <v>2396</v>
      </c>
      <c r="G77" s="584"/>
      <c r="H77" s="499"/>
      <c r="I77" s="500"/>
      <c r="J77" s="501"/>
      <c r="K77" s="587"/>
      <c r="L77" s="587"/>
    </row>
    <row r="78" spans="1:12" s="484" customFormat="1">
      <c r="A78" s="495">
        <v>70</v>
      </c>
      <c r="B78" s="496" t="s">
        <v>518</v>
      </c>
      <c r="C78" s="497" t="s">
        <v>524</v>
      </c>
      <c r="D78" s="497" t="s">
        <v>2397</v>
      </c>
      <c r="E78" s="497" t="s">
        <v>529</v>
      </c>
      <c r="F78" s="497" t="s">
        <v>2398</v>
      </c>
      <c r="G78" s="584"/>
      <c r="H78" s="499"/>
      <c r="I78" s="500"/>
      <c r="J78" s="501"/>
      <c r="K78" s="587"/>
      <c r="L78" s="587"/>
    </row>
    <row r="79" spans="1:12" s="484" customFormat="1">
      <c r="A79" s="495">
        <v>71</v>
      </c>
      <c r="B79" s="496" t="s">
        <v>518</v>
      </c>
      <c r="C79" s="497" t="s">
        <v>524</v>
      </c>
      <c r="D79" s="497" t="s">
        <v>2399</v>
      </c>
      <c r="E79" s="497">
        <v>1999</v>
      </c>
      <c r="F79" s="497" t="s">
        <v>2400</v>
      </c>
      <c r="G79" s="584"/>
      <c r="H79" s="499"/>
      <c r="I79" s="500"/>
      <c r="J79" s="501"/>
      <c r="K79" s="587"/>
      <c r="L79" s="587"/>
    </row>
    <row r="80" spans="1:12" s="484" customFormat="1">
      <c r="A80" s="495">
        <v>72</v>
      </c>
      <c r="B80" s="496" t="s">
        <v>518</v>
      </c>
      <c r="C80" s="497" t="s">
        <v>524</v>
      </c>
      <c r="D80" s="497" t="s">
        <v>1211</v>
      </c>
      <c r="E80" s="497">
        <v>1987</v>
      </c>
      <c r="F80" s="497" t="s">
        <v>2401</v>
      </c>
      <c r="G80" s="584"/>
      <c r="H80" s="499"/>
      <c r="I80" s="500"/>
      <c r="J80" s="501"/>
      <c r="K80" s="587"/>
      <c r="L80" s="587"/>
    </row>
    <row r="81" spans="1:12" s="484" customFormat="1">
      <c r="A81" s="495">
        <v>73</v>
      </c>
      <c r="B81" s="496" t="s">
        <v>518</v>
      </c>
      <c r="C81" s="497" t="s">
        <v>524</v>
      </c>
      <c r="D81" s="497" t="s">
        <v>539</v>
      </c>
      <c r="E81" s="497">
        <v>2001</v>
      </c>
      <c r="F81" s="497" t="s">
        <v>2402</v>
      </c>
      <c r="G81" s="584"/>
      <c r="H81" s="499"/>
      <c r="I81" s="500"/>
      <c r="J81" s="501"/>
      <c r="K81" s="587"/>
      <c r="L81" s="587"/>
    </row>
    <row r="82" spans="1:12" s="484" customFormat="1">
      <c r="A82" s="495">
        <v>74</v>
      </c>
      <c r="B82" s="496" t="s">
        <v>518</v>
      </c>
      <c r="C82" s="497" t="s">
        <v>521</v>
      </c>
      <c r="D82" s="497" t="s">
        <v>1207</v>
      </c>
      <c r="E82" s="497" t="s">
        <v>523</v>
      </c>
      <c r="F82" s="497" t="s">
        <v>2403</v>
      </c>
      <c r="G82" s="584"/>
      <c r="H82" s="499"/>
      <c r="I82" s="500"/>
      <c r="J82" s="501"/>
      <c r="K82" s="587"/>
      <c r="L82" s="587"/>
    </row>
    <row r="83" spans="1:12" s="484" customFormat="1">
      <c r="A83" s="495">
        <v>75</v>
      </c>
      <c r="B83" s="496" t="s">
        <v>518</v>
      </c>
      <c r="C83" s="497" t="s">
        <v>521</v>
      </c>
      <c r="D83" s="497" t="s">
        <v>2404</v>
      </c>
      <c r="E83" s="497" t="s">
        <v>1222</v>
      </c>
      <c r="F83" s="497" t="s">
        <v>2405</v>
      </c>
      <c r="G83" s="584"/>
      <c r="H83" s="499"/>
      <c r="I83" s="500"/>
      <c r="J83" s="501"/>
      <c r="K83" s="587"/>
      <c r="L83" s="587"/>
    </row>
    <row r="84" spans="1:12" s="484" customFormat="1">
      <c r="A84" s="495">
        <v>76</v>
      </c>
      <c r="B84" s="496" t="s">
        <v>518</v>
      </c>
      <c r="C84" s="497" t="s">
        <v>521</v>
      </c>
      <c r="D84" s="497" t="s">
        <v>2406</v>
      </c>
      <c r="E84" s="497" t="s">
        <v>528</v>
      </c>
      <c r="F84" s="497" t="s">
        <v>2407</v>
      </c>
      <c r="G84" s="584"/>
      <c r="H84" s="499"/>
      <c r="I84" s="500"/>
      <c r="J84" s="501"/>
      <c r="K84" s="587"/>
      <c r="L84" s="587"/>
    </row>
    <row r="85" spans="1:12" s="484" customFormat="1">
      <c r="A85" s="495">
        <v>77</v>
      </c>
      <c r="B85" s="496" t="s">
        <v>518</v>
      </c>
      <c r="C85" s="497" t="s">
        <v>524</v>
      </c>
      <c r="D85" s="497" t="s">
        <v>539</v>
      </c>
      <c r="E85" s="497" t="s">
        <v>543</v>
      </c>
      <c r="F85" s="497" t="s">
        <v>2408</v>
      </c>
      <c r="G85" s="584"/>
      <c r="H85" s="499"/>
      <c r="I85" s="500"/>
      <c r="J85" s="501"/>
      <c r="K85" s="587"/>
      <c r="L85" s="587"/>
    </row>
    <row r="86" spans="1:12" s="484" customFormat="1">
      <c r="A86" s="495">
        <v>78</v>
      </c>
      <c r="B86" s="496" t="s">
        <v>518</v>
      </c>
      <c r="C86" s="497" t="s">
        <v>521</v>
      </c>
      <c r="D86" s="497" t="s">
        <v>1235</v>
      </c>
      <c r="E86" s="497">
        <v>1996</v>
      </c>
      <c r="F86" s="497" t="s">
        <v>2409</v>
      </c>
      <c r="G86" s="584"/>
      <c r="H86" s="499"/>
      <c r="I86" s="500"/>
      <c r="J86" s="501"/>
      <c r="K86" s="587"/>
      <c r="L86" s="587"/>
    </row>
    <row r="87" spans="1:12" s="484" customFormat="1">
      <c r="A87" s="495">
        <v>79</v>
      </c>
      <c r="B87" s="496" t="s">
        <v>518</v>
      </c>
      <c r="C87" s="497" t="s">
        <v>521</v>
      </c>
      <c r="D87" s="497" t="s">
        <v>2410</v>
      </c>
      <c r="E87" s="497" t="s">
        <v>543</v>
      </c>
      <c r="F87" s="497" t="s">
        <v>2411</v>
      </c>
      <c r="G87" s="584"/>
      <c r="H87" s="499"/>
      <c r="I87" s="500"/>
      <c r="J87" s="501"/>
      <c r="K87" s="587"/>
      <c r="L87" s="587"/>
    </row>
    <row r="88" spans="1:12" s="484" customFormat="1">
      <c r="A88" s="495">
        <v>80</v>
      </c>
      <c r="B88" s="496" t="s">
        <v>518</v>
      </c>
      <c r="C88" s="497" t="s">
        <v>521</v>
      </c>
      <c r="D88" s="497" t="s">
        <v>1209</v>
      </c>
      <c r="E88" s="497" t="s">
        <v>529</v>
      </c>
      <c r="F88" s="497" t="s">
        <v>2412</v>
      </c>
      <c r="G88" s="584"/>
      <c r="H88" s="499"/>
      <c r="I88" s="500"/>
      <c r="J88" s="501"/>
      <c r="K88" s="587"/>
      <c r="L88" s="587"/>
    </row>
    <row r="89" spans="1:12" s="484" customFormat="1">
      <c r="A89" s="495">
        <v>81</v>
      </c>
      <c r="B89" s="496" t="s">
        <v>518</v>
      </c>
      <c r="C89" s="497" t="s">
        <v>524</v>
      </c>
      <c r="D89" s="497" t="s">
        <v>535</v>
      </c>
      <c r="E89" s="497" t="s">
        <v>548</v>
      </c>
      <c r="F89" s="497" t="s">
        <v>2413</v>
      </c>
      <c r="G89" s="584"/>
      <c r="H89" s="499"/>
      <c r="I89" s="500"/>
      <c r="J89" s="501"/>
      <c r="K89" s="587"/>
      <c r="L89" s="587"/>
    </row>
    <row r="90" spans="1:12" s="484" customFormat="1">
      <c r="A90" s="495">
        <v>82</v>
      </c>
      <c r="B90" s="496" t="s">
        <v>518</v>
      </c>
      <c r="C90" s="497" t="s">
        <v>521</v>
      </c>
      <c r="D90" s="497" t="s">
        <v>1213</v>
      </c>
      <c r="E90" s="497" t="s">
        <v>1225</v>
      </c>
      <c r="F90" s="497" t="s">
        <v>2414</v>
      </c>
      <c r="G90" s="584"/>
      <c r="H90" s="499"/>
      <c r="I90" s="500"/>
      <c r="J90" s="501"/>
      <c r="K90" s="587"/>
      <c r="L90" s="587"/>
    </row>
    <row r="91" spans="1:12" s="484" customFormat="1">
      <c r="A91" s="495">
        <v>83</v>
      </c>
      <c r="B91" s="496" t="s">
        <v>518</v>
      </c>
      <c r="C91" s="497" t="s">
        <v>521</v>
      </c>
      <c r="D91" s="497" t="s">
        <v>1235</v>
      </c>
      <c r="E91" s="497">
        <v>1992</v>
      </c>
      <c r="F91" s="497" t="s">
        <v>2415</v>
      </c>
      <c r="G91" s="584"/>
      <c r="H91" s="499"/>
      <c r="I91" s="500"/>
      <c r="J91" s="501"/>
      <c r="K91" s="587"/>
      <c r="L91" s="587"/>
    </row>
    <row r="92" spans="1:12" s="484" customFormat="1">
      <c r="A92" s="495">
        <v>84</v>
      </c>
      <c r="B92" s="496" t="s">
        <v>518</v>
      </c>
      <c r="C92" s="497" t="s">
        <v>521</v>
      </c>
      <c r="D92" s="497" t="s">
        <v>1208</v>
      </c>
      <c r="E92" s="497">
        <v>1999</v>
      </c>
      <c r="F92" s="497" t="s">
        <v>2416</v>
      </c>
      <c r="G92" s="584"/>
      <c r="H92" s="499"/>
      <c r="I92" s="500"/>
      <c r="J92" s="501"/>
      <c r="K92" s="587"/>
      <c r="L92" s="587"/>
    </row>
    <row r="93" spans="1:12" s="484" customFormat="1">
      <c r="A93" s="495">
        <v>85</v>
      </c>
      <c r="B93" s="496" t="s">
        <v>518</v>
      </c>
      <c r="C93" s="497" t="s">
        <v>524</v>
      </c>
      <c r="D93" s="497" t="s">
        <v>539</v>
      </c>
      <c r="E93" s="497">
        <v>1995</v>
      </c>
      <c r="F93" s="497" t="s">
        <v>2417</v>
      </c>
      <c r="G93" s="584"/>
      <c r="H93" s="499"/>
      <c r="I93" s="500"/>
      <c r="J93" s="501"/>
      <c r="K93" s="587"/>
      <c r="L93" s="587"/>
    </row>
    <row r="94" spans="1:12" s="484" customFormat="1">
      <c r="A94" s="495">
        <v>86</v>
      </c>
      <c r="B94" s="496" t="s">
        <v>518</v>
      </c>
      <c r="C94" s="497" t="s">
        <v>524</v>
      </c>
      <c r="D94" s="497" t="s">
        <v>2418</v>
      </c>
      <c r="E94" s="497">
        <v>1995</v>
      </c>
      <c r="F94" s="497" t="s">
        <v>2419</v>
      </c>
      <c r="G94" s="584"/>
      <c r="H94" s="499"/>
      <c r="I94" s="500"/>
      <c r="J94" s="501"/>
      <c r="K94" s="587"/>
      <c r="L94" s="587"/>
    </row>
    <row r="95" spans="1:12" s="484" customFormat="1">
      <c r="A95" s="495">
        <v>87</v>
      </c>
      <c r="B95" s="496" t="s">
        <v>518</v>
      </c>
      <c r="C95" s="497" t="s">
        <v>521</v>
      </c>
      <c r="D95" s="497" t="s">
        <v>2404</v>
      </c>
      <c r="E95" s="497">
        <v>1989</v>
      </c>
      <c r="F95" s="497" t="s">
        <v>2420</v>
      </c>
      <c r="G95" s="584"/>
      <c r="H95" s="499"/>
      <c r="I95" s="500"/>
      <c r="J95" s="501"/>
      <c r="K95" s="587"/>
      <c r="L95" s="587"/>
    </row>
    <row r="96" spans="1:12" s="484" customFormat="1">
      <c r="A96" s="495">
        <v>88</v>
      </c>
      <c r="B96" s="496" t="s">
        <v>518</v>
      </c>
      <c r="C96" s="497" t="s">
        <v>524</v>
      </c>
      <c r="D96" s="497" t="s">
        <v>2421</v>
      </c>
      <c r="E96" s="497">
        <v>1997</v>
      </c>
      <c r="F96" s="497" t="s">
        <v>2422</v>
      </c>
      <c r="G96" s="584"/>
      <c r="H96" s="499"/>
      <c r="I96" s="500"/>
      <c r="J96" s="501"/>
      <c r="K96" s="587"/>
      <c r="L96" s="587"/>
    </row>
    <row r="97" spans="1:12" s="484" customFormat="1">
      <c r="A97" s="495">
        <v>89</v>
      </c>
      <c r="B97" s="496" t="s">
        <v>518</v>
      </c>
      <c r="C97" s="497" t="s">
        <v>524</v>
      </c>
      <c r="D97" s="497" t="s">
        <v>1202</v>
      </c>
      <c r="E97" s="497">
        <v>1991</v>
      </c>
      <c r="F97" s="497" t="s">
        <v>2423</v>
      </c>
      <c r="G97" s="584"/>
      <c r="H97" s="499"/>
      <c r="I97" s="500"/>
      <c r="J97" s="501"/>
      <c r="K97" s="587"/>
      <c r="L97" s="587"/>
    </row>
    <row r="98" spans="1:12" s="484" customFormat="1">
      <c r="A98" s="495">
        <v>90</v>
      </c>
      <c r="B98" s="496" t="s">
        <v>518</v>
      </c>
      <c r="C98" s="497" t="s">
        <v>524</v>
      </c>
      <c r="D98" s="497" t="s">
        <v>1205</v>
      </c>
      <c r="E98" s="497">
        <v>1986</v>
      </c>
      <c r="F98" s="497" t="s">
        <v>2424</v>
      </c>
      <c r="G98" s="584"/>
      <c r="H98" s="499"/>
      <c r="I98" s="500"/>
      <c r="J98" s="501"/>
      <c r="K98" s="587"/>
      <c r="L98" s="587"/>
    </row>
    <row r="99" spans="1:12" s="484" customFormat="1">
      <c r="A99" s="495">
        <v>91</v>
      </c>
      <c r="B99" s="496" t="s">
        <v>518</v>
      </c>
      <c r="C99" s="497" t="s">
        <v>521</v>
      </c>
      <c r="D99" s="497" t="s">
        <v>2425</v>
      </c>
      <c r="E99" s="497">
        <v>1995</v>
      </c>
      <c r="F99" s="497" t="s">
        <v>2426</v>
      </c>
      <c r="G99" s="584"/>
      <c r="H99" s="499"/>
      <c r="I99" s="500"/>
      <c r="J99" s="501"/>
      <c r="K99" s="587"/>
      <c r="L99" s="587"/>
    </row>
    <row r="100" spans="1:12" s="484" customFormat="1">
      <c r="A100" s="495">
        <v>92</v>
      </c>
      <c r="B100" s="496" t="s">
        <v>518</v>
      </c>
      <c r="C100" s="497" t="s">
        <v>524</v>
      </c>
      <c r="D100" s="497" t="s">
        <v>546</v>
      </c>
      <c r="E100" s="497">
        <v>1997</v>
      </c>
      <c r="F100" s="497" t="s">
        <v>2427</v>
      </c>
      <c r="G100" s="584"/>
      <c r="H100" s="499"/>
      <c r="I100" s="500"/>
      <c r="J100" s="501"/>
      <c r="K100" s="587"/>
      <c r="L100" s="587"/>
    </row>
    <row r="101" spans="1:12" s="484" customFormat="1">
      <c r="A101" s="495">
        <v>93</v>
      </c>
      <c r="B101" s="496" t="s">
        <v>518</v>
      </c>
      <c r="C101" s="497" t="s">
        <v>521</v>
      </c>
      <c r="D101" s="497" t="s">
        <v>522</v>
      </c>
      <c r="E101" s="497">
        <v>1998</v>
      </c>
      <c r="F101" s="497" t="s">
        <v>2428</v>
      </c>
      <c r="G101" s="584"/>
      <c r="H101" s="499"/>
      <c r="I101" s="500"/>
      <c r="J101" s="501"/>
      <c r="K101" s="587"/>
      <c r="L101" s="587"/>
    </row>
    <row r="102" spans="1:12" s="484" customFormat="1">
      <c r="A102" s="495">
        <v>94</v>
      </c>
      <c r="B102" s="496" t="s">
        <v>518</v>
      </c>
      <c r="C102" s="497" t="s">
        <v>524</v>
      </c>
      <c r="D102" s="497" t="s">
        <v>2309</v>
      </c>
      <c r="E102" s="497">
        <v>1997</v>
      </c>
      <c r="F102" s="497" t="s">
        <v>2429</v>
      </c>
      <c r="G102" s="584"/>
      <c r="H102" s="499"/>
      <c r="I102" s="500"/>
      <c r="J102" s="501"/>
      <c r="K102" s="587"/>
      <c r="L102" s="587"/>
    </row>
    <row r="103" spans="1:12" s="484" customFormat="1">
      <c r="A103" s="495">
        <v>95</v>
      </c>
      <c r="B103" s="496" t="s">
        <v>518</v>
      </c>
      <c r="C103" s="497" t="s">
        <v>521</v>
      </c>
      <c r="D103" s="497" t="s">
        <v>522</v>
      </c>
      <c r="E103" s="497">
        <v>1996</v>
      </c>
      <c r="F103" s="497" t="s">
        <v>2430</v>
      </c>
      <c r="G103" s="584"/>
      <c r="H103" s="499"/>
      <c r="I103" s="500"/>
      <c r="J103" s="501"/>
      <c r="K103" s="587"/>
      <c r="L103" s="587"/>
    </row>
    <row r="104" spans="1:12" s="484" customFormat="1">
      <c r="A104" s="495">
        <v>96</v>
      </c>
      <c r="B104" s="496" t="s">
        <v>518</v>
      </c>
      <c r="C104" s="497" t="s">
        <v>521</v>
      </c>
      <c r="D104" s="497" t="s">
        <v>2404</v>
      </c>
      <c r="E104" s="497">
        <v>1993</v>
      </c>
      <c r="F104" s="497" t="s">
        <v>2431</v>
      </c>
      <c r="G104" s="584"/>
      <c r="H104" s="499"/>
      <c r="I104" s="500"/>
      <c r="J104" s="501"/>
      <c r="K104" s="587"/>
      <c r="L104" s="587"/>
    </row>
    <row r="105" spans="1:12" s="484" customFormat="1">
      <c r="A105" s="495">
        <v>97</v>
      </c>
      <c r="B105" s="496" t="s">
        <v>518</v>
      </c>
      <c r="C105" s="497" t="s">
        <v>524</v>
      </c>
      <c r="D105" s="497" t="s">
        <v>539</v>
      </c>
      <c r="E105" s="497">
        <v>1996</v>
      </c>
      <c r="F105" s="497" t="s">
        <v>2432</v>
      </c>
      <c r="G105" s="584"/>
      <c r="H105" s="499"/>
      <c r="I105" s="500"/>
      <c r="J105" s="501"/>
      <c r="K105" s="587"/>
      <c r="L105" s="587"/>
    </row>
    <row r="106" spans="1:12" s="484" customFormat="1">
      <c r="A106" s="495">
        <v>98</v>
      </c>
      <c r="B106" s="496" t="s">
        <v>518</v>
      </c>
      <c r="C106" s="497" t="s">
        <v>524</v>
      </c>
      <c r="D106" s="497" t="s">
        <v>2433</v>
      </c>
      <c r="E106" s="497">
        <v>1999</v>
      </c>
      <c r="F106" s="497" t="s">
        <v>2434</v>
      </c>
      <c r="G106" s="584"/>
      <c r="H106" s="499"/>
      <c r="I106" s="500"/>
      <c r="J106" s="501"/>
      <c r="K106" s="587"/>
      <c r="L106" s="587"/>
    </row>
    <row r="107" spans="1:12" s="484" customFormat="1">
      <c r="A107" s="495">
        <v>99</v>
      </c>
      <c r="B107" s="496" t="s">
        <v>518</v>
      </c>
      <c r="C107" s="497" t="s">
        <v>524</v>
      </c>
      <c r="D107" s="497" t="s">
        <v>2435</v>
      </c>
      <c r="E107" s="497">
        <v>1997</v>
      </c>
      <c r="F107" s="497" t="s">
        <v>2436</v>
      </c>
      <c r="G107" s="584"/>
      <c r="H107" s="499"/>
      <c r="I107" s="500"/>
      <c r="J107" s="501"/>
      <c r="K107" s="587"/>
      <c r="L107" s="587"/>
    </row>
    <row r="108" spans="1:12" s="484" customFormat="1">
      <c r="A108" s="495">
        <v>100</v>
      </c>
      <c r="B108" s="496" t="s">
        <v>518</v>
      </c>
      <c r="C108" s="497" t="s">
        <v>524</v>
      </c>
      <c r="D108" s="497" t="s">
        <v>2437</v>
      </c>
      <c r="E108" s="497">
        <v>1997</v>
      </c>
      <c r="F108" s="497" t="s">
        <v>2438</v>
      </c>
      <c r="G108" s="584"/>
      <c r="H108" s="499"/>
      <c r="I108" s="500"/>
      <c r="J108" s="501"/>
      <c r="K108" s="587"/>
      <c r="L108" s="587"/>
    </row>
    <row r="109" spans="1:12" s="484" customFormat="1">
      <c r="A109" s="495">
        <v>101</v>
      </c>
      <c r="B109" s="496" t="s">
        <v>518</v>
      </c>
      <c r="C109" s="497" t="s">
        <v>521</v>
      </c>
      <c r="D109" s="497" t="s">
        <v>522</v>
      </c>
      <c r="E109" s="497">
        <v>1998</v>
      </c>
      <c r="F109" s="497" t="s">
        <v>2439</v>
      </c>
      <c r="G109" s="584"/>
      <c r="H109" s="499"/>
      <c r="I109" s="500"/>
      <c r="J109" s="501"/>
      <c r="K109" s="587"/>
      <c r="L109" s="587"/>
    </row>
    <row r="110" spans="1:12" s="484" customFormat="1">
      <c r="A110" s="495">
        <v>102</v>
      </c>
      <c r="B110" s="496" t="s">
        <v>518</v>
      </c>
      <c r="C110" s="497" t="s">
        <v>521</v>
      </c>
      <c r="D110" s="497" t="s">
        <v>532</v>
      </c>
      <c r="E110" s="497">
        <v>1999</v>
      </c>
      <c r="F110" s="497" t="s">
        <v>2440</v>
      </c>
      <c r="G110" s="584"/>
      <c r="H110" s="499"/>
      <c r="I110" s="500"/>
      <c r="J110" s="501"/>
      <c r="K110" s="587"/>
      <c r="L110" s="587"/>
    </row>
    <row r="111" spans="1:12" s="484" customFormat="1">
      <c r="A111" s="495">
        <v>103</v>
      </c>
      <c r="B111" s="496" t="s">
        <v>518</v>
      </c>
      <c r="C111" s="497" t="s">
        <v>521</v>
      </c>
      <c r="D111" s="497" t="s">
        <v>1207</v>
      </c>
      <c r="E111" s="497">
        <v>1989</v>
      </c>
      <c r="F111" s="497" t="s">
        <v>2441</v>
      </c>
      <c r="G111" s="584"/>
      <c r="H111" s="499"/>
      <c r="I111" s="500"/>
      <c r="J111" s="501"/>
      <c r="K111" s="587"/>
      <c r="L111" s="587"/>
    </row>
    <row r="112" spans="1:12" s="484" customFormat="1">
      <c r="A112" s="495">
        <v>104</v>
      </c>
      <c r="B112" s="496" t="s">
        <v>518</v>
      </c>
      <c r="C112" s="497" t="s">
        <v>524</v>
      </c>
      <c r="D112" s="497">
        <v>210</v>
      </c>
      <c r="E112" s="497">
        <v>1989</v>
      </c>
      <c r="F112" s="497" t="s">
        <v>2442</v>
      </c>
      <c r="G112" s="584"/>
      <c r="H112" s="499"/>
      <c r="I112" s="500"/>
      <c r="J112" s="501"/>
      <c r="K112" s="587"/>
      <c r="L112" s="587"/>
    </row>
    <row r="113" spans="1:12" s="484" customFormat="1">
      <c r="A113" s="495">
        <v>105</v>
      </c>
      <c r="B113" s="496" t="s">
        <v>518</v>
      </c>
      <c r="C113" s="497" t="s">
        <v>524</v>
      </c>
      <c r="D113" s="497" t="s">
        <v>542</v>
      </c>
      <c r="E113" s="497">
        <v>1995</v>
      </c>
      <c r="F113" s="497" t="s">
        <v>2443</v>
      </c>
      <c r="G113" s="584"/>
      <c r="H113" s="499"/>
      <c r="I113" s="500"/>
      <c r="J113" s="501"/>
      <c r="K113" s="587"/>
      <c r="L113" s="587"/>
    </row>
    <row r="114" spans="1:12" s="484" customFormat="1">
      <c r="A114" s="495">
        <v>106</v>
      </c>
      <c r="B114" s="496" t="s">
        <v>518</v>
      </c>
      <c r="C114" s="497" t="s">
        <v>524</v>
      </c>
      <c r="D114" s="497" t="s">
        <v>1218</v>
      </c>
      <c r="E114" s="497">
        <v>1996</v>
      </c>
      <c r="F114" s="497" t="s">
        <v>2444</v>
      </c>
      <c r="G114" s="584"/>
      <c r="H114" s="499"/>
      <c r="I114" s="500"/>
      <c r="J114" s="501"/>
      <c r="K114" s="587"/>
      <c r="L114" s="587"/>
    </row>
    <row r="115" spans="1:12" s="484" customFormat="1">
      <c r="A115" s="495">
        <v>107</v>
      </c>
      <c r="B115" s="496" t="s">
        <v>518</v>
      </c>
      <c r="C115" s="497" t="s">
        <v>524</v>
      </c>
      <c r="D115" s="497" t="s">
        <v>1216</v>
      </c>
      <c r="E115" s="497">
        <v>1999</v>
      </c>
      <c r="F115" s="497" t="s">
        <v>2445</v>
      </c>
      <c r="G115" s="584"/>
      <c r="H115" s="499"/>
      <c r="I115" s="500"/>
      <c r="J115" s="501"/>
      <c r="K115" s="587"/>
      <c r="L115" s="587"/>
    </row>
    <row r="116" spans="1:12" s="484" customFormat="1">
      <c r="A116" s="495">
        <v>108</v>
      </c>
      <c r="B116" s="496" t="s">
        <v>518</v>
      </c>
      <c r="C116" s="497" t="s">
        <v>1228</v>
      </c>
      <c r="D116" s="497" t="s">
        <v>2304</v>
      </c>
      <c r="E116" s="497">
        <v>1991</v>
      </c>
      <c r="F116" s="497" t="s">
        <v>2446</v>
      </c>
      <c r="G116" s="584"/>
      <c r="H116" s="499"/>
      <c r="I116" s="500"/>
      <c r="J116" s="501"/>
      <c r="K116" s="587"/>
      <c r="L116" s="587"/>
    </row>
    <row r="117" spans="1:12" s="484" customFormat="1">
      <c r="A117" s="495">
        <v>109</v>
      </c>
      <c r="B117" s="496" t="s">
        <v>518</v>
      </c>
      <c r="C117" s="497" t="s">
        <v>524</v>
      </c>
      <c r="D117" s="497" t="s">
        <v>1205</v>
      </c>
      <c r="E117" s="497">
        <v>1985</v>
      </c>
      <c r="F117" s="497" t="s">
        <v>2447</v>
      </c>
      <c r="G117" s="584"/>
      <c r="H117" s="499"/>
      <c r="I117" s="500"/>
      <c r="J117" s="501"/>
      <c r="K117" s="587"/>
      <c r="L117" s="587"/>
    </row>
    <row r="118" spans="1:12" s="484" customFormat="1">
      <c r="A118" s="495">
        <v>110</v>
      </c>
      <c r="B118" s="496" t="s">
        <v>518</v>
      </c>
      <c r="C118" s="497" t="s">
        <v>524</v>
      </c>
      <c r="D118" s="497" t="s">
        <v>1202</v>
      </c>
      <c r="E118" s="497">
        <v>1993</v>
      </c>
      <c r="F118" s="497" t="s">
        <v>2448</v>
      </c>
      <c r="G118" s="584"/>
      <c r="H118" s="499"/>
      <c r="I118" s="500"/>
      <c r="J118" s="501"/>
      <c r="K118" s="587"/>
      <c r="L118" s="587"/>
    </row>
    <row r="119" spans="1:12" s="484" customFormat="1">
      <c r="A119" s="495">
        <v>111</v>
      </c>
      <c r="B119" s="496" t="s">
        <v>518</v>
      </c>
      <c r="C119" s="497" t="s">
        <v>524</v>
      </c>
      <c r="D119" s="497" t="s">
        <v>1202</v>
      </c>
      <c r="E119" s="497">
        <v>1998</v>
      </c>
      <c r="F119" s="497" t="s">
        <v>2449</v>
      </c>
      <c r="G119" s="584"/>
      <c r="H119" s="499"/>
      <c r="I119" s="500"/>
      <c r="J119" s="501"/>
      <c r="K119" s="587"/>
      <c r="L119" s="587"/>
    </row>
    <row r="120" spans="1:12" s="484" customFormat="1">
      <c r="A120" s="495">
        <v>112</v>
      </c>
      <c r="B120" s="496" t="s">
        <v>518</v>
      </c>
      <c r="C120" s="497" t="s">
        <v>524</v>
      </c>
      <c r="D120" s="497" t="s">
        <v>539</v>
      </c>
      <c r="E120" s="497">
        <v>1995</v>
      </c>
      <c r="F120" s="497" t="s">
        <v>2450</v>
      </c>
      <c r="G120" s="584"/>
      <c r="H120" s="499"/>
      <c r="I120" s="500"/>
      <c r="J120" s="501"/>
      <c r="K120" s="587"/>
      <c r="L120" s="587"/>
    </row>
    <row r="121" spans="1:12" s="484" customFormat="1">
      <c r="A121" s="495">
        <v>113</v>
      </c>
      <c r="B121" s="496" t="s">
        <v>518</v>
      </c>
      <c r="C121" s="497" t="s">
        <v>524</v>
      </c>
      <c r="D121" s="497" t="s">
        <v>538</v>
      </c>
      <c r="E121" s="497">
        <v>1991</v>
      </c>
      <c r="F121" s="497" t="s">
        <v>2451</v>
      </c>
      <c r="G121" s="584"/>
      <c r="H121" s="499"/>
      <c r="I121" s="500"/>
      <c r="J121" s="501"/>
      <c r="K121" s="587"/>
      <c r="L121" s="587"/>
    </row>
    <row r="122" spans="1:12" s="484" customFormat="1">
      <c r="A122" s="495">
        <v>114</v>
      </c>
      <c r="B122" s="496" t="s">
        <v>518</v>
      </c>
      <c r="C122" s="497" t="s">
        <v>524</v>
      </c>
      <c r="D122" s="497" t="s">
        <v>2452</v>
      </c>
      <c r="E122" s="497">
        <v>1992</v>
      </c>
      <c r="F122" s="497" t="s">
        <v>2453</v>
      </c>
      <c r="G122" s="584"/>
      <c r="H122" s="499"/>
      <c r="I122" s="500"/>
      <c r="J122" s="501"/>
      <c r="K122" s="587"/>
      <c r="L122" s="587"/>
    </row>
    <row r="123" spans="1:12" s="484" customFormat="1">
      <c r="A123" s="495">
        <v>115</v>
      </c>
      <c r="B123" s="496" t="s">
        <v>518</v>
      </c>
      <c r="C123" s="497" t="s">
        <v>521</v>
      </c>
      <c r="D123" s="497" t="s">
        <v>2454</v>
      </c>
      <c r="E123" s="497">
        <v>1999</v>
      </c>
      <c r="F123" s="497" t="s">
        <v>2455</v>
      </c>
      <c r="G123" s="584"/>
      <c r="H123" s="499"/>
      <c r="I123" s="500"/>
      <c r="J123" s="501"/>
      <c r="K123" s="587"/>
      <c r="L123" s="587"/>
    </row>
    <row r="124" spans="1:12" s="484" customFormat="1">
      <c r="A124" s="495">
        <v>116</v>
      </c>
      <c r="B124" s="496" t="s">
        <v>518</v>
      </c>
      <c r="C124" s="497" t="s">
        <v>521</v>
      </c>
      <c r="D124" s="497" t="s">
        <v>2395</v>
      </c>
      <c r="E124" s="497">
        <v>1993</v>
      </c>
      <c r="F124" s="497" t="s">
        <v>2456</v>
      </c>
      <c r="G124" s="584"/>
      <c r="H124" s="499"/>
      <c r="I124" s="500"/>
      <c r="J124" s="501"/>
      <c r="K124" s="587"/>
      <c r="L124" s="587"/>
    </row>
    <row r="125" spans="1:12" s="484" customFormat="1">
      <c r="A125" s="495">
        <v>117</v>
      </c>
      <c r="B125" s="496" t="s">
        <v>518</v>
      </c>
      <c r="C125" s="497" t="s">
        <v>524</v>
      </c>
      <c r="D125" s="497" t="s">
        <v>1218</v>
      </c>
      <c r="E125" s="497">
        <v>1997</v>
      </c>
      <c r="F125" s="497" t="s">
        <v>2457</v>
      </c>
      <c r="G125" s="584"/>
      <c r="H125" s="499"/>
      <c r="I125" s="500"/>
      <c r="J125" s="501"/>
      <c r="K125" s="587"/>
      <c r="L125" s="587"/>
    </row>
    <row r="126" spans="1:12" s="484" customFormat="1">
      <c r="A126" s="495">
        <v>118</v>
      </c>
      <c r="B126" s="496" t="s">
        <v>518</v>
      </c>
      <c r="C126" s="497" t="s">
        <v>521</v>
      </c>
      <c r="D126" s="497" t="s">
        <v>1214</v>
      </c>
      <c r="E126" s="497">
        <v>1997</v>
      </c>
      <c r="F126" s="497" t="s">
        <v>2458</v>
      </c>
      <c r="G126" s="584"/>
      <c r="H126" s="499"/>
      <c r="I126" s="500"/>
      <c r="J126" s="501"/>
      <c r="K126" s="587"/>
      <c r="L126" s="587"/>
    </row>
    <row r="127" spans="1:12" s="484" customFormat="1">
      <c r="A127" s="495">
        <v>119</v>
      </c>
      <c r="B127" s="496" t="s">
        <v>518</v>
      </c>
      <c r="C127" s="497" t="s">
        <v>521</v>
      </c>
      <c r="D127" s="497" t="s">
        <v>1210</v>
      </c>
      <c r="E127" s="497">
        <v>1995</v>
      </c>
      <c r="F127" s="497" t="s">
        <v>2459</v>
      </c>
      <c r="G127" s="584"/>
      <c r="H127" s="499"/>
      <c r="I127" s="500"/>
      <c r="J127" s="501"/>
      <c r="K127" s="587"/>
      <c r="L127" s="587"/>
    </row>
    <row r="128" spans="1:12" s="484" customFormat="1">
      <c r="A128" s="495">
        <v>120</v>
      </c>
      <c r="B128" s="496" t="s">
        <v>518</v>
      </c>
      <c r="C128" s="497" t="s">
        <v>521</v>
      </c>
      <c r="D128" s="497" t="s">
        <v>1207</v>
      </c>
      <c r="E128" s="497">
        <v>1991</v>
      </c>
      <c r="F128" s="497" t="s">
        <v>2460</v>
      </c>
      <c r="G128" s="584"/>
      <c r="H128" s="499"/>
      <c r="I128" s="500"/>
      <c r="J128" s="501"/>
      <c r="K128" s="587"/>
      <c r="L128" s="587"/>
    </row>
    <row r="129" spans="1:12" s="484" customFormat="1">
      <c r="A129" s="495">
        <v>121</v>
      </c>
      <c r="B129" s="496" t="s">
        <v>518</v>
      </c>
      <c r="C129" s="497" t="s">
        <v>521</v>
      </c>
      <c r="D129" s="497" t="s">
        <v>2461</v>
      </c>
      <c r="E129" s="497">
        <v>1994</v>
      </c>
      <c r="F129" s="497" t="s">
        <v>2462</v>
      </c>
      <c r="G129" s="584"/>
      <c r="H129" s="499"/>
      <c r="I129" s="500"/>
      <c r="J129" s="501"/>
      <c r="K129" s="587"/>
      <c r="L129" s="587"/>
    </row>
    <row r="130" spans="1:12" s="484" customFormat="1">
      <c r="A130" s="495">
        <v>122</v>
      </c>
      <c r="B130" s="496" t="s">
        <v>518</v>
      </c>
      <c r="C130" s="497" t="s">
        <v>2463</v>
      </c>
      <c r="D130" s="497" t="s">
        <v>2464</v>
      </c>
      <c r="E130" s="497">
        <v>1992</v>
      </c>
      <c r="F130" s="497" t="s">
        <v>2465</v>
      </c>
      <c r="G130" s="584"/>
      <c r="H130" s="499"/>
      <c r="I130" s="500"/>
      <c r="J130" s="501"/>
      <c r="K130" s="587"/>
      <c r="L130" s="587"/>
    </row>
    <row r="131" spans="1:12" s="484" customFormat="1">
      <c r="A131" s="495">
        <v>123</v>
      </c>
      <c r="B131" s="496" t="s">
        <v>518</v>
      </c>
      <c r="C131" s="497" t="s">
        <v>524</v>
      </c>
      <c r="D131" s="497" t="s">
        <v>1205</v>
      </c>
      <c r="E131" s="497">
        <v>1987</v>
      </c>
      <c r="F131" s="497" t="s">
        <v>2466</v>
      </c>
      <c r="G131" s="584"/>
      <c r="H131" s="499"/>
      <c r="I131" s="500"/>
      <c r="J131" s="501"/>
      <c r="K131" s="587"/>
      <c r="L131" s="587"/>
    </row>
    <row r="132" spans="1:12" s="484" customFormat="1">
      <c r="A132" s="495">
        <v>124</v>
      </c>
      <c r="B132" s="496" t="s">
        <v>518</v>
      </c>
      <c r="C132" s="497"/>
      <c r="D132" s="497"/>
      <c r="E132" s="497">
        <v>1992</v>
      </c>
      <c r="F132" s="497" t="s">
        <v>2467</v>
      </c>
      <c r="G132" s="584"/>
      <c r="H132" s="499"/>
      <c r="I132" s="500"/>
      <c r="J132" s="501"/>
      <c r="K132" s="587"/>
      <c r="L132" s="587"/>
    </row>
    <row r="133" spans="1:12" s="484" customFormat="1">
      <c r="A133" s="495">
        <v>125</v>
      </c>
      <c r="B133" s="496" t="s">
        <v>518</v>
      </c>
      <c r="C133" s="497" t="s">
        <v>524</v>
      </c>
      <c r="D133" s="497" t="s">
        <v>2468</v>
      </c>
      <c r="E133" s="497">
        <v>1988</v>
      </c>
      <c r="F133" s="497" t="s">
        <v>2469</v>
      </c>
      <c r="G133" s="584"/>
      <c r="H133" s="499"/>
      <c r="I133" s="500"/>
      <c r="J133" s="501"/>
      <c r="K133" s="587"/>
      <c r="L133" s="587"/>
    </row>
    <row r="134" spans="1:12" s="484" customFormat="1">
      <c r="A134" s="495">
        <v>126</v>
      </c>
      <c r="B134" s="496" t="s">
        <v>518</v>
      </c>
      <c r="C134" s="497" t="s">
        <v>524</v>
      </c>
      <c r="D134" s="497" t="s">
        <v>2309</v>
      </c>
      <c r="E134" s="497">
        <v>1997</v>
      </c>
      <c r="F134" s="497" t="s">
        <v>2470</v>
      </c>
      <c r="G134" s="584"/>
      <c r="H134" s="499"/>
      <c r="I134" s="500"/>
      <c r="J134" s="501"/>
      <c r="K134" s="587"/>
      <c r="L134" s="587"/>
    </row>
    <row r="135" spans="1:12" s="484" customFormat="1">
      <c r="A135" s="495">
        <v>127</v>
      </c>
      <c r="B135" s="496" t="s">
        <v>518</v>
      </c>
      <c r="C135" s="497" t="s">
        <v>524</v>
      </c>
      <c r="D135" s="497" t="s">
        <v>2418</v>
      </c>
      <c r="E135" s="497">
        <v>1987</v>
      </c>
      <c r="F135" s="497" t="s">
        <v>2471</v>
      </c>
      <c r="G135" s="584"/>
      <c r="H135" s="499"/>
      <c r="I135" s="500"/>
      <c r="J135" s="501"/>
      <c r="K135" s="587"/>
      <c r="L135" s="587"/>
    </row>
    <row r="136" spans="1:12" s="484" customFormat="1">
      <c r="A136" s="495">
        <v>128</v>
      </c>
      <c r="B136" s="496" t="s">
        <v>518</v>
      </c>
      <c r="C136" s="497" t="s">
        <v>524</v>
      </c>
      <c r="D136" s="497" t="s">
        <v>1218</v>
      </c>
      <c r="E136" s="497">
        <v>1990</v>
      </c>
      <c r="F136" s="497" t="s">
        <v>2472</v>
      </c>
      <c r="G136" s="584"/>
      <c r="H136" s="499"/>
      <c r="I136" s="500"/>
      <c r="J136" s="501"/>
      <c r="K136" s="587"/>
      <c r="L136" s="587"/>
    </row>
    <row r="137" spans="1:12" s="484" customFormat="1">
      <c r="A137" s="495">
        <v>129</v>
      </c>
      <c r="B137" s="496" t="s">
        <v>518</v>
      </c>
      <c r="C137" s="497" t="s">
        <v>524</v>
      </c>
      <c r="D137" s="497" t="s">
        <v>1218</v>
      </c>
      <c r="E137" s="497">
        <v>1992</v>
      </c>
      <c r="F137" s="497" t="s">
        <v>2473</v>
      </c>
      <c r="G137" s="584"/>
      <c r="H137" s="499"/>
      <c r="I137" s="500"/>
      <c r="J137" s="501"/>
      <c r="K137" s="587"/>
      <c r="L137" s="587"/>
    </row>
    <row r="138" spans="1:12" s="484" customFormat="1">
      <c r="A138" s="495">
        <v>130</v>
      </c>
      <c r="B138" s="496" t="s">
        <v>518</v>
      </c>
      <c r="C138" s="497" t="s">
        <v>521</v>
      </c>
      <c r="D138" s="497" t="s">
        <v>2474</v>
      </c>
      <c r="E138" s="497">
        <v>1990</v>
      </c>
      <c r="F138" s="497" t="s">
        <v>2475</v>
      </c>
      <c r="G138" s="584"/>
      <c r="H138" s="499"/>
      <c r="I138" s="500"/>
      <c r="J138" s="501"/>
      <c r="K138" s="587"/>
      <c r="L138" s="587"/>
    </row>
    <row r="139" spans="1:12" s="484" customFormat="1">
      <c r="A139" s="495">
        <v>131</v>
      </c>
      <c r="B139" s="496" t="s">
        <v>518</v>
      </c>
      <c r="C139" s="497" t="s">
        <v>521</v>
      </c>
      <c r="D139" s="497" t="s">
        <v>1210</v>
      </c>
      <c r="E139" s="497">
        <v>1997</v>
      </c>
      <c r="F139" s="497" t="s">
        <v>2476</v>
      </c>
      <c r="G139" s="584"/>
      <c r="H139" s="499"/>
      <c r="I139" s="500"/>
      <c r="J139" s="501"/>
      <c r="K139" s="587"/>
      <c r="L139" s="587"/>
    </row>
    <row r="140" spans="1:12" s="484" customFormat="1">
      <c r="A140" s="495">
        <v>132</v>
      </c>
      <c r="B140" s="496" t="s">
        <v>518</v>
      </c>
      <c r="C140" s="497" t="s">
        <v>524</v>
      </c>
      <c r="D140" s="497" t="s">
        <v>2477</v>
      </c>
      <c r="E140" s="497">
        <v>1993</v>
      </c>
      <c r="F140" s="497" t="s">
        <v>2478</v>
      </c>
      <c r="G140" s="584"/>
      <c r="H140" s="499"/>
      <c r="I140" s="500"/>
      <c r="J140" s="501"/>
      <c r="K140" s="587"/>
      <c r="L140" s="587"/>
    </row>
    <row r="141" spans="1:12" s="484" customFormat="1">
      <c r="A141" s="495">
        <v>133</v>
      </c>
      <c r="B141" s="496" t="s">
        <v>518</v>
      </c>
      <c r="C141" s="497" t="s">
        <v>521</v>
      </c>
      <c r="D141" s="497" t="s">
        <v>1210</v>
      </c>
      <c r="E141" s="497">
        <v>1996</v>
      </c>
      <c r="F141" s="497" t="s">
        <v>2479</v>
      </c>
      <c r="G141" s="584"/>
      <c r="H141" s="499"/>
      <c r="I141" s="500"/>
      <c r="J141" s="501"/>
      <c r="K141" s="587"/>
      <c r="L141" s="587"/>
    </row>
    <row r="142" spans="1:12" s="484" customFormat="1">
      <c r="A142" s="495">
        <v>134</v>
      </c>
      <c r="B142" s="496" t="s">
        <v>518</v>
      </c>
      <c r="C142" s="497" t="s">
        <v>524</v>
      </c>
      <c r="D142" s="497" t="s">
        <v>2480</v>
      </c>
      <c r="E142" s="497">
        <v>1993</v>
      </c>
      <c r="F142" s="497" t="s">
        <v>2481</v>
      </c>
      <c r="G142" s="584"/>
      <c r="H142" s="499"/>
      <c r="I142" s="500"/>
      <c r="J142" s="501"/>
      <c r="K142" s="587"/>
      <c r="L142" s="587"/>
    </row>
    <row r="143" spans="1:12" s="484" customFormat="1">
      <c r="A143" s="495">
        <v>135</v>
      </c>
      <c r="B143" s="496" t="s">
        <v>518</v>
      </c>
      <c r="C143" s="497" t="s">
        <v>524</v>
      </c>
      <c r="D143" s="497" t="s">
        <v>539</v>
      </c>
      <c r="E143" s="497">
        <v>1996</v>
      </c>
      <c r="F143" s="497" t="s">
        <v>2482</v>
      </c>
      <c r="G143" s="584"/>
      <c r="H143" s="499"/>
      <c r="I143" s="500"/>
      <c r="J143" s="501"/>
      <c r="K143" s="587"/>
      <c r="L143" s="587"/>
    </row>
    <row r="144" spans="1:12" s="484" customFormat="1">
      <c r="A144" s="495">
        <v>136</v>
      </c>
      <c r="B144" s="496" t="s">
        <v>518</v>
      </c>
      <c r="C144" s="497" t="s">
        <v>521</v>
      </c>
      <c r="D144" s="497" t="s">
        <v>1210</v>
      </c>
      <c r="E144" s="497">
        <v>1995</v>
      </c>
      <c r="F144" s="497" t="s">
        <v>2483</v>
      </c>
      <c r="G144" s="584"/>
      <c r="H144" s="499"/>
      <c r="I144" s="500"/>
      <c r="J144" s="501"/>
      <c r="K144" s="587"/>
      <c r="L144" s="587"/>
    </row>
    <row r="145" spans="1:12" s="484" customFormat="1">
      <c r="A145" s="495">
        <v>137</v>
      </c>
      <c r="B145" s="496" t="s">
        <v>518</v>
      </c>
      <c r="C145" s="497" t="s">
        <v>521</v>
      </c>
      <c r="D145" s="497" t="s">
        <v>522</v>
      </c>
      <c r="E145" s="497">
        <v>1996</v>
      </c>
      <c r="F145" s="497" t="s">
        <v>2484</v>
      </c>
      <c r="G145" s="584"/>
      <c r="H145" s="499"/>
      <c r="I145" s="500"/>
      <c r="J145" s="501"/>
      <c r="K145" s="587"/>
      <c r="L145" s="587"/>
    </row>
    <row r="146" spans="1:12" s="484" customFormat="1">
      <c r="A146" s="495">
        <v>138</v>
      </c>
      <c r="B146" s="496" t="s">
        <v>518</v>
      </c>
      <c r="C146" s="497" t="s">
        <v>521</v>
      </c>
      <c r="D146" s="497" t="s">
        <v>2485</v>
      </c>
      <c r="E146" s="497">
        <v>1995</v>
      </c>
      <c r="F146" s="497" t="s">
        <v>2486</v>
      </c>
      <c r="G146" s="584"/>
      <c r="H146" s="499"/>
      <c r="I146" s="500"/>
      <c r="J146" s="501"/>
      <c r="K146" s="587"/>
      <c r="L146" s="587"/>
    </row>
    <row r="147" spans="1:12" s="484" customFormat="1">
      <c r="A147" s="495">
        <v>139</v>
      </c>
      <c r="B147" s="496" t="s">
        <v>518</v>
      </c>
      <c r="C147" s="497" t="s">
        <v>521</v>
      </c>
      <c r="D147" s="497" t="s">
        <v>522</v>
      </c>
      <c r="E147" s="497">
        <v>1997</v>
      </c>
      <c r="F147" s="497" t="s">
        <v>2487</v>
      </c>
      <c r="G147" s="584"/>
      <c r="H147" s="499"/>
      <c r="I147" s="500"/>
      <c r="J147" s="501"/>
      <c r="K147" s="587"/>
      <c r="L147" s="587"/>
    </row>
    <row r="148" spans="1:12" s="484" customFormat="1">
      <c r="A148" s="495">
        <v>140</v>
      </c>
      <c r="B148" s="496" t="s">
        <v>518</v>
      </c>
      <c r="C148" s="497" t="s">
        <v>521</v>
      </c>
      <c r="D148" s="497" t="s">
        <v>522</v>
      </c>
      <c r="E148" s="497">
        <v>2000</v>
      </c>
      <c r="F148" s="497" t="s">
        <v>2488</v>
      </c>
      <c r="G148" s="584"/>
      <c r="H148" s="499"/>
      <c r="I148" s="500"/>
      <c r="J148" s="501"/>
      <c r="K148" s="587"/>
      <c r="L148" s="587"/>
    </row>
    <row r="149" spans="1:12" s="484" customFormat="1">
      <c r="A149" s="495">
        <v>141</v>
      </c>
      <c r="B149" s="496" t="s">
        <v>518</v>
      </c>
      <c r="C149" s="497" t="s">
        <v>521</v>
      </c>
      <c r="D149" s="497" t="s">
        <v>2395</v>
      </c>
      <c r="E149" s="497">
        <v>1993</v>
      </c>
      <c r="F149" s="497" t="s">
        <v>2489</v>
      </c>
      <c r="G149" s="584"/>
      <c r="H149" s="499"/>
      <c r="I149" s="500"/>
      <c r="J149" s="501"/>
      <c r="K149" s="587"/>
      <c r="L149" s="587"/>
    </row>
    <row r="150" spans="1:12" s="484" customFormat="1">
      <c r="A150" s="495">
        <v>142</v>
      </c>
      <c r="B150" s="496" t="s">
        <v>518</v>
      </c>
      <c r="C150" s="497" t="s">
        <v>524</v>
      </c>
      <c r="D150" s="497" t="s">
        <v>1230</v>
      </c>
      <c r="E150" s="497" t="s">
        <v>1221</v>
      </c>
      <c r="F150" s="497" t="s">
        <v>2490</v>
      </c>
      <c r="G150" s="584"/>
      <c r="H150" s="499"/>
      <c r="I150" s="500"/>
      <c r="J150" s="501"/>
      <c r="K150" s="587"/>
      <c r="L150" s="587"/>
    </row>
    <row r="151" spans="1:12" s="484" customFormat="1">
      <c r="A151" s="495">
        <v>143</v>
      </c>
      <c r="B151" s="496" t="s">
        <v>518</v>
      </c>
      <c r="C151" s="497" t="s">
        <v>2491</v>
      </c>
      <c r="D151" s="497" t="s">
        <v>2492</v>
      </c>
      <c r="E151" s="497" t="s">
        <v>523</v>
      </c>
      <c r="F151" s="497" t="s">
        <v>2493</v>
      </c>
      <c r="G151" s="584"/>
      <c r="H151" s="499"/>
      <c r="I151" s="500"/>
      <c r="J151" s="501"/>
      <c r="K151" s="587"/>
      <c r="L151" s="587"/>
    </row>
    <row r="152" spans="1:12" s="484" customFormat="1">
      <c r="A152" s="495">
        <v>144</v>
      </c>
      <c r="B152" s="496" t="s">
        <v>518</v>
      </c>
      <c r="C152" s="497" t="s">
        <v>521</v>
      </c>
      <c r="D152" s="497" t="s">
        <v>1207</v>
      </c>
      <c r="E152" s="497" t="s">
        <v>1223</v>
      </c>
      <c r="F152" s="497" t="s">
        <v>2494</v>
      </c>
      <c r="G152" s="584"/>
      <c r="H152" s="499"/>
      <c r="I152" s="500"/>
      <c r="J152" s="501"/>
      <c r="K152" s="587"/>
      <c r="L152" s="587"/>
    </row>
    <row r="153" spans="1:12" s="484" customFormat="1">
      <c r="A153" s="495">
        <v>145</v>
      </c>
      <c r="B153" s="496" t="s">
        <v>518</v>
      </c>
      <c r="C153" s="497" t="s">
        <v>524</v>
      </c>
      <c r="D153" s="497" t="s">
        <v>1218</v>
      </c>
      <c r="E153" s="497" t="s">
        <v>528</v>
      </c>
      <c r="F153" s="497" t="s">
        <v>2495</v>
      </c>
      <c r="G153" s="584"/>
      <c r="H153" s="499"/>
      <c r="I153" s="500"/>
      <c r="J153" s="501"/>
      <c r="K153" s="587"/>
      <c r="L153" s="587"/>
    </row>
    <row r="154" spans="1:12" s="484" customFormat="1">
      <c r="A154" s="495">
        <v>146</v>
      </c>
      <c r="B154" s="496" t="s">
        <v>518</v>
      </c>
      <c r="C154" s="497" t="s">
        <v>524</v>
      </c>
      <c r="D154" s="497" t="s">
        <v>2496</v>
      </c>
      <c r="E154" s="497">
        <v>2000</v>
      </c>
      <c r="F154" s="497" t="s">
        <v>2497</v>
      </c>
      <c r="G154" s="584"/>
      <c r="H154" s="499"/>
      <c r="I154" s="500"/>
      <c r="J154" s="501"/>
      <c r="K154" s="587"/>
      <c r="L154" s="587"/>
    </row>
    <row r="155" spans="1:12" s="484" customFormat="1">
      <c r="A155" s="495">
        <v>147</v>
      </c>
      <c r="B155" s="496" t="s">
        <v>518</v>
      </c>
      <c r="C155" s="497" t="s">
        <v>521</v>
      </c>
      <c r="D155" s="497" t="s">
        <v>1235</v>
      </c>
      <c r="E155" s="497">
        <v>1992</v>
      </c>
      <c r="F155" s="497" t="s">
        <v>2498</v>
      </c>
      <c r="G155" s="584"/>
      <c r="H155" s="499"/>
      <c r="I155" s="500"/>
      <c r="J155" s="501"/>
      <c r="K155" s="587"/>
      <c r="L155" s="587"/>
    </row>
    <row r="156" spans="1:12" s="484" customFormat="1">
      <c r="A156" s="495">
        <v>148</v>
      </c>
      <c r="B156" s="496" t="s">
        <v>518</v>
      </c>
      <c r="C156" s="497" t="s">
        <v>524</v>
      </c>
      <c r="D156" s="497" t="s">
        <v>2499</v>
      </c>
      <c r="E156" s="497">
        <v>2003</v>
      </c>
      <c r="F156" s="497" t="s">
        <v>2500</v>
      </c>
      <c r="G156" s="584"/>
      <c r="H156" s="499"/>
      <c r="I156" s="500"/>
      <c r="J156" s="501"/>
      <c r="K156" s="587"/>
      <c r="L156" s="587"/>
    </row>
    <row r="157" spans="1:12" s="484" customFormat="1">
      <c r="A157" s="495">
        <v>149</v>
      </c>
      <c r="B157" s="496" t="s">
        <v>518</v>
      </c>
      <c r="C157" s="497" t="s">
        <v>521</v>
      </c>
      <c r="D157" s="497" t="s">
        <v>1213</v>
      </c>
      <c r="E157" s="497">
        <v>1994</v>
      </c>
      <c r="F157" s="497" t="s">
        <v>2501</v>
      </c>
      <c r="G157" s="584"/>
      <c r="H157" s="499"/>
      <c r="I157" s="500"/>
      <c r="J157" s="501"/>
      <c r="K157" s="587"/>
      <c r="L157" s="587"/>
    </row>
    <row r="158" spans="1:12" s="484" customFormat="1">
      <c r="A158" s="495">
        <v>150</v>
      </c>
      <c r="B158" s="496" t="s">
        <v>518</v>
      </c>
      <c r="C158" s="497" t="s">
        <v>524</v>
      </c>
      <c r="D158" s="497">
        <v>308</v>
      </c>
      <c r="E158" s="497">
        <v>1998</v>
      </c>
      <c r="F158" s="497" t="s">
        <v>2502</v>
      </c>
      <c r="G158" s="584"/>
      <c r="H158" s="499"/>
      <c r="I158" s="500"/>
      <c r="J158" s="501"/>
      <c r="K158" s="587"/>
      <c r="L158" s="587"/>
    </row>
    <row r="159" spans="1:12" s="484" customFormat="1">
      <c r="A159" s="495">
        <v>151</v>
      </c>
      <c r="B159" s="496" t="s">
        <v>518</v>
      </c>
      <c r="C159" s="497" t="s">
        <v>521</v>
      </c>
      <c r="D159" s="497" t="s">
        <v>1213</v>
      </c>
      <c r="E159" s="497">
        <v>1990</v>
      </c>
      <c r="F159" s="497" t="s">
        <v>2503</v>
      </c>
      <c r="G159" s="584"/>
      <c r="H159" s="499"/>
      <c r="I159" s="500"/>
      <c r="J159" s="501"/>
      <c r="K159" s="587"/>
      <c r="L159" s="587"/>
    </row>
    <row r="160" spans="1:12" s="484" customFormat="1">
      <c r="A160" s="495">
        <v>152</v>
      </c>
      <c r="B160" s="496" t="s">
        <v>518</v>
      </c>
      <c r="C160" s="497" t="s">
        <v>549</v>
      </c>
      <c r="D160" s="497" t="s">
        <v>2504</v>
      </c>
      <c r="E160" s="497">
        <v>2003</v>
      </c>
      <c r="F160" s="497" t="s">
        <v>2505</v>
      </c>
      <c r="G160" s="584"/>
      <c r="H160" s="499"/>
      <c r="I160" s="500"/>
      <c r="J160" s="501"/>
      <c r="K160" s="587"/>
      <c r="L160" s="587"/>
    </row>
    <row r="161" spans="1:12" s="484" customFormat="1">
      <c r="A161" s="495">
        <v>153</v>
      </c>
      <c r="B161" s="496" t="s">
        <v>518</v>
      </c>
      <c r="C161" s="497" t="s">
        <v>521</v>
      </c>
      <c r="D161" s="497" t="s">
        <v>1235</v>
      </c>
      <c r="E161" s="497">
        <v>1991</v>
      </c>
      <c r="F161" s="497" t="s">
        <v>2506</v>
      </c>
      <c r="G161" s="584"/>
      <c r="H161" s="499"/>
      <c r="I161" s="500"/>
      <c r="J161" s="501"/>
      <c r="K161" s="587"/>
      <c r="L161" s="587"/>
    </row>
    <row r="162" spans="1:12" s="484" customFormat="1">
      <c r="A162" s="495">
        <v>154</v>
      </c>
      <c r="B162" s="496" t="s">
        <v>518</v>
      </c>
      <c r="C162" s="497" t="s">
        <v>521</v>
      </c>
      <c r="D162" s="497" t="s">
        <v>1207</v>
      </c>
      <c r="E162" s="497">
        <v>1990</v>
      </c>
      <c r="F162" s="497" t="s">
        <v>2507</v>
      </c>
      <c r="G162" s="584"/>
      <c r="H162" s="499"/>
      <c r="I162" s="500"/>
      <c r="J162" s="501"/>
      <c r="K162" s="587"/>
      <c r="L162" s="587"/>
    </row>
    <row r="163" spans="1:12" s="484" customFormat="1">
      <c r="A163" s="495">
        <v>155</v>
      </c>
      <c r="B163" s="496" t="s">
        <v>518</v>
      </c>
      <c r="C163" s="497" t="s">
        <v>524</v>
      </c>
      <c r="D163" s="497" t="s">
        <v>546</v>
      </c>
      <c r="E163" s="497">
        <v>1998</v>
      </c>
      <c r="F163" s="497" t="s">
        <v>2508</v>
      </c>
      <c r="G163" s="585"/>
      <c r="H163" s="499"/>
      <c r="I163" s="500"/>
      <c r="J163" s="501"/>
      <c r="K163" s="588"/>
      <c r="L163" s="588"/>
    </row>
    <row r="164" spans="1:12" s="484" customFormat="1">
      <c r="A164" s="495">
        <v>156</v>
      </c>
      <c r="B164" s="496" t="s">
        <v>518</v>
      </c>
      <c r="C164" s="497" t="s">
        <v>533</v>
      </c>
      <c r="D164" s="497" t="s">
        <v>2329</v>
      </c>
      <c r="E164" s="497" t="s">
        <v>530</v>
      </c>
      <c r="F164" s="497" t="s">
        <v>2330</v>
      </c>
      <c r="G164" s="583">
        <v>2550</v>
      </c>
      <c r="H164" s="499"/>
      <c r="I164" s="500"/>
      <c r="J164" s="501"/>
      <c r="K164" s="586">
        <v>436032507</v>
      </c>
      <c r="L164" s="586" t="s">
        <v>2331</v>
      </c>
    </row>
    <row r="165" spans="1:12" s="484" customFormat="1">
      <c r="A165" s="495">
        <v>157</v>
      </c>
      <c r="B165" s="496" t="s">
        <v>2332</v>
      </c>
      <c r="C165" s="497" t="s">
        <v>533</v>
      </c>
      <c r="D165" s="497" t="s">
        <v>2333</v>
      </c>
      <c r="E165" s="497" t="s">
        <v>550</v>
      </c>
      <c r="F165" s="497" t="s">
        <v>2334</v>
      </c>
      <c r="G165" s="584"/>
      <c r="H165" s="499"/>
      <c r="I165" s="500"/>
      <c r="J165" s="501"/>
      <c r="K165" s="587"/>
      <c r="L165" s="587"/>
    </row>
    <row r="166" spans="1:12" s="484" customFormat="1">
      <c r="A166" s="495">
        <v>158</v>
      </c>
      <c r="B166" s="496" t="s">
        <v>518</v>
      </c>
      <c r="C166" s="497" t="s">
        <v>533</v>
      </c>
      <c r="D166" s="497" t="s">
        <v>2335</v>
      </c>
      <c r="E166" s="497" t="s">
        <v>528</v>
      </c>
      <c r="F166" s="497" t="s">
        <v>2336</v>
      </c>
      <c r="G166" s="584"/>
      <c r="H166" s="499"/>
      <c r="I166" s="500"/>
      <c r="J166" s="501"/>
      <c r="K166" s="587"/>
      <c r="L166" s="587"/>
    </row>
    <row r="167" spans="1:12" s="484" customFormat="1">
      <c r="A167" s="495">
        <v>159</v>
      </c>
      <c r="B167" s="496" t="s">
        <v>518</v>
      </c>
      <c r="C167" s="497" t="s">
        <v>533</v>
      </c>
      <c r="D167" s="497" t="s">
        <v>1239</v>
      </c>
      <c r="E167" s="497" t="s">
        <v>526</v>
      </c>
      <c r="F167" s="497" t="s">
        <v>2337</v>
      </c>
      <c r="G167" s="584"/>
      <c r="H167" s="499"/>
      <c r="I167" s="500"/>
      <c r="J167" s="501"/>
      <c r="K167" s="587"/>
      <c r="L167" s="587"/>
    </row>
    <row r="168" spans="1:12" s="484" customFormat="1">
      <c r="A168" s="495">
        <v>160</v>
      </c>
      <c r="B168" s="496" t="s">
        <v>518</v>
      </c>
      <c r="C168" s="497" t="s">
        <v>524</v>
      </c>
      <c r="D168" s="497" t="s">
        <v>2338</v>
      </c>
      <c r="E168" s="497" t="s">
        <v>536</v>
      </c>
      <c r="F168" s="497" t="s">
        <v>2339</v>
      </c>
      <c r="G168" s="584"/>
      <c r="H168" s="499"/>
      <c r="I168" s="500"/>
      <c r="J168" s="501"/>
      <c r="K168" s="587"/>
      <c r="L168" s="587"/>
    </row>
    <row r="169" spans="1:12" s="484" customFormat="1">
      <c r="A169" s="495">
        <v>161</v>
      </c>
      <c r="B169" s="496" t="s">
        <v>518</v>
      </c>
      <c r="C169" s="497" t="s">
        <v>524</v>
      </c>
      <c r="D169" s="497" t="s">
        <v>1202</v>
      </c>
      <c r="E169" s="497" t="s">
        <v>523</v>
      </c>
      <c r="F169" s="497" t="s">
        <v>2340</v>
      </c>
      <c r="G169" s="584"/>
      <c r="H169" s="499"/>
      <c r="I169" s="500"/>
      <c r="J169" s="501"/>
      <c r="K169" s="587"/>
      <c r="L169" s="587"/>
    </row>
    <row r="170" spans="1:12" s="484" customFormat="1">
      <c r="A170" s="495">
        <v>162</v>
      </c>
      <c r="B170" s="496" t="s">
        <v>518</v>
      </c>
      <c r="C170" s="497" t="s">
        <v>524</v>
      </c>
      <c r="D170" s="497" t="s">
        <v>1216</v>
      </c>
      <c r="E170" s="497" t="s">
        <v>536</v>
      </c>
      <c r="F170" s="497" t="s">
        <v>2341</v>
      </c>
      <c r="G170" s="584"/>
      <c r="H170" s="499"/>
      <c r="I170" s="500"/>
      <c r="J170" s="501"/>
      <c r="K170" s="587"/>
      <c r="L170" s="587"/>
    </row>
    <row r="171" spans="1:12" s="484" customFormat="1">
      <c r="A171" s="495">
        <v>163</v>
      </c>
      <c r="B171" s="496" t="s">
        <v>518</v>
      </c>
      <c r="C171" s="497" t="s">
        <v>524</v>
      </c>
      <c r="D171" s="497" t="s">
        <v>1202</v>
      </c>
      <c r="E171" s="497" t="s">
        <v>523</v>
      </c>
      <c r="F171" s="497" t="s">
        <v>2342</v>
      </c>
      <c r="G171" s="584"/>
      <c r="H171" s="499"/>
      <c r="I171" s="500"/>
      <c r="J171" s="501"/>
      <c r="K171" s="587"/>
      <c r="L171" s="587"/>
    </row>
    <row r="172" spans="1:12" s="484" customFormat="1">
      <c r="A172" s="495">
        <v>164</v>
      </c>
      <c r="B172" s="496" t="s">
        <v>518</v>
      </c>
      <c r="C172" s="497" t="s">
        <v>524</v>
      </c>
      <c r="D172" s="497" t="s">
        <v>1202</v>
      </c>
      <c r="E172" s="497" t="s">
        <v>543</v>
      </c>
      <c r="F172" s="497" t="s">
        <v>2343</v>
      </c>
      <c r="G172" s="584"/>
      <c r="H172" s="499"/>
      <c r="I172" s="500"/>
      <c r="J172" s="501"/>
      <c r="K172" s="587"/>
      <c r="L172" s="587"/>
    </row>
    <row r="173" spans="1:12" s="484" customFormat="1">
      <c r="A173" s="495">
        <v>165</v>
      </c>
      <c r="B173" s="496" t="s">
        <v>518</v>
      </c>
      <c r="C173" s="497" t="s">
        <v>524</v>
      </c>
      <c r="D173" s="497" t="s">
        <v>539</v>
      </c>
      <c r="E173" s="497" t="s">
        <v>536</v>
      </c>
      <c r="F173" s="497" t="s">
        <v>2344</v>
      </c>
      <c r="G173" s="584"/>
      <c r="H173" s="499"/>
      <c r="I173" s="500"/>
      <c r="J173" s="501"/>
      <c r="K173" s="587"/>
      <c r="L173" s="587"/>
    </row>
    <row r="174" spans="1:12" s="484" customFormat="1">
      <c r="A174" s="495">
        <v>166</v>
      </c>
      <c r="B174" s="496" t="s">
        <v>518</v>
      </c>
      <c r="C174" s="497" t="s">
        <v>524</v>
      </c>
      <c r="D174" s="497" t="s">
        <v>535</v>
      </c>
      <c r="E174" s="497" t="s">
        <v>526</v>
      </c>
      <c r="F174" s="497" t="s">
        <v>2345</v>
      </c>
      <c r="G174" s="584"/>
      <c r="H174" s="499"/>
      <c r="I174" s="500"/>
      <c r="J174" s="501"/>
      <c r="K174" s="587"/>
      <c r="L174" s="587"/>
    </row>
    <row r="175" spans="1:12" s="484" customFormat="1">
      <c r="A175" s="495">
        <v>167</v>
      </c>
      <c r="B175" s="496" t="s">
        <v>518</v>
      </c>
      <c r="C175" s="497" t="s">
        <v>524</v>
      </c>
      <c r="D175" s="497" t="s">
        <v>1202</v>
      </c>
      <c r="E175" s="497" t="s">
        <v>543</v>
      </c>
      <c r="F175" s="497" t="s">
        <v>2346</v>
      </c>
      <c r="G175" s="584"/>
      <c r="H175" s="499"/>
      <c r="I175" s="500"/>
      <c r="J175" s="501"/>
      <c r="K175" s="587"/>
      <c r="L175" s="587"/>
    </row>
    <row r="176" spans="1:12" s="484" customFormat="1">
      <c r="A176" s="495">
        <v>168</v>
      </c>
      <c r="B176" s="496" t="s">
        <v>518</v>
      </c>
      <c r="C176" s="497" t="s">
        <v>524</v>
      </c>
      <c r="D176" s="497" t="s">
        <v>539</v>
      </c>
      <c r="E176" s="497" t="s">
        <v>547</v>
      </c>
      <c r="F176" s="497" t="s">
        <v>2347</v>
      </c>
      <c r="G176" s="584"/>
      <c r="H176" s="499"/>
      <c r="I176" s="500"/>
      <c r="J176" s="501"/>
      <c r="K176" s="587"/>
      <c r="L176" s="587"/>
    </row>
    <row r="177" spans="1:12" s="484" customFormat="1">
      <c r="A177" s="495">
        <v>169</v>
      </c>
      <c r="B177" s="496" t="s">
        <v>518</v>
      </c>
      <c r="C177" s="497" t="s">
        <v>524</v>
      </c>
      <c r="D177" s="497" t="s">
        <v>542</v>
      </c>
      <c r="E177" s="497" t="s">
        <v>536</v>
      </c>
      <c r="F177" s="497" t="s">
        <v>2348</v>
      </c>
      <c r="G177" s="584"/>
      <c r="H177" s="499"/>
      <c r="I177" s="500"/>
      <c r="J177" s="501"/>
      <c r="K177" s="587"/>
      <c r="L177" s="587"/>
    </row>
    <row r="178" spans="1:12" s="484" customFormat="1">
      <c r="A178" s="495">
        <v>170</v>
      </c>
      <c r="B178" s="496" t="s">
        <v>518</v>
      </c>
      <c r="C178" s="497" t="s">
        <v>524</v>
      </c>
      <c r="D178" s="497" t="s">
        <v>539</v>
      </c>
      <c r="E178" s="497" t="s">
        <v>536</v>
      </c>
      <c r="F178" s="497" t="s">
        <v>2349</v>
      </c>
      <c r="G178" s="585"/>
      <c r="H178" s="499"/>
      <c r="I178" s="500"/>
      <c r="J178" s="501"/>
      <c r="K178" s="588"/>
      <c r="L178" s="588"/>
    </row>
    <row r="179" spans="1:12" s="484" customFormat="1">
      <c r="A179" s="495">
        <v>171</v>
      </c>
      <c r="B179" s="496" t="s">
        <v>518</v>
      </c>
      <c r="C179" s="497" t="s">
        <v>2509</v>
      </c>
      <c r="D179" s="497" t="s">
        <v>2510</v>
      </c>
      <c r="E179" s="497" t="s">
        <v>1220</v>
      </c>
      <c r="F179" s="497" t="s">
        <v>2511</v>
      </c>
      <c r="G179" s="583">
        <v>800</v>
      </c>
      <c r="H179" s="499"/>
      <c r="I179" s="500"/>
      <c r="J179" s="501"/>
      <c r="K179" s="586">
        <v>426111904</v>
      </c>
      <c r="L179" s="586" t="s">
        <v>2512</v>
      </c>
    </row>
    <row r="180" spans="1:12" s="484" customFormat="1">
      <c r="A180" s="495">
        <v>172</v>
      </c>
      <c r="B180" s="496" t="s">
        <v>518</v>
      </c>
      <c r="C180" s="497" t="s">
        <v>2509</v>
      </c>
      <c r="D180" s="497" t="s">
        <v>2510</v>
      </c>
      <c r="E180" s="497" t="s">
        <v>1220</v>
      </c>
      <c r="F180" s="497" t="s">
        <v>2513</v>
      </c>
      <c r="G180" s="584"/>
      <c r="H180" s="499"/>
      <c r="I180" s="500"/>
      <c r="J180" s="501"/>
      <c r="K180" s="587"/>
      <c r="L180" s="587"/>
    </row>
    <row r="181" spans="1:12" s="484" customFormat="1">
      <c r="A181" s="495">
        <v>173</v>
      </c>
      <c r="B181" s="496" t="s">
        <v>518</v>
      </c>
      <c r="C181" s="497" t="s">
        <v>2514</v>
      </c>
      <c r="D181" s="497" t="s">
        <v>2515</v>
      </c>
      <c r="E181" s="497" t="s">
        <v>2516</v>
      </c>
      <c r="F181" s="497" t="s">
        <v>2517</v>
      </c>
      <c r="G181" s="584"/>
      <c r="H181" s="499"/>
      <c r="I181" s="500"/>
      <c r="J181" s="501"/>
      <c r="K181" s="587"/>
      <c r="L181" s="587"/>
    </row>
    <row r="182" spans="1:12" s="484" customFormat="1">
      <c r="A182" s="495">
        <v>174</v>
      </c>
      <c r="B182" s="496" t="s">
        <v>518</v>
      </c>
      <c r="C182" s="497" t="s">
        <v>2509</v>
      </c>
      <c r="D182" s="497" t="s">
        <v>2510</v>
      </c>
      <c r="E182" s="497" t="s">
        <v>523</v>
      </c>
      <c r="F182" s="497" t="s">
        <v>2518</v>
      </c>
      <c r="G182" s="585"/>
      <c r="H182" s="499"/>
      <c r="I182" s="500"/>
      <c r="J182" s="501"/>
      <c r="K182" s="588"/>
      <c r="L182" s="588"/>
    </row>
    <row r="183" spans="1:12" s="484" customFormat="1">
      <c r="A183" s="495">
        <v>175</v>
      </c>
      <c r="B183" s="496" t="s">
        <v>518</v>
      </c>
      <c r="C183" s="497" t="s">
        <v>524</v>
      </c>
      <c r="D183" s="497" t="s">
        <v>541</v>
      </c>
      <c r="E183" s="497" t="s">
        <v>526</v>
      </c>
      <c r="F183" s="497" t="s">
        <v>2519</v>
      </c>
      <c r="G183" s="498">
        <v>125</v>
      </c>
      <c r="H183" s="499"/>
      <c r="I183" s="500"/>
      <c r="J183" s="501"/>
      <c r="K183" s="500" t="s">
        <v>2520</v>
      </c>
      <c r="L183" s="500" t="s">
        <v>2521</v>
      </c>
    </row>
    <row r="184" spans="1:12" s="484" customFormat="1">
      <c r="A184" s="495">
        <v>176</v>
      </c>
      <c r="B184" s="496" t="s">
        <v>518</v>
      </c>
      <c r="C184" s="497" t="s">
        <v>2522</v>
      </c>
      <c r="D184" s="497" t="s">
        <v>2523</v>
      </c>
      <c r="E184" s="497" t="s">
        <v>528</v>
      </c>
      <c r="F184" s="497" t="s">
        <v>2524</v>
      </c>
      <c r="G184" s="498">
        <v>125</v>
      </c>
      <c r="H184" s="499"/>
      <c r="I184" s="500"/>
      <c r="J184" s="501"/>
      <c r="K184" s="500" t="s">
        <v>2525</v>
      </c>
      <c r="L184" s="500" t="s">
        <v>2526</v>
      </c>
    </row>
    <row r="185" spans="1:12" s="484" customFormat="1">
      <c r="A185" s="495">
        <v>177</v>
      </c>
      <c r="B185" s="496" t="s">
        <v>518</v>
      </c>
      <c r="C185" s="497" t="s">
        <v>2522</v>
      </c>
      <c r="D185" s="497" t="s">
        <v>2527</v>
      </c>
      <c r="E185" s="497" t="s">
        <v>536</v>
      </c>
      <c r="F185" s="497" t="s">
        <v>2528</v>
      </c>
      <c r="G185" s="498">
        <v>125</v>
      </c>
      <c r="H185" s="499"/>
      <c r="I185" s="500"/>
      <c r="J185" s="501"/>
      <c r="K185" s="500" t="s">
        <v>2529</v>
      </c>
      <c r="L185" s="500" t="s">
        <v>2530</v>
      </c>
    </row>
    <row r="186" spans="1:12" s="484" customFormat="1">
      <c r="A186" s="495">
        <v>178</v>
      </c>
      <c r="B186" s="496" t="s">
        <v>518</v>
      </c>
      <c r="C186" s="497" t="s">
        <v>524</v>
      </c>
      <c r="D186" s="497" t="s">
        <v>2531</v>
      </c>
      <c r="E186" s="497" t="s">
        <v>547</v>
      </c>
      <c r="F186" s="497" t="s">
        <v>2532</v>
      </c>
      <c r="G186" s="498">
        <v>125</v>
      </c>
      <c r="H186" s="499"/>
      <c r="I186" s="500"/>
      <c r="J186" s="501"/>
      <c r="K186" s="500" t="s">
        <v>2533</v>
      </c>
      <c r="L186" s="500" t="s">
        <v>2534</v>
      </c>
    </row>
    <row r="187" spans="1:12" s="484" customFormat="1">
      <c r="A187" s="495">
        <v>179</v>
      </c>
      <c r="B187" s="496" t="s">
        <v>518</v>
      </c>
      <c r="C187" s="497" t="s">
        <v>1234</v>
      </c>
      <c r="D187" s="497" t="s">
        <v>2535</v>
      </c>
      <c r="E187" s="497" t="s">
        <v>1223</v>
      </c>
      <c r="F187" s="497" t="s">
        <v>2536</v>
      </c>
      <c r="G187" s="583">
        <v>400</v>
      </c>
      <c r="H187" s="499"/>
      <c r="I187" s="500"/>
      <c r="J187" s="501"/>
      <c r="K187" s="586">
        <v>216394391</v>
      </c>
      <c r="L187" s="586" t="s">
        <v>2537</v>
      </c>
    </row>
    <row r="188" spans="1:12" s="484" customFormat="1">
      <c r="A188" s="495">
        <v>180</v>
      </c>
      <c r="B188" s="496" t="s">
        <v>518</v>
      </c>
      <c r="C188" s="497" t="s">
        <v>1234</v>
      </c>
      <c r="D188" s="497" t="s">
        <v>2535</v>
      </c>
      <c r="E188" s="497" t="s">
        <v>1203</v>
      </c>
      <c r="F188" s="497" t="s">
        <v>2538</v>
      </c>
      <c r="G188" s="584"/>
      <c r="H188" s="499"/>
      <c r="I188" s="500"/>
      <c r="J188" s="501"/>
      <c r="K188" s="587"/>
      <c r="L188" s="587"/>
    </row>
    <row r="189" spans="1:12" s="484" customFormat="1">
      <c r="A189" s="495">
        <v>181</v>
      </c>
      <c r="B189" s="496" t="s">
        <v>518</v>
      </c>
      <c r="C189" s="497" t="s">
        <v>1227</v>
      </c>
      <c r="D189" s="497" t="s">
        <v>2539</v>
      </c>
      <c r="E189" s="497" t="s">
        <v>530</v>
      </c>
      <c r="F189" s="497" t="s">
        <v>2540</v>
      </c>
      <c r="G189" s="584"/>
      <c r="H189" s="499"/>
      <c r="I189" s="500"/>
      <c r="J189" s="501"/>
      <c r="K189" s="587"/>
      <c r="L189" s="587"/>
    </row>
    <row r="190" spans="1:12" s="484" customFormat="1">
      <c r="A190" s="495">
        <v>182</v>
      </c>
      <c r="B190" s="496" t="s">
        <v>518</v>
      </c>
      <c r="C190" s="497" t="s">
        <v>1234</v>
      </c>
      <c r="D190" s="497" t="s">
        <v>2535</v>
      </c>
      <c r="E190" s="497" t="s">
        <v>1203</v>
      </c>
      <c r="F190" s="497" t="s">
        <v>2541</v>
      </c>
      <c r="G190" s="584"/>
      <c r="H190" s="499"/>
      <c r="I190" s="500"/>
      <c r="J190" s="501"/>
      <c r="K190" s="587"/>
      <c r="L190" s="587"/>
    </row>
    <row r="191" spans="1:12" s="484" customFormat="1">
      <c r="A191" s="495">
        <v>183</v>
      </c>
      <c r="B191" s="496" t="s">
        <v>518</v>
      </c>
      <c r="C191" s="497" t="s">
        <v>1234</v>
      </c>
      <c r="D191" s="497" t="s">
        <v>2535</v>
      </c>
      <c r="E191" s="497" t="s">
        <v>1220</v>
      </c>
      <c r="F191" s="497" t="s">
        <v>2542</v>
      </c>
      <c r="G191" s="584"/>
      <c r="H191" s="499"/>
      <c r="I191" s="500"/>
      <c r="J191" s="501"/>
      <c r="K191" s="587"/>
      <c r="L191" s="587"/>
    </row>
    <row r="192" spans="1:12" s="484" customFormat="1">
      <c r="A192" s="495">
        <v>184</v>
      </c>
      <c r="B192" s="496" t="s">
        <v>518</v>
      </c>
      <c r="C192" s="497" t="s">
        <v>1234</v>
      </c>
      <c r="D192" s="497" t="s">
        <v>2543</v>
      </c>
      <c r="E192" s="497" t="s">
        <v>547</v>
      </c>
      <c r="F192" s="497" t="s">
        <v>2544</v>
      </c>
      <c r="G192" s="584"/>
      <c r="H192" s="499"/>
      <c r="I192" s="500"/>
      <c r="J192" s="501"/>
      <c r="K192" s="587"/>
      <c r="L192" s="587"/>
    </row>
    <row r="193" spans="1:12" s="484" customFormat="1">
      <c r="A193" s="495">
        <v>185</v>
      </c>
      <c r="B193" s="496" t="s">
        <v>518</v>
      </c>
      <c r="C193" s="497" t="s">
        <v>1234</v>
      </c>
      <c r="D193" s="497" t="s">
        <v>2545</v>
      </c>
      <c r="E193" s="497" t="s">
        <v>1223</v>
      </c>
      <c r="F193" s="497" t="s">
        <v>2546</v>
      </c>
      <c r="G193" s="584"/>
      <c r="H193" s="499"/>
      <c r="I193" s="500"/>
      <c r="J193" s="501"/>
      <c r="K193" s="587"/>
      <c r="L193" s="587"/>
    </row>
    <row r="194" spans="1:12" s="484" customFormat="1">
      <c r="A194" s="495">
        <v>186</v>
      </c>
      <c r="B194" s="496" t="s">
        <v>518</v>
      </c>
      <c r="C194" s="497" t="s">
        <v>1234</v>
      </c>
      <c r="D194" s="497" t="s">
        <v>2547</v>
      </c>
      <c r="E194" s="497" t="s">
        <v>543</v>
      </c>
      <c r="F194" s="497" t="s">
        <v>2548</v>
      </c>
      <c r="G194" s="584"/>
      <c r="H194" s="499"/>
      <c r="I194" s="500"/>
      <c r="J194" s="501"/>
      <c r="K194" s="587"/>
      <c r="L194" s="587"/>
    </row>
    <row r="195" spans="1:12" s="484" customFormat="1">
      <c r="A195" s="495">
        <v>187</v>
      </c>
      <c r="B195" s="496" t="s">
        <v>518</v>
      </c>
      <c r="C195" s="497" t="s">
        <v>1234</v>
      </c>
      <c r="D195" s="497" t="s">
        <v>2545</v>
      </c>
      <c r="E195" s="497" t="s">
        <v>531</v>
      </c>
      <c r="F195" s="497" t="s">
        <v>2549</v>
      </c>
      <c r="G195" s="584"/>
      <c r="H195" s="499"/>
      <c r="I195" s="500"/>
      <c r="J195" s="501"/>
      <c r="K195" s="587"/>
      <c r="L195" s="587"/>
    </row>
    <row r="196" spans="1:12" s="484" customFormat="1">
      <c r="A196" s="495">
        <v>188</v>
      </c>
      <c r="B196" s="496" t="s">
        <v>518</v>
      </c>
      <c r="C196" s="497" t="s">
        <v>1234</v>
      </c>
      <c r="D196" s="497" t="s">
        <v>2545</v>
      </c>
      <c r="E196" s="497" t="s">
        <v>523</v>
      </c>
      <c r="F196" s="497" t="s">
        <v>2550</v>
      </c>
      <c r="G196" s="585"/>
      <c r="H196" s="499"/>
      <c r="I196" s="500"/>
      <c r="J196" s="501"/>
      <c r="K196" s="588"/>
      <c r="L196" s="588"/>
    </row>
    <row r="197" spans="1:12" s="484" customFormat="1">
      <c r="A197" s="495">
        <v>189</v>
      </c>
      <c r="B197" s="496" t="s">
        <v>518</v>
      </c>
      <c r="C197" s="497" t="s">
        <v>1234</v>
      </c>
      <c r="D197" s="497" t="s">
        <v>2551</v>
      </c>
      <c r="E197" s="497" t="s">
        <v>523</v>
      </c>
      <c r="F197" s="497" t="s">
        <v>2552</v>
      </c>
      <c r="G197" s="583">
        <v>400</v>
      </c>
      <c r="H197" s="499"/>
      <c r="I197" s="500"/>
      <c r="J197" s="501"/>
      <c r="K197" s="586">
        <v>216417045</v>
      </c>
      <c r="L197" s="586" t="s">
        <v>2553</v>
      </c>
    </row>
    <row r="198" spans="1:12" s="484" customFormat="1">
      <c r="A198" s="495">
        <v>190</v>
      </c>
      <c r="B198" s="496" t="s">
        <v>518</v>
      </c>
      <c r="C198" s="497" t="s">
        <v>1234</v>
      </c>
      <c r="D198" s="497" t="s">
        <v>2535</v>
      </c>
      <c r="E198" s="497" t="s">
        <v>531</v>
      </c>
      <c r="F198" s="497" t="s">
        <v>2554</v>
      </c>
      <c r="G198" s="584"/>
      <c r="H198" s="499"/>
      <c r="I198" s="500"/>
      <c r="J198" s="501"/>
      <c r="K198" s="587"/>
      <c r="L198" s="587"/>
    </row>
    <row r="199" spans="1:12" s="484" customFormat="1">
      <c r="A199" s="495">
        <v>191</v>
      </c>
      <c r="B199" s="496" t="s">
        <v>518</v>
      </c>
      <c r="C199" s="497" t="s">
        <v>1234</v>
      </c>
      <c r="D199" s="497" t="s">
        <v>2555</v>
      </c>
      <c r="E199" s="497" t="s">
        <v>543</v>
      </c>
      <c r="F199" s="497" t="s">
        <v>2556</v>
      </c>
      <c r="G199" s="584"/>
      <c r="H199" s="499"/>
      <c r="I199" s="500"/>
      <c r="J199" s="501"/>
      <c r="K199" s="587"/>
      <c r="L199" s="587"/>
    </row>
    <row r="200" spans="1:12" s="484" customFormat="1">
      <c r="A200" s="495">
        <v>192</v>
      </c>
      <c r="B200" s="496" t="s">
        <v>518</v>
      </c>
      <c r="C200" s="497" t="s">
        <v>1234</v>
      </c>
      <c r="D200" s="497" t="s">
        <v>2535</v>
      </c>
      <c r="E200" s="497">
        <v>1992</v>
      </c>
      <c r="F200" s="497" t="s">
        <v>2557</v>
      </c>
      <c r="G200" s="584"/>
      <c r="H200" s="499"/>
      <c r="I200" s="500"/>
      <c r="J200" s="501"/>
      <c r="K200" s="587"/>
      <c r="L200" s="587"/>
    </row>
    <row r="201" spans="1:12" s="484" customFormat="1">
      <c r="A201" s="495">
        <v>193</v>
      </c>
      <c r="B201" s="496" t="s">
        <v>518</v>
      </c>
      <c r="C201" s="497" t="s">
        <v>1234</v>
      </c>
      <c r="D201" s="497" t="s">
        <v>2535</v>
      </c>
      <c r="E201" s="497">
        <v>1996</v>
      </c>
      <c r="F201" s="497" t="s">
        <v>2558</v>
      </c>
      <c r="G201" s="584"/>
      <c r="H201" s="499"/>
      <c r="I201" s="500"/>
      <c r="J201" s="501"/>
      <c r="K201" s="587"/>
      <c r="L201" s="587"/>
    </row>
    <row r="202" spans="1:12" s="484" customFormat="1">
      <c r="A202" s="495">
        <v>194</v>
      </c>
      <c r="B202" s="496" t="s">
        <v>518</v>
      </c>
      <c r="C202" s="497" t="s">
        <v>1234</v>
      </c>
      <c r="D202" s="497" t="s">
        <v>2535</v>
      </c>
      <c r="E202" s="497">
        <v>1990</v>
      </c>
      <c r="F202" s="497" t="s">
        <v>2559</v>
      </c>
      <c r="G202" s="584"/>
      <c r="H202" s="499"/>
      <c r="I202" s="500"/>
      <c r="J202" s="501"/>
      <c r="K202" s="587"/>
      <c r="L202" s="587"/>
    </row>
    <row r="203" spans="1:12" s="484" customFormat="1">
      <c r="A203" s="495">
        <v>195</v>
      </c>
      <c r="B203" s="496" t="s">
        <v>518</v>
      </c>
      <c r="C203" s="497" t="s">
        <v>1234</v>
      </c>
      <c r="D203" s="497" t="s">
        <v>2535</v>
      </c>
      <c r="E203" s="497">
        <v>1994</v>
      </c>
      <c r="F203" s="497" t="s">
        <v>2560</v>
      </c>
      <c r="G203" s="584"/>
      <c r="H203" s="499"/>
      <c r="I203" s="500"/>
      <c r="J203" s="501"/>
      <c r="K203" s="587"/>
      <c r="L203" s="587"/>
    </row>
    <row r="204" spans="1:12" s="484" customFormat="1">
      <c r="A204" s="495">
        <v>196</v>
      </c>
      <c r="B204" s="496" t="s">
        <v>518</v>
      </c>
      <c r="C204" s="497" t="s">
        <v>1227</v>
      </c>
      <c r="D204" s="497" t="s">
        <v>2539</v>
      </c>
      <c r="E204" s="497">
        <v>2002</v>
      </c>
      <c r="F204" s="497" t="s">
        <v>2561</v>
      </c>
      <c r="G204" s="584"/>
      <c r="H204" s="499"/>
      <c r="I204" s="500"/>
      <c r="J204" s="501"/>
      <c r="K204" s="587"/>
      <c r="L204" s="587"/>
    </row>
    <row r="205" spans="1:12" s="484" customFormat="1">
      <c r="A205" s="495">
        <v>197</v>
      </c>
      <c r="B205" s="496" t="s">
        <v>518</v>
      </c>
      <c r="C205" s="497" t="s">
        <v>1234</v>
      </c>
      <c r="D205" s="497" t="s">
        <v>2535</v>
      </c>
      <c r="E205" s="497">
        <v>1996</v>
      </c>
      <c r="F205" s="497" t="s">
        <v>2562</v>
      </c>
      <c r="G205" s="584"/>
      <c r="H205" s="499"/>
      <c r="I205" s="500"/>
      <c r="J205" s="501"/>
      <c r="K205" s="587"/>
      <c r="L205" s="587"/>
    </row>
    <row r="206" spans="1:12" s="484" customFormat="1">
      <c r="A206" s="495">
        <v>198</v>
      </c>
      <c r="B206" s="496" t="s">
        <v>518</v>
      </c>
      <c r="C206" s="497" t="s">
        <v>1234</v>
      </c>
      <c r="D206" s="497" t="s">
        <v>2535</v>
      </c>
      <c r="E206" s="497">
        <v>1998</v>
      </c>
      <c r="F206" s="497" t="s">
        <v>2563</v>
      </c>
      <c r="G206" s="585"/>
      <c r="H206" s="499"/>
      <c r="I206" s="500"/>
      <c r="J206" s="501"/>
      <c r="K206" s="588"/>
      <c r="L206" s="588"/>
    </row>
    <row r="207" spans="1:12" s="484" customFormat="1">
      <c r="A207" s="495">
        <v>199</v>
      </c>
      <c r="B207" s="496" t="s">
        <v>518</v>
      </c>
      <c r="C207" s="497" t="s">
        <v>1234</v>
      </c>
      <c r="D207" s="497" t="s">
        <v>2535</v>
      </c>
      <c r="E207" s="497">
        <v>2003</v>
      </c>
      <c r="F207" s="497" t="s">
        <v>2564</v>
      </c>
      <c r="G207" s="583">
        <v>400</v>
      </c>
      <c r="H207" s="499"/>
      <c r="I207" s="500"/>
      <c r="J207" s="501"/>
      <c r="K207" s="586">
        <v>216394523</v>
      </c>
      <c r="L207" s="586" t="s">
        <v>2565</v>
      </c>
    </row>
    <row r="208" spans="1:12" s="484" customFormat="1">
      <c r="A208" s="495">
        <v>200</v>
      </c>
      <c r="B208" s="496" t="s">
        <v>518</v>
      </c>
      <c r="C208" s="497" t="s">
        <v>1234</v>
      </c>
      <c r="D208" s="497" t="s">
        <v>2535</v>
      </c>
      <c r="E208" s="497">
        <v>1994</v>
      </c>
      <c r="F208" s="497" t="s">
        <v>2566</v>
      </c>
      <c r="G208" s="584"/>
      <c r="H208" s="499"/>
      <c r="I208" s="500"/>
      <c r="J208" s="501"/>
      <c r="K208" s="587"/>
      <c r="L208" s="587"/>
    </row>
    <row r="209" spans="1:12" s="484" customFormat="1">
      <c r="A209" s="495">
        <v>201</v>
      </c>
      <c r="B209" s="496" t="s">
        <v>518</v>
      </c>
      <c r="C209" s="497" t="s">
        <v>1234</v>
      </c>
      <c r="D209" s="497" t="s">
        <v>2535</v>
      </c>
      <c r="E209" s="497">
        <v>1998</v>
      </c>
      <c r="F209" s="497" t="s">
        <v>2567</v>
      </c>
      <c r="G209" s="584"/>
      <c r="H209" s="499"/>
      <c r="I209" s="500"/>
      <c r="J209" s="501"/>
      <c r="K209" s="587"/>
      <c r="L209" s="587"/>
    </row>
    <row r="210" spans="1:12" s="484" customFormat="1">
      <c r="A210" s="495">
        <v>202</v>
      </c>
      <c r="B210" s="496" t="s">
        <v>518</v>
      </c>
      <c r="C210" s="497" t="s">
        <v>1234</v>
      </c>
      <c r="D210" s="497" t="s">
        <v>2535</v>
      </c>
      <c r="E210" s="497">
        <v>1996</v>
      </c>
      <c r="F210" s="497" t="s">
        <v>2568</v>
      </c>
      <c r="G210" s="584"/>
      <c r="H210" s="499"/>
      <c r="I210" s="500"/>
      <c r="J210" s="501"/>
      <c r="K210" s="587"/>
      <c r="L210" s="587"/>
    </row>
    <row r="211" spans="1:12" s="484" customFormat="1">
      <c r="A211" s="495">
        <v>203</v>
      </c>
      <c r="B211" s="496" t="s">
        <v>518</v>
      </c>
      <c r="C211" s="497" t="s">
        <v>1234</v>
      </c>
      <c r="D211" s="497" t="s">
        <v>2535</v>
      </c>
      <c r="E211" s="497">
        <v>1996</v>
      </c>
      <c r="F211" s="497" t="s">
        <v>2569</v>
      </c>
      <c r="G211" s="584"/>
      <c r="H211" s="499"/>
      <c r="I211" s="500"/>
      <c r="J211" s="501"/>
      <c r="K211" s="587"/>
      <c r="L211" s="587"/>
    </row>
    <row r="212" spans="1:12" s="484" customFormat="1">
      <c r="A212" s="495">
        <v>204</v>
      </c>
      <c r="B212" s="496" t="s">
        <v>518</v>
      </c>
      <c r="C212" s="497" t="s">
        <v>1234</v>
      </c>
      <c r="D212" s="497" t="s">
        <v>2535</v>
      </c>
      <c r="E212" s="497">
        <v>1999</v>
      </c>
      <c r="F212" s="497" t="s">
        <v>2570</v>
      </c>
      <c r="G212" s="584"/>
      <c r="H212" s="499"/>
      <c r="I212" s="500"/>
      <c r="J212" s="501"/>
      <c r="K212" s="587"/>
      <c r="L212" s="587"/>
    </row>
    <row r="213" spans="1:12" s="484" customFormat="1">
      <c r="A213" s="495">
        <v>205</v>
      </c>
      <c r="B213" s="496" t="s">
        <v>518</v>
      </c>
      <c r="C213" s="497" t="s">
        <v>1234</v>
      </c>
      <c r="D213" s="497" t="s">
        <v>2535</v>
      </c>
      <c r="E213" s="497">
        <v>1992</v>
      </c>
      <c r="F213" s="497" t="s">
        <v>2571</v>
      </c>
      <c r="G213" s="584"/>
      <c r="H213" s="499"/>
      <c r="I213" s="500"/>
      <c r="J213" s="501"/>
      <c r="K213" s="587"/>
      <c r="L213" s="587"/>
    </row>
    <row r="214" spans="1:12" s="484" customFormat="1">
      <c r="A214" s="495">
        <v>206</v>
      </c>
      <c r="B214" s="496" t="s">
        <v>518</v>
      </c>
      <c r="C214" s="497" t="s">
        <v>1234</v>
      </c>
      <c r="D214" s="497" t="s">
        <v>2535</v>
      </c>
      <c r="E214" s="497">
        <v>1997</v>
      </c>
      <c r="F214" s="497" t="s">
        <v>2572</v>
      </c>
      <c r="G214" s="584"/>
      <c r="H214" s="499"/>
      <c r="I214" s="500"/>
      <c r="J214" s="501"/>
      <c r="K214" s="587"/>
      <c r="L214" s="587"/>
    </row>
    <row r="215" spans="1:12" s="484" customFormat="1">
      <c r="A215" s="495">
        <v>207</v>
      </c>
      <c r="B215" s="496" t="s">
        <v>518</v>
      </c>
      <c r="C215" s="497" t="s">
        <v>1234</v>
      </c>
      <c r="D215" s="497" t="s">
        <v>2535</v>
      </c>
      <c r="E215" s="497">
        <v>1990</v>
      </c>
      <c r="F215" s="497" t="s">
        <v>2573</v>
      </c>
      <c r="G215" s="584"/>
      <c r="H215" s="499"/>
      <c r="I215" s="500"/>
      <c r="J215" s="501"/>
      <c r="K215" s="587"/>
      <c r="L215" s="587"/>
    </row>
    <row r="216" spans="1:12" s="484" customFormat="1">
      <c r="A216" s="495">
        <v>208</v>
      </c>
      <c r="B216" s="496" t="s">
        <v>518</v>
      </c>
      <c r="C216" s="497" t="s">
        <v>1227</v>
      </c>
      <c r="D216" s="497" t="s">
        <v>2539</v>
      </c>
      <c r="E216" s="497">
        <v>1996</v>
      </c>
      <c r="F216" s="497" t="s">
        <v>2574</v>
      </c>
      <c r="G216" s="585"/>
      <c r="H216" s="499"/>
      <c r="I216" s="500"/>
      <c r="J216" s="501"/>
      <c r="K216" s="588"/>
      <c r="L216" s="588"/>
    </row>
    <row r="217" spans="1:12" s="484" customFormat="1">
      <c r="A217" s="495">
        <v>209</v>
      </c>
      <c r="B217" s="496" t="s">
        <v>518</v>
      </c>
      <c r="C217" s="497" t="s">
        <v>1227</v>
      </c>
      <c r="D217" s="497" t="s">
        <v>2539</v>
      </c>
      <c r="E217" s="497">
        <v>2001</v>
      </c>
      <c r="F217" s="497" t="s">
        <v>2575</v>
      </c>
      <c r="G217" s="583">
        <v>500</v>
      </c>
      <c r="H217" s="499"/>
      <c r="I217" s="500"/>
      <c r="J217" s="501"/>
      <c r="K217" s="586">
        <v>404970206</v>
      </c>
      <c r="L217" s="586" t="s">
        <v>2576</v>
      </c>
    </row>
    <row r="218" spans="1:12" s="484" customFormat="1">
      <c r="A218" s="495">
        <v>210</v>
      </c>
      <c r="B218" s="496" t="s">
        <v>518</v>
      </c>
      <c r="C218" s="497" t="s">
        <v>1227</v>
      </c>
      <c r="D218" s="497" t="s">
        <v>2539</v>
      </c>
      <c r="E218" s="497">
        <v>2001</v>
      </c>
      <c r="F218" s="497" t="s">
        <v>2577</v>
      </c>
      <c r="G218" s="584"/>
      <c r="H218" s="499"/>
      <c r="I218" s="500"/>
      <c r="J218" s="501"/>
      <c r="K218" s="587"/>
      <c r="L218" s="587"/>
    </row>
    <row r="219" spans="1:12" s="484" customFormat="1">
      <c r="A219" s="495">
        <v>211</v>
      </c>
      <c r="B219" s="496" t="s">
        <v>518</v>
      </c>
      <c r="C219" s="497" t="s">
        <v>1227</v>
      </c>
      <c r="D219" s="497" t="s">
        <v>2539</v>
      </c>
      <c r="E219" s="497">
        <v>2007</v>
      </c>
      <c r="F219" s="497" t="s">
        <v>2578</v>
      </c>
      <c r="G219" s="584"/>
      <c r="H219" s="499"/>
      <c r="I219" s="500"/>
      <c r="J219" s="501"/>
      <c r="K219" s="587"/>
      <c r="L219" s="587"/>
    </row>
    <row r="220" spans="1:12" s="484" customFormat="1">
      <c r="A220" s="495">
        <v>212</v>
      </c>
      <c r="B220" s="496" t="s">
        <v>518</v>
      </c>
      <c r="C220" s="497" t="s">
        <v>1227</v>
      </c>
      <c r="D220" s="497" t="s">
        <v>2539</v>
      </c>
      <c r="E220" s="497">
        <v>2003</v>
      </c>
      <c r="F220" s="497" t="s">
        <v>2579</v>
      </c>
      <c r="G220" s="584"/>
      <c r="H220" s="499"/>
      <c r="I220" s="500"/>
      <c r="J220" s="501"/>
      <c r="K220" s="587"/>
      <c r="L220" s="587"/>
    </row>
    <row r="221" spans="1:12" s="484" customFormat="1">
      <c r="A221" s="495">
        <v>213</v>
      </c>
      <c r="B221" s="496" t="s">
        <v>518</v>
      </c>
      <c r="C221" s="497" t="s">
        <v>2580</v>
      </c>
      <c r="D221" s="497" t="s">
        <v>2539</v>
      </c>
      <c r="E221" s="497">
        <v>2002</v>
      </c>
      <c r="F221" s="497" t="s">
        <v>2581</v>
      </c>
      <c r="G221" s="584"/>
      <c r="H221" s="499"/>
      <c r="I221" s="500"/>
      <c r="J221" s="501"/>
      <c r="K221" s="587"/>
      <c r="L221" s="587"/>
    </row>
    <row r="222" spans="1:12" s="484" customFormat="1">
      <c r="A222" s="495">
        <v>214</v>
      </c>
      <c r="B222" s="496" t="s">
        <v>518</v>
      </c>
      <c r="C222" s="497" t="s">
        <v>2582</v>
      </c>
      <c r="D222" s="497" t="s">
        <v>2539</v>
      </c>
      <c r="E222" s="497">
        <v>2001</v>
      </c>
      <c r="F222" s="497" t="s">
        <v>2583</v>
      </c>
      <c r="G222" s="584"/>
      <c r="H222" s="499"/>
      <c r="I222" s="500"/>
      <c r="J222" s="501"/>
      <c r="K222" s="587"/>
      <c r="L222" s="587"/>
    </row>
    <row r="223" spans="1:12" s="484" customFormat="1">
      <c r="A223" s="495">
        <v>215</v>
      </c>
      <c r="B223" s="496" t="s">
        <v>518</v>
      </c>
      <c r="C223" s="497" t="s">
        <v>1227</v>
      </c>
      <c r="D223" s="497" t="s">
        <v>2539</v>
      </c>
      <c r="E223" s="497">
        <v>2009</v>
      </c>
      <c r="F223" s="497" t="s">
        <v>2584</v>
      </c>
      <c r="G223" s="584"/>
      <c r="H223" s="499"/>
      <c r="I223" s="500"/>
      <c r="J223" s="501"/>
      <c r="K223" s="587"/>
      <c r="L223" s="587"/>
    </row>
    <row r="224" spans="1:12" s="484" customFormat="1">
      <c r="A224" s="495">
        <v>216</v>
      </c>
      <c r="B224" s="496" t="s">
        <v>518</v>
      </c>
      <c r="C224" s="497" t="s">
        <v>1227</v>
      </c>
      <c r="D224" s="497" t="s">
        <v>2539</v>
      </c>
      <c r="E224" s="497">
        <v>2007</v>
      </c>
      <c r="F224" s="497" t="s">
        <v>2585</v>
      </c>
      <c r="G224" s="584"/>
      <c r="H224" s="499"/>
      <c r="I224" s="500"/>
      <c r="J224" s="501"/>
      <c r="K224" s="587"/>
      <c r="L224" s="587"/>
    </row>
    <row r="225" spans="1:12" s="484" customFormat="1">
      <c r="A225" s="495">
        <v>217</v>
      </c>
      <c r="B225" s="496" t="s">
        <v>518</v>
      </c>
      <c r="C225" s="497" t="s">
        <v>1227</v>
      </c>
      <c r="D225" s="497" t="s">
        <v>2539</v>
      </c>
      <c r="E225" s="497">
        <v>2004</v>
      </c>
      <c r="F225" s="497" t="s">
        <v>2586</v>
      </c>
      <c r="G225" s="584"/>
      <c r="H225" s="499"/>
      <c r="I225" s="500"/>
      <c r="J225" s="501"/>
      <c r="K225" s="587"/>
      <c r="L225" s="587"/>
    </row>
    <row r="226" spans="1:12" s="484" customFormat="1">
      <c r="A226" s="495">
        <v>218</v>
      </c>
      <c r="B226" s="496" t="s">
        <v>518</v>
      </c>
      <c r="C226" s="497" t="s">
        <v>1227</v>
      </c>
      <c r="D226" s="497" t="s">
        <v>2539</v>
      </c>
      <c r="E226" s="497">
        <v>2001</v>
      </c>
      <c r="F226" s="497" t="s">
        <v>2587</v>
      </c>
      <c r="G226" s="585"/>
      <c r="H226" s="499"/>
      <c r="I226" s="500"/>
      <c r="J226" s="501"/>
      <c r="K226" s="588"/>
      <c r="L226" s="588"/>
    </row>
    <row r="227" spans="1:12" s="484" customFormat="1">
      <c r="A227" s="495">
        <v>219</v>
      </c>
      <c r="B227" s="496" t="s">
        <v>518</v>
      </c>
      <c r="C227" s="497" t="s">
        <v>524</v>
      </c>
      <c r="D227" s="497" t="s">
        <v>2588</v>
      </c>
      <c r="E227" s="497" t="s">
        <v>534</v>
      </c>
      <c r="F227" s="497" t="s">
        <v>2589</v>
      </c>
      <c r="G227" s="583">
        <v>675</v>
      </c>
      <c r="H227" s="499"/>
      <c r="I227" s="500"/>
      <c r="J227" s="501"/>
      <c r="K227" s="586">
        <v>425358409</v>
      </c>
      <c r="L227" s="586" t="s">
        <v>2590</v>
      </c>
    </row>
    <row r="228" spans="1:12" s="484" customFormat="1">
      <c r="A228" s="495">
        <v>220</v>
      </c>
      <c r="B228" s="496" t="s">
        <v>518</v>
      </c>
      <c r="C228" s="497" t="s">
        <v>2591</v>
      </c>
      <c r="D228" s="497" t="s">
        <v>2592</v>
      </c>
      <c r="E228" s="497" t="s">
        <v>2593</v>
      </c>
      <c r="F228" s="497" t="s">
        <v>2594</v>
      </c>
      <c r="G228" s="584"/>
      <c r="H228" s="499"/>
      <c r="I228" s="500"/>
      <c r="J228" s="501"/>
      <c r="K228" s="587"/>
      <c r="L228" s="587"/>
    </row>
    <row r="229" spans="1:12" s="484" customFormat="1">
      <c r="A229" s="495">
        <v>221</v>
      </c>
      <c r="B229" s="496" t="s">
        <v>518</v>
      </c>
      <c r="C229" s="497" t="s">
        <v>2591</v>
      </c>
      <c r="D229" s="497" t="s">
        <v>2592</v>
      </c>
      <c r="E229" s="497" t="s">
        <v>2593</v>
      </c>
      <c r="F229" s="497" t="s">
        <v>2595</v>
      </c>
      <c r="G229" s="584"/>
      <c r="H229" s="499"/>
      <c r="I229" s="500"/>
      <c r="J229" s="501"/>
      <c r="K229" s="587"/>
      <c r="L229" s="587"/>
    </row>
    <row r="230" spans="1:12" s="484" customFormat="1">
      <c r="A230" s="495">
        <v>222</v>
      </c>
      <c r="B230" s="496" t="s">
        <v>518</v>
      </c>
      <c r="C230" s="497" t="s">
        <v>2591</v>
      </c>
      <c r="D230" s="497" t="s">
        <v>2592</v>
      </c>
      <c r="E230" s="497" t="s">
        <v>2593</v>
      </c>
      <c r="F230" s="497" t="s">
        <v>2596</v>
      </c>
      <c r="G230" s="584"/>
      <c r="H230" s="499"/>
      <c r="I230" s="500"/>
      <c r="J230" s="501"/>
      <c r="K230" s="587"/>
      <c r="L230" s="587"/>
    </row>
    <row r="231" spans="1:12" s="484" customFormat="1">
      <c r="A231" s="495">
        <v>223</v>
      </c>
      <c r="B231" s="496" t="s">
        <v>518</v>
      </c>
      <c r="C231" s="497" t="s">
        <v>524</v>
      </c>
      <c r="D231" s="497" t="s">
        <v>2597</v>
      </c>
      <c r="E231" s="497" t="s">
        <v>548</v>
      </c>
      <c r="F231" s="497" t="s">
        <v>2598</v>
      </c>
      <c r="G231" s="584"/>
      <c r="H231" s="499"/>
      <c r="I231" s="500"/>
      <c r="J231" s="501"/>
      <c r="K231" s="587"/>
      <c r="L231" s="587"/>
    </row>
    <row r="232" spans="1:12" s="484" customFormat="1">
      <c r="A232" s="495">
        <v>224</v>
      </c>
      <c r="B232" s="496" t="s">
        <v>518</v>
      </c>
      <c r="C232" s="497" t="s">
        <v>524</v>
      </c>
      <c r="D232" s="497" t="s">
        <v>2329</v>
      </c>
      <c r="E232" s="497" t="s">
        <v>530</v>
      </c>
      <c r="F232" s="497" t="s">
        <v>2599</v>
      </c>
      <c r="G232" s="585"/>
      <c r="H232" s="499"/>
      <c r="I232" s="500"/>
      <c r="J232" s="501"/>
      <c r="K232" s="588"/>
      <c r="L232" s="588"/>
    </row>
    <row r="233" spans="1:12" s="484" customFormat="1">
      <c r="A233" s="495">
        <v>225</v>
      </c>
      <c r="B233" s="496" t="s">
        <v>518</v>
      </c>
      <c r="C233" s="497" t="s">
        <v>527</v>
      </c>
      <c r="D233" s="497" t="s">
        <v>1217</v>
      </c>
      <c r="E233" s="497" t="s">
        <v>528</v>
      </c>
      <c r="F233" s="497" t="s">
        <v>2600</v>
      </c>
      <c r="G233" s="583">
        <v>3900</v>
      </c>
      <c r="H233" s="499"/>
      <c r="I233" s="500"/>
      <c r="J233" s="501"/>
      <c r="K233" s="586">
        <v>434160071</v>
      </c>
      <c r="L233" s="586" t="s">
        <v>2601</v>
      </c>
    </row>
    <row r="234" spans="1:12" s="484" customFormat="1">
      <c r="A234" s="495">
        <v>226</v>
      </c>
      <c r="B234" s="496" t="s">
        <v>518</v>
      </c>
      <c r="C234" s="497" t="s">
        <v>527</v>
      </c>
      <c r="D234" s="497" t="s">
        <v>2404</v>
      </c>
      <c r="E234" s="497" t="s">
        <v>543</v>
      </c>
      <c r="F234" s="497" t="s">
        <v>2602</v>
      </c>
      <c r="G234" s="584"/>
      <c r="H234" s="499"/>
      <c r="I234" s="500"/>
      <c r="J234" s="501"/>
      <c r="K234" s="587"/>
      <c r="L234" s="587"/>
    </row>
    <row r="235" spans="1:12" s="484" customFormat="1">
      <c r="A235" s="495">
        <v>227</v>
      </c>
      <c r="B235" s="496" t="s">
        <v>518</v>
      </c>
      <c r="C235" s="497" t="s">
        <v>1200</v>
      </c>
      <c r="D235" s="497" t="s">
        <v>2603</v>
      </c>
      <c r="E235" s="497" t="s">
        <v>1203</v>
      </c>
      <c r="F235" s="497" t="s">
        <v>2604</v>
      </c>
      <c r="G235" s="584"/>
      <c r="H235" s="499"/>
      <c r="I235" s="500"/>
      <c r="J235" s="501"/>
      <c r="K235" s="587"/>
      <c r="L235" s="587"/>
    </row>
    <row r="236" spans="1:12" s="484" customFormat="1">
      <c r="A236" s="495">
        <v>228</v>
      </c>
      <c r="B236" s="496" t="s">
        <v>518</v>
      </c>
      <c r="C236" s="497" t="s">
        <v>527</v>
      </c>
      <c r="D236" s="497" t="s">
        <v>2461</v>
      </c>
      <c r="E236" s="497" t="s">
        <v>536</v>
      </c>
      <c r="F236" s="497" t="s">
        <v>2605</v>
      </c>
      <c r="G236" s="584"/>
      <c r="H236" s="499"/>
      <c r="I236" s="500"/>
      <c r="J236" s="501"/>
      <c r="K236" s="587"/>
      <c r="L236" s="587"/>
    </row>
    <row r="237" spans="1:12" s="484" customFormat="1">
      <c r="A237" s="495">
        <v>229</v>
      </c>
      <c r="B237" s="496" t="s">
        <v>518</v>
      </c>
      <c r="C237" s="497" t="s">
        <v>527</v>
      </c>
      <c r="D237" s="497" t="s">
        <v>2454</v>
      </c>
      <c r="E237" s="497" t="s">
        <v>536</v>
      </c>
      <c r="F237" s="497" t="s">
        <v>2606</v>
      </c>
      <c r="G237" s="584"/>
      <c r="H237" s="499"/>
      <c r="I237" s="500"/>
      <c r="J237" s="501"/>
      <c r="K237" s="587"/>
      <c r="L237" s="587"/>
    </row>
    <row r="238" spans="1:12" s="484" customFormat="1">
      <c r="A238" s="495">
        <v>230</v>
      </c>
      <c r="B238" s="496" t="s">
        <v>518</v>
      </c>
      <c r="C238" s="497" t="s">
        <v>527</v>
      </c>
      <c r="D238" s="497" t="s">
        <v>2404</v>
      </c>
      <c r="E238" s="497" t="s">
        <v>536</v>
      </c>
      <c r="F238" s="497" t="s">
        <v>2607</v>
      </c>
      <c r="G238" s="584"/>
      <c r="H238" s="499"/>
      <c r="I238" s="500"/>
      <c r="J238" s="501"/>
      <c r="K238" s="587"/>
      <c r="L238" s="587"/>
    </row>
    <row r="239" spans="1:12" s="484" customFormat="1">
      <c r="A239" s="495">
        <v>231</v>
      </c>
      <c r="B239" s="496" t="s">
        <v>518</v>
      </c>
      <c r="C239" s="497" t="s">
        <v>527</v>
      </c>
      <c r="D239" s="497" t="s">
        <v>1224</v>
      </c>
      <c r="E239" s="497" t="s">
        <v>547</v>
      </c>
      <c r="F239" s="497" t="s">
        <v>2608</v>
      </c>
      <c r="G239" s="584"/>
      <c r="H239" s="499"/>
      <c r="I239" s="500"/>
      <c r="J239" s="501"/>
      <c r="K239" s="587"/>
      <c r="L239" s="587"/>
    </row>
    <row r="240" spans="1:12" s="484" customFormat="1">
      <c r="A240" s="495">
        <v>232</v>
      </c>
      <c r="B240" s="496" t="s">
        <v>518</v>
      </c>
      <c r="C240" s="497" t="s">
        <v>1200</v>
      </c>
      <c r="D240" s="497" t="s">
        <v>1218</v>
      </c>
      <c r="E240" s="497" t="s">
        <v>1220</v>
      </c>
      <c r="F240" s="497" t="s">
        <v>2609</v>
      </c>
      <c r="G240" s="584"/>
      <c r="H240" s="499"/>
      <c r="I240" s="500"/>
      <c r="J240" s="501"/>
      <c r="K240" s="587"/>
      <c r="L240" s="587"/>
    </row>
    <row r="241" spans="1:12" s="484" customFormat="1">
      <c r="A241" s="495">
        <v>233</v>
      </c>
      <c r="B241" s="496" t="s">
        <v>518</v>
      </c>
      <c r="C241" s="497" t="s">
        <v>1200</v>
      </c>
      <c r="D241" s="497" t="s">
        <v>539</v>
      </c>
      <c r="E241" s="497" t="s">
        <v>529</v>
      </c>
      <c r="F241" s="497" t="s">
        <v>2610</v>
      </c>
      <c r="G241" s="584"/>
      <c r="H241" s="499"/>
      <c r="I241" s="500"/>
      <c r="J241" s="501"/>
      <c r="K241" s="587"/>
      <c r="L241" s="587"/>
    </row>
    <row r="242" spans="1:12" s="484" customFormat="1">
      <c r="A242" s="495">
        <v>234</v>
      </c>
      <c r="B242" s="496" t="s">
        <v>518</v>
      </c>
      <c r="C242" s="497" t="s">
        <v>1200</v>
      </c>
      <c r="D242" s="497" t="s">
        <v>1212</v>
      </c>
      <c r="E242" s="497" t="s">
        <v>543</v>
      </c>
      <c r="F242" s="497" t="s">
        <v>2611</v>
      </c>
      <c r="G242" s="584"/>
      <c r="H242" s="499"/>
      <c r="I242" s="500"/>
      <c r="J242" s="501"/>
      <c r="K242" s="587"/>
      <c r="L242" s="587"/>
    </row>
    <row r="243" spans="1:12" s="484" customFormat="1">
      <c r="A243" s="495">
        <v>235</v>
      </c>
      <c r="B243" s="496" t="s">
        <v>518</v>
      </c>
      <c r="C243" s="497" t="s">
        <v>1200</v>
      </c>
      <c r="D243" s="497" t="s">
        <v>1202</v>
      </c>
      <c r="E243" s="497" t="s">
        <v>1223</v>
      </c>
      <c r="F243" s="497" t="s">
        <v>2612</v>
      </c>
      <c r="G243" s="584"/>
      <c r="H243" s="499"/>
      <c r="I243" s="500"/>
      <c r="J243" s="501"/>
      <c r="K243" s="587"/>
      <c r="L243" s="587"/>
    </row>
    <row r="244" spans="1:12" s="484" customFormat="1">
      <c r="A244" s="495">
        <v>236</v>
      </c>
      <c r="B244" s="496" t="s">
        <v>518</v>
      </c>
      <c r="C244" s="497" t="s">
        <v>527</v>
      </c>
      <c r="D244" s="497" t="s">
        <v>1235</v>
      </c>
      <c r="E244" s="497" t="s">
        <v>529</v>
      </c>
      <c r="F244" s="497" t="s">
        <v>2613</v>
      </c>
      <c r="G244" s="584"/>
      <c r="H244" s="499"/>
      <c r="I244" s="500"/>
      <c r="J244" s="501"/>
      <c r="K244" s="587"/>
      <c r="L244" s="587"/>
    </row>
    <row r="245" spans="1:12" s="484" customFormat="1">
      <c r="A245" s="495">
        <v>237</v>
      </c>
      <c r="B245" s="496" t="s">
        <v>518</v>
      </c>
      <c r="C245" s="497" t="s">
        <v>527</v>
      </c>
      <c r="D245" s="497" t="s">
        <v>1224</v>
      </c>
      <c r="E245" s="497" t="s">
        <v>543</v>
      </c>
      <c r="F245" s="497" t="s">
        <v>2614</v>
      </c>
      <c r="G245" s="584"/>
      <c r="H245" s="499"/>
      <c r="I245" s="500"/>
      <c r="J245" s="501"/>
      <c r="K245" s="587"/>
      <c r="L245" s="587"/>
    </row>
    <row r="246" spans="1:12" s="484" customFormat="1">
      <c r="A246" s="495">
        <v>238</v>
      </c>
      <c r="B246" s="496" t="s">
        <v>518</v>
      </c>
      <c r="C246" s="497" t="s">
        <v>1200</v>
      </c>
      <c r="D246" s="497" t="s">
        <v>1205</v>
      </c>
      <c r="E246" s="497" t="s">
        <v>1222</v>
      </c>
      <c r="F246" s="497" t="s">
        <v>2615</v>
      </c>
      <c r="G246" s="584"/>
      <c r="H246" s="499"/>
      <c r="I246" s="500"/>
      <c r="J246" s="501"/>
      <c r="K246" s="587"/>
      <c r="L246" s="587"/>
    </row>
    <row r="247" spans="1:12" s="484" customFormat="1">
      <c r="A247" s="495">
        <v>239</v>
      </c>
      <c r="B247" s="496" t="s">
        <v>518</v>
      </c>
      <c r="C247" s="497" t="s">
        <v>527</v>
      </c>
      <c r="D247" s="497" t="s">
        <v>2461</v>
      </c>
      <c r="E247" s="497" t="s">
        <v>528</v>
      </c>
      <c r="F247" s="497" t="s">
        <v>2616</v>
      </c>
      <c r="G247" s="584"/>
      <c r="H247" s="499"/>
      <c r="I247" s="500"/>
      <c r="J247" s="501"/>
      <c r="K247" s="587"/>
      <c r="L247" s="587"/>
    </row>
    <row r="248" spans="1:12" s="484" customFormat="1">
      <c r="A248" s="495">
        <v>240</v>
      </c>
      <c r="B248" s="496" t="s">
        <v>518</v>
      </c>
      <c r="C248" s="497" t="s">
        <v>1200</v>
      </c>
      <c r="D248" s="497" t="s">
        <v>2617</v>
      </c>
      <c r="E248" s="497" t="s">
        <v>536</v>
      </c>
      <c r="F248" s="497" t="s">
        <v>2618</v>
      </c>
      <c r="G248" s="584"/>
      <c r="H248" s="499"/>
      <c r="I248" s="500"/>
      <c r="J248" s="501"/>
      <c r="K248" s="587"/>
      <c r="L248" s="587"/>
    </row>
    <row r="249" spans="1:12" s="484" customFormat="1">
      <c r="A249" s="495">
        <v>241</v>
      </c>
      <c r="B249" s="496" t="s">
        <v>518</v>
      </c>
      <c r="C249" s="497" t="s">
        <v>527</v>
      </c>
      <c r="D249" s="497" t="s">
        <v>2619</v>
      </c>
      <c r="E249" s="497" t="s">
        <v>1203</v>
      </c>
      <c r="F249" s="497" t="s">
        <v>2620</v>
      </c>
      <c r="G249" s="584"/>
      <c r="H249" s="499"/>
      <c r="I249" s="500"/>
      <c r="J249" s="501"/>
      <c r="K249" s="587"/>
      <c r="L249" s="587"/>
    </row>
    <row r="250" spans="1:12" s="484" customFormat="1">
      <c r="A250" s="495">
        <v>242</v>
      </c>
      <c r="B250" s="496" t="s">
        <v>518</v>
      </c>
      <c r="C250" s="497" t="s">
        <v>527</v>
      </c>
      <c r="D250" s="497" t="s">
        <v>522</v>
      </c>
      <c r="E250" s="497" t="s">
        <v>536</v>
      </c>
      <c r="F250" s="497" t="s">
        <v>2621</v>
      </c>
      <c r="G250" s="584"/>
      <c r="H250" s="499"/>
      <c r="I250" s="500"/>
      <c r="J250" s="501"/>
      <c r="K250" s="587"/>
      <c r="L250" s="587"/>
    </row>
    <row r="251" spans="1:12" s="484" customFormat="1">
      <c r="A251" s="495">
        <v>243</v>
      </c>
      <c r="B251" s="496" t="s">
        <v>518</v>
      </c>
      <c r="C251" s="497" t="s">
        <v>527</v>
      </c>
      <c r="D251" s="497" t="s">
        <v>522</v>
      </c>
      <c r="E251" s="497" t="s">
        <v>536</v>
      </c>
      <c r="F251" s="497" t="s">
        <v>2622</v>
      </c>
      <c r="G251" s="584"/>
      <c r="H251" s="499"/>
      <c r="I251" s="500"/>
      <c r="J251" s="501"/>
      <c r="K251" s="587"/>
      <c r="L251" s="587"/>
    </row>
    <row r="252" spans="1:12" s="484" customFormat="1">
      <c r="A252" s="495">
        <v>244</v>
      </c>
      <c r="B252" s="496" t="s">
        <v>518</v>
      </c>
      <c r="C252" s="497" t="s">
        <v>1200</v>
      </c>
      <c r="D252" s="497" t="s">
        <v>539</v>
      </c>
      <c r="E252" s="497" t="s">
        <v>547</v>
      </c>
      <c r="F252" s="497" t="s">
        <v>2623</v>
      </c>
      <c r="G252" s="584"/>
      <c r="H252" s="499"/>
      <c r="I252" s="500"/>
      <c r="J252" s="501"/>
      <c r="K252" s="587"/>
      <c r="L252" s="587"/>
    </row>
    <row r="253" spans="1:12" s="484" customFormat="1">
      <c r="A253" s="495">
        <v>245</v>
      </c>
      <c r="B253" s="496" t="s">
        <v>518</v>
      </c>
      <c r="C253" s="497" t="s">
        <v>527</v>
      </c>
      <c r="D253" s="497" t="s">
        <v>2485</v>
      </c>
      <c r="E253" s="497" t="s">
        <v>1223</v>
      </c>
      <c r="F253" s="497" t="s">
        <v>2624</v>
      </c>
      <c r="G253" s="584"/>
      <c r="H253" s="499"/>
      <c r="I253" s="500"/>
      <c r="J253" s="501"/>
      <c r="K253" s="587"/>
      <c r="L253" s="587"/>
    </row>
    <row r="254" spans="1:12" s="484" customFormat="1">
      <c r="A254" s="495">
        <v>246</v>
      </c>
      <c r="B254" s="496" t="s">
        <v>518</v>
      </c>
      <c r="C254" s="497" t="s">
        <v>527</v>
      </c>
      <c r="D254" s="497" t="s">
        <v>1207</v>
      </c>
      <c r="E254" s="497" t="s">
        <v>1223</v>
      </c>
      <c r="F254" s="497" t="s">
        <v>2625</v>
      </c>
      <c r="G254" s="584"/>
      <c r="H254" s="499"/>
      <c r="I254" s="500"/>
      <c r="J254" s="501"/>
      <c r="K254" s="587"/>
      <c r="L254" s="587"/>
    </row>
    <row r="255" spans="1:12" s="484" customFormat="1">
      <c r="A255" s="495">
        <v>247</v>
      </c>
      <c r="B255" s="496" t="s">
        <v>518</v>
      </c>
      <c r="C255" s="497" t="s">
        <v>527</v>
      </c>
      <c r="D255" s="497" t="s">
        <v>522</v>
      </c>
      <c r="E255" s="497" t="s">
        <v>529</v>
      </c>
      <c r="F255" s="497" t="s">
        <v>2626</v>
      </c>
      <c r="G255" s="584"/>
      <c r="H255" s="499"/>
      <c r="I255" s="500"/>
      <c r="J255" s="501"/>
      <c r="K255" s="587"/>
      <c r="L255" s="587"/>
    </row>
    <row r="256" spans="1:12" s="484" customFormat="1">
      <c r="A256" s="495">
        <v>248</v>
      </c>
      <c r="B256" s="496" t="s">
        <v>518</v>
      </c>
      <c r="C256" s="497" t="s">
        <v>1200</v>
      </c>
      <c r="D256" s="497" t="s">
        <v>1216</v>
      </c>
      <c r="E256" s="497" t="s">
        <v>547</v>
      </c>
      <c r="F256" s="497" t="s">
        <v>2627</v>
      </c>
      <c r="G256" s="584"/>
      <c r="H256" s="499"/>
      <c r="I256" s="500"/>
      <c r="J256" s="501"/>
      <c r="K256" s="587"/>
      <c r="L256" s="587"/>
    </row>
    <row r="257" spans="1:12" s="484" customFormat="1">
      <c r="A257" s="495">
        <v>249</v>
      </c>
      <c r="B257" s="496" t="s">
        <v>518</v>
      </c>
      <c r="C257" s="497" t="s">
        <v>1200</v>
      </c>
      <c r="D257" s="497" t="s">
        <v>538</v>
      </c>
      <c r="E257" s="497" t="s">
        <v>523</v>
      </c>
      <c r="F257" s="497" t="s">
        <v>2628</v>
      </c>
      <c r="G257" s="584"/>
      <c r="H257" s="499"/>
      <c r="I257" s="500"/>
      <c r="J257" s="501"/>
      <c r="K257" s="587"/>
      <c r="L257" s="587"/>
    </row>
    <row r="258" spans="1:12" s="484" customFormat="1">
      <c r="A258" s="495">
        <v>250</v>
      </c>
      <c r="B258" s="496" t="s">
        <v>518</v>
      </c>
      <c r="C258" s="497" t="s">
        <v>1200</v>
      </c>
      <c r="D258" s="497" t="s">
        <v>1202</v>
      </c>
      <c r="E258" s="497" t="s">
        <v>1223</v>
      </c>
      <c r="F258" s="497" t="s">
        <v>2629</v>
      </c>
      <c r="G258" s="584"/>
      <c r="H258" s="499"/>
      <c r="I258" s="500"/>
      <c r="J258" s="501"/>
      <c r="K258" s="587"/>
      <c r="L258" s="587"/>
    </row>
    <row r="259" spans="1:12" s="484" customFormat="1">
      <c r="A259" s="495">
        <v>251</v>
      </c>
      <c r="B259" s="496" t="s">
        <v>518</v>
      </c>
      <c r="C259" s="497" t="s">
        <v>527</v>
      </c>
      <c r="D259" s="497" t="s">
        <v>522</v>
      </c>
      <c r="E259" s="497" t="s">
        <v>536</v>
      </c>
      <c r="F259" s="497" t="s">
        <v>2630</v>
      </c>
      <c r="G259" s="584"/>
      <c r="H259" s="499"/>
      <c r="I259" s="500"/>
      <c r="J259" s="501"/>
      <c r="K259" s="587"/>
      <c r="L259" s="587"/>
    </row>
    <row r="260" spans="1:12" s="484" customFormat="1">
      <c r="A260" s="495">
        <v>252</v>
      </c>
      <c r="B260" s="496" t="s">
        <v>518</v>
      </c>
      <c r="C260" s="497" t="s">
        <v>527</v>
      </c>
      <c r="D260" s="497" t="s">
        <v>522</v>
      </c>
      <c r="E260" s="497" t="s">
        <v>528</v>
      </c>
      <c r="F260" s="497" t="s">
        <v>2631</v>
      </c>
      <c r="G260" s="584"/>
      <c r="H260" s="499"/>
      <c r="I260" s="500"/>
      <c r="J260" s="501"/>
      <c r="K260" s="587"/>
      <c r="L260" s="587"/>
    </row>
    <row r="261" spans="1:12" s="484" customFormat="1">
      <c r="A261" s="495">
        <v>253</v>
      </c>
      <c r="B261" s="496" t="s">
        <v>518</v>
      </c>
      <c r="C261" s="497" t="s">
        <v>527</v>
      </c>
      <c r="D261" s="497" t="s">
        <v>1217</v>
      </c>
      <c r="E261" s="497" t="s">
        <v>528</v>
      </c>
      <c r="F261" s="497" t="s">
        <v>2632</v>
      </c>
      <c r="G261" s="584"/>
      <c r="H261" s="499"/>
      <c r="I261" s="500"/>
      <c r="J261" s="501"/>
      <c r="K261" s="587"/>
      <c r="L261" s="587"/>
    </row>
    <row r="262" spans="1:12" s="484" customFormat="1">
      <c r="A262" s="495">
        <v>254</v>
      </c>
      <c r="B262" s="496" t="s">
        <v>518</v>
      </c>
      <c r="C262" s="497" t="s">
        <v>527</v>
      </c>
      <c r="D262" s="497" t="s">
        <v>2633</v>
      </c>
      <c r="E262" s="497" t="s">
        <v>543</v>
      </c>
      <c r="F262" s="497" t="s">
        <v>2634</v>
      </c>
      <c r="G262" s="585"/>
      <c r="H262" s="499"/>
      <c r="I262" s="500"/>
      <c r="J262" s="501"/>
      <c r="K262" s="588"/>
      <c r="L262" s="588"/>
    </row>
    <row r="263" spans="1:12" s="484" customFormat="1">
      <c r="A263" s="495">
        <v>255</v>
      </c>
      <c r="B263" s="496" t="s">
        <v>518</v>
      </c>
      <c r="C263" s="497" t="s">
        <v>524</v>
      </c>
      <c r="D263" s="497" t="s">
        <v>2635</v>
      </c>
      <c r="E263" s="497" t="s">
        <v>525</v>
      </c>
      <c r="F263" s="497" t="s">
        <v>2636</v>
      </c>
      <c r="G263" s="583">
        <v>3500</v>
      </c>
      <c r="H263" s="499"/>
      <c r="I263" s="500"/>
      <c r="J263" s="501"/>
      <c r="K263" s="586">
        <v>416303048</v>
      </c>
      <c r="L263" s="586" t="s">
        <v>2637</v>
      </c>
    </row>
    <row r="264" spans="1:12" s="484" customFormat="1">
      <c r="A264" s="495">
        <v>256</v>
      </c>
      <c r="B264" s="496" t="s">
        <v>518</v>
      </c>
      <c r="C264" s="497" t="s">
        <v>2638</v>
      </c>
      <c r="D264" s="497" t="s">
        <v>2639</v>
      </c>
      <c r="E264" s="497" t="s">
        <v>526</v>
      </c>
      <c r="F264" s="497" t="s">
        <v>2640</v>
      </c>
      <c r="G264" s="584"/>
      <c r="H264" s="499"/>
      <c r="I264" s="500"/>
      <c r="J264" s="501"/>
      <c r="K264" s="587"/>
      <c r="L264" s="587"/>
    </row>
    <row r="265" spans="1:12" s="484" customFormat="1">
      <c r="A265" s="495">
        <v>257</v>
      </c>
      <c r="B265" s="496" t="s">
        <v>518</v>
      </c>
      <c r="C265" s="497" t="s">
        <v>527</v>
      </c>
      <c r="D265" s="497" t="s">
        <v>2641</v>
      </c>
      <c r="E265" s="497" t="s">
        <v>528</v>
      </c>
      <c r="F265" s="497" t="s">
        <v>2642</v>
      </c>
      <c r="G265" s="584"/>
      <c r="H265" s="499"/>
      <c r="I265" s="500"/>
      <c r="J265" s="501"/>
      <c r="K265" s="587"/>
      <c r="L265" s="587"/>
    </row>
    <row r="266" spans="1:12" s="484" customFormat="1">
      <c r="A266" s="495">
        <v>258</v>
      </c>
      <c r="B266" s="496" t="s">
        <v>518</v>
      </c>
      <c r="C266" s="497" t="s">
        <v>527</v>
      </c>
      <c r="D266" s="497" t="s">
        <v>1208</v>
      </c>
      <c r="E266" s="497" t="s">
        <v>528</v>
      </c>
      <c r="F266" s="497" t="s">
        <v>2643</v>
      </c>
      <c r="G266" s="584"/>
      <c r="H266" s="499"/>
      <c r="I266" s="500"/>
      <c r="J266" s="501"/>
      <c r="K266" s="587"/>
      <c r="L266" s="587"/>
    </row>
    <row r="267" spans="1:12" s="484" customFormat="1">
      <c r="A267" s="495">
        <v>259</v>
      </c>
      <c r="B267" s="496" t="s">
        <v>518</v>
      </c>
      <c r="C267" s="497" t="s">
        <v>527</v>
      </c>
      <c r="D267" s="497" t="s">
        <v>2644</v>
      </c>
      <c r="E267" s="497" t="s">
        <v>528</v>
      </c>
      <c r="F267" s="497" t="s">
        <v>2645</v>
      </c>
      <c r="G267" s="584"/>
      <c r="H267" s="499"/>
      <c r="I267" s="500"/>
      <c r="J267" s="501"/>
      <c r="K267" s="587"/>
      <c r="L267" s="587"/>
    </row>
    <row r="268" spans="1:12" s="484" customFormat="1">
      <c r="A268" s="495">
        <v>260</v>
      </c>
      <c r="B268" s="496" t="s">
        <v>518</v>
      </c>
      <c r="C268" s="497" t="s">
        <v>524</v>
      </c>
      <c r="D268" s="497" t="s">
        <v>2646</v>
      </c>
      <c r="E268" s="497" t="s">
        <v>550</v>
      </c>
      <c r="F268" s="497" t="s">
        <v>2647</v>
      </c>
      <c r="G268" s="584"/>
      <c r="H268" s="499"/>
      <c r="I268" s="500"/>
      <c r="J268" s="501"/>
      <c r="K268" s="587"/>
      <c r="L268" s="587"/>
    </row>
    <row r="269" spans="1:12" s="484" customFormat="1">
      <c r="A269" s="495">
        <v>261</v>
      </c>
      <c r="B269" s="496" t="s">
        <v>518</v>
      </c>
      <c r="C269" s="497" t="s">
        <v>524</v>
      </c>
      <c r="D269" s="497" t="s">
        <v>535</v>
      </c>
      <c r="E269" s="497" t="s">
        <v>530</v>
      </c>
      <c r="F269" s="497" t="s">
        <v>2648</v>
      </c>
      <c r="G269" s="584"/>
      <c r="H269" s="499"/>
      <c r="I269" s="500"/>
      <c r="J269" s="501"/>
      <c r="K269" s="587"/>
      <c r="L269" s="587"/>
    </row>
    <row r="270" spans="1:12" s="484" customFormat="1">
      <c r="A270" s="495">
        <v>262</v>
      </c>
      <c r="B270" s="496" t="s">
        <v>518</v>
      </c>
      <c r="C270" s="497" t="s">
        <v>527</v>
      </c>
      <c r="D270" s="497" t="s">
        <v>2371</v>
      </c>
      <c r="E270" s="497" t="s">
        <v>543</v>
      </c>
      <c r="F270" s="497" t="s">
        <v>2649</v>
      </c>
      <c r="G270" s="584"/>
      <c r="H270" s="499"/>
      <c r="I270" s="500"/>
      <c r="J270" s="501"/>
      <c r="K270" s="587"/>
      <c r="L270" s="587"/>
    </row>
    <row r="271" spans="1:12" s="484" customFormat="1">
      <c r="A271" s="495">
        <v>263</v>
      </c>
      <c r="B271" s="496" t="s">
        <v>518</v>
      </c>
      <c r="C271" s="497" t="s">
        <v>524</v>
      </c>
      <c r="D271" s="497" t="s">
        <v>1205</v>
      </c>
      <c r="E271" s="497" t="s">
        <v>1222</v>
      </c>
      <c r="F271" s="497" t="s">
        <v>2650</v>
      </c>
      <c r="G271" s="584"/>
      <c r="H271" s="499"/>
      <c r="I271" s="500"/>
      <c r="J271" s="501"/>
      <c r="K271" s="587"/>
      <c r="L271" s="587"/>
    </row>
    <row r="272" spans="1:12" s="484" customFormat="1">
      <c r="A272" s="495">
        <v>264</v>
      </c>
      <c r="B272" s="496" t="s">
        <v>518</v>
      </c>
      <c r="C272" s="497" t="s">
        <v>527</v>
      </c>
      <c r="D272" s="497" t="s">
        <v>2644</v>
      </c>
      <c r="E272" s="497" t="s">
        <v>543</v>
      </c>
      <c r="F272" s="497" t="s">
        <v>2651</v>
      </c>
      <c r="G272" s="584"/>
      <c r="H272" s="499"/>
      <c r="I272" s="500"/>
      <c r="J272" s="501"/>
      <c r="K272" s="587"/>
      <c r="L272" s="587"/>
    </row>
    <row r="273" spans="1:12" s="484" customFormat="1">
      <c r="A273" s="495">
        <v>265</v>
      </c>
      <c r="B273" s="496" t="s">
        <v>518</v>
      </c>
      <c r="C273" s="497" t="s">
        <v>524</v>
      </c>
      <c r="D273" s="497" t="s">
        <v>1211</v>
      </c>
      <c r="E273" s="497" t="s">
        <v>1225</v>
      </c>
      <c r="F273" s="497" t="s">
        <v>2652</v>
      </c>
      <c r="G273" s="584"/>
      <c r="H273" s="499"/>
      <c r="I273" s="500"/>
      <c r="J273" s="501"/>
      <c r="K273" s="587"/>
      <c r="L273" s="587"/>
    </row>
    <row r="274" spans="1:12" s="484" customFormat="1">
      <c r="A274" s="495">
        <v>266</v>
      </c>
      <c r="B274" s="496" t="s">
        <v>518</v>
      </c>
      <c r="C274" s="497" t="s">
        <v>1229</v>
      </c>
      <c r="D274" s="497" t="s">
        <v>1229</v>
      </c>
      <c r="E274" s="497" t="s">
        <v>1220</v>
      </c>
      <c r="F274" s="497" t="s">
        <v>2653</v>
      </c>
      <c r="G274" s="584"/>
      <c r="H274" s="499"/>
      <c r="I274" s="500"/>
      <c r="J274" s="501"/>
      <c r="K274" s="587"/>
      <c r="L274" s="587"/>
    </row>
    <row r="275" spans="1:12" s="484" customFormat="1">
      <c r="A275" s="495">
        <v>267</v>
      </c>
      <c r="B275" s="496" t="s">
        <v>518</v>
      </c>
      <c r="C275" s="497" t="s">
        <v>527</v>
      </c>
      <c r="D275" s="497" t="s">
        <v>2654</v>
      </c>
      <c r="E275" s="497" t="s">
        <v>543</v>
      </c>
      <c r="F275" s="497" t="s">
        <v>2655</v>
      </c>
      <c r="G275" s="584"/>
      <c r="H275" s="499"/>
      <c r="I275" s="500"/>
      <c r="J275" s="501"/>
      <c r="K275" s="587"/>
      <c r="L275" s="587"/>
    </row>
    <row r="276" spans="1:12" s="484" customFormat="1">
      <c r="A276" s="495">
        <v>268</v>
      </c>
      <c r="B276" s="496" t="s">
        <v>518</v>
      </c>
      <c r="C276" s="497" t="s">
        <v>527</v>
      </c>
      <c r="D276" s="497" t="s">
        <v>522</v>
      </c>
      <c r="E276" s="497" t="s">
        <v>1225</v>
      </c>
      <c r="F276" s="497" t="s">
        <v>2656</v>
      </c>
      <c r="G276" s="584"/>
      <c r="H276" s="499"/>
      <c r="I276" s="500"/>
      <c r="J276" s="501"/>
      <c r="K276" s="587"/>
      <c r="L276" s="587"/>
    </row>
    <row r="277" spans="1:12" s="484" customFormat="1">
      <c r="A277" s="495">
        <v>269</v>
      </c>
      <c r="B277" s="496" t="s">
        <v>518</v>
      </c>
      <c r="C277" s="497" t="s">
        <v>524</v>
      </c>
      <c r="D277" s="497" t="s">
        <v>1205</v>
      </c>
      <c r="E277" s="497" t="s">
        <v>1225</v>
      </c>
      <c r="F277" s="497" t="s">
        <v>2657</v>
      </c>
      <c r="G277" s="584"/>
      <c r="H277" s="499"/>
      <c r="I277" s="500"/>
      <c r="J277" s="501"/>
      <c r="K277" s="587"/>
      <c r="L277" s="587"/>
    </row>
    <row r="278" spans="1:12" s="484" customFormat="1">
      <c r="A278" s="495">
        <v>270</v>
      </c>
      <c r="B278" s="496" t="s">
        <v>518</v>
      </c>
      <c r="C278" s="497" t="s">
        <v>524</v>
      </c>
      <c r="D278" s="497" t="s">
        <v>539</v>
      </c>
      <c r="E278" s="497" t="s">
        <v>530</v>
      </c>
      <c r="F278" s="497" t="s">
        <v>2658</v>
      </c>
      <c r="G278" s="584"/>
      <c r="H278" s="499"/>
      <c r="I278" s="500"/>
      <c r="J278" s="501"/>
      <c r="K278" s="587"/>
      <c r="L278" s="587"/>
    </row>
    <row r="279" spans="1:12" s="484" customFormat="1">
      <c r="A279" s="495">
        <v>271</v>
      </c>
      <c r="B279" s="496" t="s">
        <v>518</v>
      </c>
      <c r="C279" s="497" t="s">
        <v>519</v>
      </c>
      <c r="D279" s="497" t="s">
        <v>2659</v>
      </c>
      <c r="E279" s="497" t="s">
        <v>529</v>
      </c>
      <c r="F279" s="497" t="s">
        <v>2660</v>
      </c>
      <c r="G279" s="584"/>
      <c r="H279" s="499"/>
      <c r="I279" s="500"/>
      <c r="J279" s="501"/>
      <c r="K279" s="587"/>
      <c r="L279" s="587"/>
    </row>
    <row r="280" spans="1:12" s="484" customFormat="1">
      <c r="A280" s="495">
        <v>272</v>
      </c>
      <c r="B280" s="496" t="s">
        <v>518</v>
      </c>
      <c r="C280" s="497" t="s">
        <v>527</v>
      </c>
      <c r="D280" s="497" t="s">
        <v>1235</v>
      </c>
      <c r="E280" s="497" t="s">
        <v>547</v>
      </c>
      <c r="F280" s="497" t="s">
        <v>2661</v>
      </c>
      <c r="G280" s="584"/>
      <c r="H280" s="499"/>
      <c r="I280" s="500"/>
      <c r="J280" s="501"/>
      <c r="K280" s="587"/>
      <c r="L280" s="587"/>
    </row>
    <row r="281" spans="1:12" s="484" customFormat="1">
      <c r="A281" s="495">
        <v>273</v>
      </c>
      <c r="B281" s="496" t="s">
        <v>518</v>
      </c>
      <c r="C281" s="497" t="s">
        <v>2463</v>
      </c>
      <c r="D281" s="497" t="s">
        <v>1229</v>
      </c>
      <c r="E281" s="497" t="s">
        <v>1203</v>
      </c>
      <c r="F281" s="497" t="s">
        <v>2662</v>
      </c>
      <c r="G281" s="584"/>
      <c r="H281" s="499"/>
      <c r="I281" s="500"/>
      <c r="J281" s="501"/>
      <c r="K281" s="587"/>
      <c r="L281" s="587"/>
    </row>
    <row r="282" spans="1:12" s="484" customFormat="1">
      <c r="A282" s="495">
        <v>274</v>
      </c>
      <c r="B282" s="496" t="s">
        <v>518</v>
      </c>
      <c r="C282" s="497" t="s">
        <v>524</v>
      </c>
      <c r="D282" s="497" t="s">
        <v>1202</v>
      </c>
      <c r="E282" s="497" t="s">
        <v>523</v>
      </c>
      <c r="F282" s="497" t="s">
        <v>2663</v>
      </c>
      <c r="G282" s="584"/>
      <c r="H282" s="499"/>
      <c r="I282" s="500"/>
      <c r="J282" s="501"/>
      <c r="K282" s="587"/>
      <c r="L282" s="587"/>
    </row>
    <row r="283" spans="1:12" s="484" customFormat="1">
      <c r="A283" s="495">
        <v>275</v>
      </c>
      <c r="B283" s="496" t="s">
        <v>518</v>
      </c>
      <c r="C283" s="497" t="s">
        <v>524</v>
      </c>
      <c r="D283" s="497" t="s">
        <v>535</v>
      </c>
      <c r="E283" s="497" t="s">
        <v>534</v>
      </c>
      <c r="F283" s="497" t="s">
        <v>2664</v>
      </c>
      <c r="G283" s="584"/>
      <c r="H283" s="499"/>
      <c r="I283" s="500"/>
      <c r="J283" s="501"/>
      <c r="K283" s="587"/>
      <c r="L283" s="587"/>
    </row>
    <row r="284" spans="1:12" s="484" customFormat="1">
      <c r="A284" s="495">
        <v>276</v>
      </c>
      <c r="B284" s="496" t="s">
        <v>518</v>
      </c>
      <c r="C284" s="497" t="s">
        <v>527</v>
      </c>
      <c r="D284" s="497" t="s">
        <v>522</v>
      </c>
      <c r="E284" s="497" t="s">
        <v>548</v>
      </c>
      <c r="F284" s="497" t="s">
        <v>2665</v>
      </c>
      <c r="G284" s="584"/>
      <c r="H284" s="499"/>
      <c r="I284" s="500"/>
      <c r="J284" s="501"/>
      <c r="K284" s="587"/>
      <c r="L284" s="587"/>
    </row>
    <row r="285" spans="1:12" s="484" customFormat="1">
      <c r="A285" s="495">
        <v>277</v>
      </c>
      <c r="B285" s="496" t="s">
        <v>518</v>
      </c>
      <c r="C285" s="497" t="s">
        <v>524</v>
      </c>
      <c r="D285" s="497" t="s">
        <v>1076</v>
      </c>
      <c r="E285" s="497" t="s">
        <v>548</v>
      </c>
      <c r="F285" s="497" t="s">
        <v>2666</v>
      </c>
      <c r="G285" s="584"/>
      <c r="H285" s="499"/>
      <c r="I285" s="500"/>
      <c r="J285" s="501"/>
      <c r="K285" s="587"/>
      <c r="L285" s="587"/>
    </row>
    <row r="286" spans="1:12" s="484" customFormat="1">
      <c r="A286" s="495">
        <v>278</v>
      </c>
      <c r="B286" s="496" t="s">
        <v>518</v>
      </c>
      <c r="C286" s="497" t="s">
        <v>2463</v>
      </c>
      <c r="D286" s="497" t="s">
        <v>2667</v>
      </c>
      <c r="E286" s="497" t="s">
        <v>529</v>
      </c>
      <c r="F286" s="497" t="s">
        <v>2668</v>
      </c>
      <c r="G286" s="584"/>
      <c r="H286" s="499"/>
      <c r="I286" s="500"/>
      <c r="J286" s="501"/>
      <c r="K286" s="587"/>
      <c r="L286" s="587"/>
    </row>
    <row r="287" spans="1:12" s="484" customFormat="1">
      <c r="A287" s="495">
        <v>279</v>
      </c>
      <c r="B287" s="496" t="s">
        <v>518</v>
      </c>
      <c r="C287" s="497" t="s">
        <v>527</v>
      </c>
      <c r="D287" s="497" t="s">
        <v>1213</v>
      </c>
      <c r="E287" s="497" t="s">
        <v>1221</v>
      </c>
      <c r="F287" s="497" t="s">
        <v>2669</v>
      </c>
      <c r="G287" s="584"/>
      <c r="H287" s="499"/>
      <c r="I287" s="500"/>
      <c r="J287" s="501"/>
      <c r="K287" s="587"/>
      <c r="L287" s="587"/>
    </row>
    <row r="288" spans="1:12" s="484" customFormat="1">
      <c r="A288" s="495">
        <v>280</v>
      </c>
      <c r="B288" s="496" t="s">
        <v>518</v>
      </c>
      <c r="C288" s="497" t="s">
        <v>524</v>
      </c>
      <c r="D288" s="497" t="s">
        <v>1202</v>
      </c>
      <c r="E288" s="497" t="s">
        <v>531</v>
      </c>
      <c r="F288" s="497" t="s">
        <v>2670</v>
      </c>
      <c r="G288" s="584"/>
      <c r="H288" s="499"/>
      <c r="I288" s="500"/>
      <c r="J288" s="501"/>
      <c r="K288" s="587"/>
      <c r="L288" s="587"/>
    </row>
    <row r="289" spans="1:12" s="484" customFormat="1">
      <c r="A289" s="495">
        <v>281</v>
      </c>
      <c r="B289" s="496" t="s">
        <v>518</v>
      </c>
      <c r="C289" s="497" t="s">
        <v>524</v>
      </c>
      <c r="D289" s="497" t="s">
        <v>1216</v>
      </c>
      <c r="E289" s="497" t="s">
        <v>547</v>
      </c>
      <c r="F289" s="497" t="s">
        <v>2671</v>
      </c>
      <c r="G289" s="584"/>
      <c r="H289" s="499"/>
      <c r="I289" s="500"/>
      <c r="J289" s="501"/>
      <c r="K289" s="587"/>
      <c r="L289" s="587"/>
    </row>
    <row r="290" spans="1:12" s="484" customFormat="1">
      <c r="A290" s="495">
        <v>282</v>
      </c>
      <c r="B290" s="496" t="s">
        <v>518</v>
      </c>
      <c r="C290" s="497" t="s">
        <v>524</v>
      </c>
      <c r="D290" s="497" t="s">
        <v>1202</v>
      </c>
      <c r="E290" s="497" t="s">
        <v>1220</v>
      </c>
      <c r="F290" s="497" t="s">
        <v>2672</v>
      </c>
      <c r="G290" s="584"/>
      <c r="H290" s="499"/>
      <c r="I290" s="500"/>
      <c r="J290" s="501"/>
      <c r="K290" s="587"/>
      <c r="L290" s="587"/>
    </row>
    <row r="291" spans="1:12" s="484" customFormat="1">
      <c r="A291" s="495">
        <v>283</v>
      </c>
      <c r="B291" s="496" t="s">
        <v>518</v>
      </c>
      <c r="C291" s="497" t="s">
        <v>524</v>
      </c>
      <c r="D291" s="497" t="s">
        <v>1202</v>
      </c>
      <c r="E291" s="497" t="s">
        <v>1203</v>
      </c>
      <c r="F291" s="497" t="s">
        <v>2673</v>
      </c>
      <c r="G291" s="584"/>
      <c r="H291" s="499"/>
      <c r="I291" s="500"/>
      <c r="J291" s="501"/>
      <c r="K291" s="587"/>
      <c r="L291" s="587"/>
    </row>
    <row r="292" spans="1:12" s="484" customFormat="1">
      <c r="A292" s="495">
        <v>284</v>
      </c>
      <c r="B292" s="496" t="s">
        <v>518</v>
      </c>
      <c r="C292" s="497" t="s">
        <v>524</v>
      </c>
      <c r="D292" s="497" t="s">
        <v>1215</v>
      </c>
      <c r="E292" s="497" t="s">
        <v>1220</v>
      </c>
      <c r="F292" s="497" t="s">
        <v>2674</v>
      </c>
      <c r="G292" s="584"/>
      <c r="H292" s="499"/>
      <c r="I292" s="500"/>
      <c r="J292" s="501"/>
      <c r="K292" s="587"/>
      <c r="L292" s="587"/>
    </row>
    <row r="293" spans="1:12" s="484" customFormat="1">
      <c r="A293" s="495">
        <v>285</v>
      </c>
      <c r="B293" s="496" t="s">
        <v>518</v>
      </c>
      <c r="C293" s="497" t="s">
        <v>2254</v>
      </c>
      <c r="D293" s="497">
        <v>18.309999999999999</v>
      </c>
      <c r="E293" s="497" t="s">
        <v>526</v>
      </c>
      <c r="F293" s="497" t="s">
        <v>2675</v>
      </c>
      <c r="G293" s="584"/>
      <c r="H293" s="499"/>
      <c r="I293" s="500"/>
      <c r="J293" s="501"/>
      <c r="K293" s="587"/>
      <c r="L293" s="587"/>
    </row>
    <row r="294" spans="1:12" s="484" customFormat="1">
      <c r="A294" s="495">
        <v>286</v>
      </c>
      <c r="B294" s="496" t="s">
        <v>518</v>
      </c>
      <c r="C294" s="497" t="s">
        <v>527</v>
      </c>
      <c r="D294" s="497" t="s">
        <v>1207</v>
      </c>
      <c r="E294" s="497" t="s">
        <v>536</v>
      </c>
      <c r="F294" s="497" t="s">
        <v>2676</v>
      </c>
      <c r="G294" s="584"/>
      <c r="H294" s="499"/>
      <c r="I294" s="500"/>
      <c r="J294" s="501"/>
      <c r="K294" s="587"/>
      <c r="L294" s="587"/>
    </row>
    <row r="295" spans="1:12" s="484" customFormat="1">
      <c r="A295" s="495">
        <v>287</v>
      </c>
      <c r="B295" s="496" t="s">
        <v>518</v>
      </c>
      <c r="C295" s="497" t="s">
        <v>527</v>
      </c>
      <c r="D295" s="497" t="s">
        <v>1217</v>
      </c>
      <c r="E295" s="497" t="s">
        <v>543</v>
      </c>
      <c r="F295" s="497" t="s">
        <v>2677</v>
      </c>
      <c r="G295" s="584"/>
      <c r="H295" s="499"/>
      <c r="I295" s="500"/>
      <c r="J295" s="501"/>
      <c r="K295" s="587"/>
      <c r="L295" s="587"/>
    </row>
    <row r="296" spans="1:12" s="484" customFormat="1">
      <c r="A296" s="495">
        <v>288</v>
      </c>
      <c r="B296" s="496" t="s">
        <v>518</v>
      </c>
      <c r="C296" s="497" t="s">
        <v>527</v>
      </c>
      <c r="D296" s="497" t="s">
        <v>522</v>
      </c>
      <c r="E296" s="497" t="s">
        <v>526</v>
      </c>
      <c r="F296" s="497" t="s">
        <v>2678</v>
      </c>
      <c r="G296" s="584"/>
      <c r="H296" s="499"/>
      <c r="I296" s="500"/>
      <c r="J296" s="501"/>
      <c r="K296" s="587"/>
      <c r="L296" s="587"/>
    </row>
    <row r="297" spans="1:12" s="484" customFormat="1">
      <c r="A297" s="495">
        <v>289</v>
      </c>
      <c r="B297" s="496" t="s">
        <v>518</v>
      </c>
      <c r="C297" s="497" t="s">
        <v>524</v>
      </c>
      <c r="D297" s="497" t="s">
        <v>2452</v>
      </c>
      <c r="E297" s="497" t="s">
        <v>1223</v>
      </c>
      <c r="F297" s="497" t="s">
        <v>2679</v>
      </c>
      <c r="G297" s="584"/>
      <c r="H297" s="499"/>
      <c r="I297" s="500"/>
      <c r="J297" s="501"/>
      <c r="K297" s="587"/>
      <c r="L297" s="587"/>
    </row>
    <row r="298" spans="1:12" s="484" customFormat="1">
      <c r="A298" s="495">
        <v>290</v>
      </c>
      <c r="B298" s="496" t="s">
        <v>518</v>
      </c>
      <c r="C298" s="497" t="s">
        <v>524</v>
      </c>
      <c r="D298" s="497" t="s">
        <v>1230</v>
      </c>
      <c r="E298" s="497" t="s">
        <v>2680</v>
      </c>
      <c r="F298" s="497" t="s">
        <v>2681</v>
      </c>
      <c r="G298" s="584"/>
      <c r="H298" s="499"/>
      <c r="I298" s="500"/>
      <c r="J298" s="501"/>
      <c r="K298" s="587"/>
      <c r="L298" s="587"/>
    </row>
    <row r="299" spans="1:12" s="484" customFormat="1">
      <c r="A299" s="495">
        <v>291</v>
      </c>
      <c r="B299" s="496" t="s">
        <v>518</v>
      </c>
      <c r="C299" s="497" t="s">
        <v>524</v>
      </c>
      <c r="D299" s="497" t="s">
        <v>546</v>
      </c>
      <c r="E299" s="497" t="s">
        <v>528</v>
      </c>
      <c r="F299" s="497" t="s">
        <v>2682</v>
      </c>
      <c r="G299" s="584"/>
      <c r="H299" s="499"/>
      <c r="I299" s="500"/>
      <c r="J299" s="501"/>
      <c r="K299" s="587"/>
      <c r="L299" s="587"/>
    </row>
    <row r="300" spans="1:12" s="484" customFormat="1">
      <c r="A300" s="495">
        <v>292</v>
      </c>
      <c r="B300" s="496" t="s">
        <v>518</v>
      </c>
      <c r="C300" s="497" t="s">
        <v>527</v>
      </c>
      <c r="D300" s="497" t="s">
        <v>2683</v>
      </c>
      <c r="E300" s="497" t="s">
        <v>537</v>
      </c>
      <c r="F300" s="497" t="s">
        <v>2684</v>
      </c>
      <c r="G300" s="584"/>
      <c r="H300" s="499"/>
      <c r="I300" s="500"/>
      <c r="J300" s="501"/>
      <c r="K300" s="587"/>
      <c r="L300" s="587"/>
    </row>
    <row r="301" spans="1:12" s="484" customFormat="1">
      <c r="A301" s="495">
        <v>293</v>
      </c>
      <c r="B301" s="496" t="s">
        <v>518</v>
      </c>
      <c r="C301" s="497" t="s">
        <v>524</v>
      </c>
      <c r="D301" s="497" t="s">
        <v>2597</v>
      </c>
      <c r="E301" s="497" t="s">
        <v>526</v>
      </c>
      <c r="F301" s="497" t="s">
        <v>2685</v>
      </c>
      <c r="G301" s="584"/>
      <c r="H301" s="499"/>
      <c r="I301" s="500"/>
      <c r="J301" s="501"/>
      <c r="K301" s="587"/>
      <c r="L301" s="587"/>
    </row>
    <row r="302" spans="1:12" s="484" customFormat="1">
      <c r="A302" s="495">
        <v>294</v>
      </c>
      <c r="B302" s="496" t="s">
        <v>518</v>
      </c>
      <c r="C302" s="497" t="s">
        <v>527</v>
      </c>
      <c r="D302" s="497" t="s">
        <v>1208</v>
      </c>
      <c r="E302" s="497" t="s">
        <v>529</v>
      </c>
      <c r="F302" s="497" t="s">
        <v>2686</v>
      </c>
      <c r="G302" s="584"/>
      <c r="H302" s="499"/>
      <c r="I302" s="500"/>
      <c r="J302" s="501"/>
      <c r="K302" s="587"/>
      <c r="L302" s="587"/>
    </row>
    <row r="303" spans="1:12" s="484" customFormat="1">
      <c r="A303" s="495">
        <v>295</v>
      </c>
      <c r="B303" s="496" t="s">
        <v>518</v>
      </c>
      <c r="C303" s="497" t="s">
        <v>524</v>
      </c>
      <c r="D303" s="497" t="s">
        <v>539</v>
      </c>
      <c r="E303" s="497" t="s">
        <v>525</v>
      </c>
      <c r="F303" s="497" t="s">
        <v>2687</v>
      </c>
      <c r="G303" s="584"/>
      <c r="H303" s="499"/>
      <c r="I303" s="500"/>
      <c r="J303" s="501"/>
      <c r="K303" s="587"/>
      <c r="L303" s="587"/>
    </row>
    <row r="304" spans="1:12" s="484" customFormat="1">
      <c r="A304" s="495">
        <v>296</v>
      </c>
      <c r="B304" s="496" t="s">
        <v>518</v>
      </c>
      <c r="C304" s="497" t="s">
        <v>549</v>
      </c>
      <c r="D304" s="497" t="s">
        <v>539</v>
      </c>
      <c r="E304" s="497" t="s">
        <v>534</v>
      </c>
      <c r="F304" s="497" t="s">
        <v>2688</v>
      </c>
      <c r="G304" s="584"/>
      <c r="H304" s="499"/>
      <c r="I304" s="500"/>
      <c r="J304" s="501"/>
      <c r="K304" s="587"/>
      <c r="L304" s="587"/>
    </row>
    <row r="305" spans="1:12" s="484" customFormat="1">
      <c r="A305" s="495">
        <v>297</v>
      </c>
      <c r="B305" s="496" t="s">
        <v>518</v>
      </c>
      <c r="C305" s="497" t="s">
        <v>527</v>
      </c>
      <c r="D305" s="497" t="s">
        <v>522</v>
      </c>
      <c r="E305" s="497" t="s">
        <v>543</v>
      </c>
      <c r="F305" s="497" t="s">
        <v>2689</v>
      </c>
      <c r="G305" s="584"/>
      <c r="H305" s="499"/>
      <c r="I305" s="500"/>
      <c r="J305" s="501"/>
      <c r="K305" s="587"/>
      <c r="L305" s="587"/>
    </row>
    <row r="306" spans="1:12" s="484" customFormat="1">
      <c r="A306" s="495">
        <v>298</v>
      </c>
      <c r="B306" s="496" t="s">
        <v>518</v>
      </c>
      <c r="C306" s="497" t="s">
        <v>527</v>
      </c>
      <c r="D306" s="497" t="s">
        <v>1235</v>
      </c>
      <c r="E306" s="497" t="s">
        <v>529</v>
      </c>
      <c r="F306" s="497" t="s">
        <v>2690</v>
      </c>
      <c r="G306" s="584"/>
      <c r="H306" s="499"/>
      <c r="I306" s="500"/>
      <c r="J306" s="501"/>
      <c r="K306" s="587"/>
      <c r="L306" s="587"/>
    </row>
    <row r="307" spans="1:12" s="484" customFormat="1">
      <c r="A307" s="495">
        <v>299</v>
      </c>
      <c r="B307" s="496" t="s">
        <v>518</v>
      </c>
      <c r="C307" s="497" t="s">
        <v>1231</v>
      </c>
      <c r="D307" s="497" t="s">
        <v>2691</v>
      </c>
      <c r="E307" s="497" t="s">
        <v>543</v>
      </c>
      <c r="F307" s="497" t="s">
        <v>2692</v>
      </c>
      <c r="G307" s="584"/>
      <c r="H307" s="499"/>
      <c r="I307" s="500"/>
      <c r="J307" s="501"/>
      <c r="K307" s="587"/>
      <c r="L307" s="587"/>
    </row>
    <row r="308" spans="1:12" s="484" customFormat="1">
      <c r="A308" s="495">
        <v>300</v>
      </c>
      <c r="B308" s="496" t="s">
        <v>518</v>
      </c>
      <c r="C308" s="497" t="s">
        <v>524</v>
      </c>
      <c r="D308" s="497" t="s">
        <v>535</v>
      </c>
      <c r="E308" s="497" t="s">
        <v>534</v>
      </c>
      <c r="F308" s="497" t="s">
        <v>2693</v>
      </c>
      <c r="G308" s="584"/>
      <c r="H308" s="499"/>
      <c r="I308" s="500"/>
      <c r="J308" s="501"/>
      <c r="K308" s="587"/>
      <c r="L308" s="587"/>
    </row>
    <row r="309" spans="1:12" s="484" customFormat="1">
      <c r="A309" s="495">
        <v>301</v>
      </c>
      <c r="B309" s="496" t="s">
        <v>518</v>
      </c>
      <c r="C309" s="497" t="s">
        <v>527</v>
      </c>
      <c r="D309" s="497" t="s">
        <v>522</v>
      </c>
      <c r="E309" s="497" t="s">
        <v>529</v>
      </c>
      <c r="F309" s="497" t="s">
        <v>2694</v>
      </c>
      <c r="G309" s="584"/>
      <c r="H309" s="499"/>
      <c r="I309" s="500"/>
      <c r="J309" s="501"/>
      <c r="K309" s="587"/>
      <c r="L309" s="587"/>
    </row>
    <row r="310" spans="1:12" s="484" customFormat="1">
      <c r="A310" s="495">
        <v>302</v>
      </c>
      <c r="B310" s="496" t="s">
        <v>518</v>
      </c>
      <c r="C310" s="497" t="s">
        <v>527</v>
      </c>
      <c r="D310" s="497" t="s">
        <v>522</v>
      </c>
      <c r="E310" s="497">
        <v>1999</v>
      </c>
      <c r="F310" s="497" t="s">
        <v>2695</v>
      </c>
      <c r="G310" s="584"/>
      <c r="H310" s="499"/>
      <c r="I310" s="500"/>
      <c r="J310" s="501"/>
      <c r="K310" s="587"/>
      <c r="L310" s="587"/>
    </row>
    <row r="311" spans="1:12" s="484" customFormat="1">
      <c r="A311" s="495">
        <v>303</v>
      </c>
      <c r="B311" s="496" t="s">
        <v>518</v>
      </c>
      <c r="C311" s="497" t="s">
        <v>524</v>
      </c>
      <c r="D311" s="497" t="s">
        <v>1218</v>
      </c>
      <c r="E311" s="497">
        <v>1992</v>
      </c>
      <c r="F311" s="497" t="s">
        <v>2696</v>
      </c>
      <c r="G311" s="585"/>
      <c r="H311" s="499"/>
      <c r="I311" s="500"/>
      <c r="J311" s="501"/>
      <c r="K311" s="588"/>
      <c r="L311" s="588"/>
    </row>
    <row r="312" spans="1:12" s="484" customFormat="1">
      <c r="A312" s="495">
        <v>304</v>
      </c>
      <c r="B312" s="496" t="s">
        <v>518</v>
      </c>
      <c r="C312" s="497" t="s">
        <v>527</v>
      </c>
      <c r="D312" s="497" t="s">
        <v>1235</v>
      </c>
      <c r="E312" s="497" t="s">
        <v>2379</v>
      </c>
      <c r="F312" s="497" t="s">
        <v>2697</v>
      </c>
      <c r="G312" s="498">
        <v>250</v>
      </c>
      <c r="H312" s="499"/>
      <c r="I312" s="500"/>
      <c r="J312" s="501"/>
      <c r="K312" s="500" t="s">
        <v>2698</v>
      </c>
      <c r="L312" s="500" t="s">
        <v>2699</v>
      </c>
    </row>
    <row r="313" spans="1:12" s="484" customFormat="1">
      <c r="A313" s="495">
        <v>305</v>
      </c>
      <c r="B313" s="496" t="s">
        <v>518</v>
      </c>
      <c r="C313" s="497" t="s">
        <v>527</v>
      </c>
      <c r="D313" s="497" t="s">
        <v>2461</v>
      </c>
      <c r="E313" s="497" t="s">
        <v>536</v>
      </c>
      <c r="F313" s="497" t="s">
        <v>2700</v>
      </c>
      <c r="G313" s="498">
        <v>250</v>
      </c>
      <c r="H313" s="499"/>
      <c r="I313" s="500"/>
      <c r="J313" s="501"/>
      <c r="K313" s="500" t="s">
        <v>2701</v>
      </c>
      <c r="L313" s="500" t="s">
        <v>2702</v>
      </c>
    </row>
    <row r="314" spans="1:12" s="484" customFormat="1">
      <c r="A314" s="495">
        <v>306</v>
      </c>
      <c r="B314" s="496" t="s">
        <v>518</v>
      </c>
      <c r="C314" s="497" t="s">
        <v>524</v>
      </c>
      <c r="D314" s="497" t="s">
        <v>2703</v>
      </c>
      <c r="E314" s="497" t="s">
        <v>530</v>
      </c>
      <c r="F314" s="497" t="s">
        <v>2704</v>
      </c>
      <c r="G314" s="498">
        <v>250</v>
      </c>
      <c r="H314" s="500" t="s">
        <v>2705</v>
      </c>
      <c r="I314" s="500" t="s">
        <v>2706</v>
      </c>
      <c r="J314" s="501" t="s">
        <v>2707</v>
      </c>
      <c r="K314" s="500"/>
      <c r="L314" s="500"/>
    </row>
    <row r="315" spans="1:12" s="484" customFormat="1">
      <c r="A315" s="495">
        <v>307</v>
      </c>
      <c r="B315" s="496" t="s">
        <v>518</v>
      </c>
      <c r="C315" s="497" t="s">
        <v>524</v>
      </c>
      <c r="D315" s="497" t="s">
        <v>1219</v>
      </c>
      <c r="E315" s="497" t="s">
        <v>547</v>
      </c>
      <c r="F315" s="497" t="s">
        <v>2708</v>
      </c>
      <c r="G315" s="498">
        <v>250</v>
      </c>
      <c r="H315" s="499"/>
      <c r="I315" s="500"/>
      <c r="J315" s="501"/>
      <c r="K315" s="500" t="s">
        <v>2709</v>
      </c>
      <c r="L315" s="500" t="s">
        <v>2710</v>
      </c>
    </row>
    <row r="316" spans="1:12" s="484" customFormat="1">
      <c r="A316" s="495">
        <v>308</v>
      </c>
      <c r="B316" s="496" t="s">
        <v>518</v>
      </c>
      <c r="C316" s="497" t="s">
        <v>1226</v>
      </c>
      <c r="D316" s="497" t="s">
        <v>2711</v>
      </c>
      <c r="E316" s="497" t="s">
        <v>547</v>
      </c>
      <c r="F316" s="497" t="s">
        <v>2712</v>
      </c>
      <c r="G316" s="498">
        <v>250</v>
      </c>
      <c r="H316" s="499"/>
      <c r="I316" s="500"/>
      <c r="J316" s="501"/>
      <c r="K316" s="500" t="s">
        <v>2713</v>
      </c>
      <c r="L316" s="500" t="s">
        <v>2714</v>
      </c>
    </row>
    <row r="317" spans="1:12" s="484" customFormat="1">
      <c r="A317" s="495">
        <v>309</v>
      </c>
      <c r="B317" s="496" t="s">
        <v>518</v>
      </c>
      <c r="C317" s="497" t="s">
        <v>1226</v>
      </c>
      <c r="D317" s="497" t="s">
        <v>2711</v>
      </c>
      <c r="E317" s="497" t="s">
        <v>543</v>
      </c>
      <c r="F317" s="497" t="s">
        <v>2715</v>
      </c>
      <c r="G317" s="498">
        <v>250</v>
      </c>
      <c r="H317" s="500" t="s">
        <v>2716</v>
      </c>
      <c r="I317" s="500" t="s">
        <v>2717</v>
      </c>
      <c r="J317" s="501" t="s">
        <v>2718</v>
      </c>
      <c r="K317" s="500"/>
      <c r="L317" s="500"/>
    </row>
    <row r="318" spans="1:12" s="484" customFormat="1">
      <c r="A318" s="495">
        <v>310</v>
      </c>
      <c r="B318" s="496" t="s">
        <v>518</v>
      </c>
      <c r="C318" s="497" t="s">
        <v>1234</v>
      </c>
      <c r="D318" s="497" t="s">
        <v>2719</v>
      </c>
      <c r="E318" s="497" t="s">
        <v>530</v>
      </c>
      <c r="F318" s="497" t="s">
        <v>2720</v>
      </c>
      <c r="G318" s="498">
        <v>250</v>
      </c>
      <c r="H318" s="499"/>
      <c r="I318" s="500"/>
      <c r="J318" s="501"/>
      <c r="K318" s="500" t="s">
        <v>2721</v>
      </c>
      <c r="L318" s="500" t="s">
        <v>2722</v>
      </c>
    </row>
    <row r="319" spans="1:12" s="484" customFormat="1">
      <c r="A319" s="495">
        <v>311</v>
      </c>
      <c r="B319" s="496" t="s">
        <v>518</v>
      </c>
      <c r="C319" s="497" t="s">
        <v>1226</v>
      </c>
      <c r="D319" s="497" t="s">
        <v>2711</v>
      </c>
      <c r="E319" s="497" t="s">
        <v>526</v>
      </c>
      <c r="F319" s="497" t="s">
        <v>2723</v>
      </c>
      <c r="G319" s="498">
        <v>250</v>
      </c>
      <c r="H319" s="500" t="s">
        <v>2724</v>
      </c>
      <c r="I319" s="500" t="s">
        <v>2725</v>
      </c>
      <c r="J319" s="501" t="s">
        <v>2726</v>
      </c>
      <c r="K319" s="500"/>
      <c r="L319" s="500"/>
    </row>
    <row r="320" spans="1:12" s="484" customFormat="1">
      <c r="A320" s="495">
        <v>312</v>
      </c>
      <c r="B320" s="496" t="s">
        <v>518</v>
      </c>
      <c r="C320" s="497" t="s">
        <v>2727</v>
      </c>
      <c r="D320" s="497" t="s">
        <v>2659</v>
      </c>
      <c r="E320" s="497" t="s">
        <v>536</v>
      </c>
      <c r="F320" s="497" t="s">
        <v>520</v>
      </c>
      <c r="G320" s="583">
        <v>900</v>
      </c>
      <c r="H320" s="499"/>
      <c r="I320" s="500"/>
      <c r="J320" s="501"/>
      <c r="K320" s="586">
        <v>438107987</v>
      </c>
      <c r="L320" s="586" t="s">
        <v>2728</v>
      </c>
    </row>
    <row r="321" spans="1:12" s="484" customFormat="1">
      <c r="A321" s="495">
        <v>313</v>
      </c>
      <c r="B321" s="496" t="s">
        <v>518</v>
      </c>
      <c r="C321" s="497" t="s">
        <v>521</v>
      </c>
      <c r="D321" s="497" t="s">
        <v>522</v>
      </c>
      <c r="E321" s="497" t="s">
        <v>543</v>
      </c>
      <c r="F321" s="497" t="s">
        <v>2729</v>
      </c>
      <c r="G321" s="584"/>
      <c r="H321" s="499"/>
      <c r="I321" s="500"/>
      <c r="J321" s="501"/>
      <c r="K321" s="587"/>
      <c r="L321" s="587"/>
    </row>
    <row r="322" spans="1:12" s="484" customFormat="1">
      <c r="A322" s="495">
        <v>314</v>
      </c>
      <c r="B322" s="496" t="s">
        <v>518</v>
      </c>
      <c r="C322" s="497" t="s">
        <v>521</v>
      </c>
      <c r="D322" s="497" t="s">
        <v>2730</v>
      </c>
      <c r="E322" s="497" t="s">
        <v>526</v>
      </c>
      <c r="F322" s="497" t="s">
        <v>2731</v>
      </c>
      <c r="G322" s="584"/>
      <c r="H322" s="499"/>
      <c r="I322" s="500"/>
      <c r="J322" s="501"/>
      <c r="K322" s="587"/>
      <c r="L322" s="587"/>
    </row>
    <row r="323" spans="1:12" s="484" customFormat="1">
      <c r="A323" s="495">
        <v>315</v>
      </c>
      <c r="B323" s="496" t="s">
        <v>518</v>
      </c>
      <c r="C323" s="497" t="s">
        <v>527</v>
      </c>
      <c r="D323" s="497" t="s">
        <v>522</v>
      </c>
      <c r="E323" s="497" t="s">
        <v>529</v>
      </c>
      <c r="F323" s="497" t="s">
        <v>2732</v>
      </c>
      <c r="G323" s="584"/>
      <c r="H323" s="499"/>
      <c r="I323" s="500"/>
      <c r="J323" s="501"/>
      <c r="K323" s="587"/>
      <c r="L323" s="587"/>
    </row>
    <row r="324" spans="1:12" s="484" customFormat="1">
      <c r="A324" s="495">
        <v>316</v>
      </c>
      <c r="B324" s="496" t="s">
        <v>518</v>
      </c>
      <c r="C324" s="497" t="s">
        <v>521</v>
      </c>
      <c r="D324" s="497" t="s">
        <v>522</v>
      </c>
      <c r="E324" s="497" t="s">
        <v>526</v>
      </c>
      <c r="F324" s="497" t="s">
        <v>2733</v>
      </c>
      <c r="G324" s="584"/>
      <c r="H324" s="499"/>
      <c r="I324" s="500"/>
      <c r="J324" s="501"/>
      <c r="K324" s="587"/>
      <c r="L324" s="587"/>
    </row>
    <row r="325" spans="1:12" s="484" customFormat="1">
      <c r="A325" s="495">
        <v>317</v>
      </c>
      <c r="B325" s="496" t="s">
        <v>518</v>
      </c>
      <c r="C325" s="497" t="s">
        <v>527</v>
      </c>
      <c r="D325" s="497" t="s">
        <v>522</v>
      </c>
      <c r="E325" s="497" t="s">
        <v>536</v>
      </c>
      <c r="F325" s="497" t="s">
        <v>2734</v>
      </c>
      <c r="G325" s="585"/>
      <c r="H325" s="499"/>
      <c r="I325" s="500"/>
      <c r="J325" s="501"/>
      <c r="K325" s="588"/>
      <c r="L325" s="588"/>
    </row>
    <row r="326" spans="1:12" s="484" customFormat="1">
      <c r="A326" s="495">
        <v>318</v>
      </c>
      <c r="B326" s="496" t="s">
        <v>518</v>
      </c>
      <c r="C326" s="497" t="s">
        <v>527</v>
      </c>
      <c r="D326" s="497" t="s">
        <v>2735</v>
      </c>
      <c r="E326" s="497" t="s">
        <v>526</v>
      </c>
      <c r="F326" s="497" t="s">
        <v>2736</v>
      </c>
      <c r="G326" s="498">
        <v>100</v>
      </c>
      <c r="H326" s="499"/>
      <c r="I326" s="500"/>
      <c r="J326" s="501"/>
      <c r="K326" s="500" t="s">
        <v>2737</v>
      </c>
      <c r="L326" s="500" t="s">
        <v>2738</v>
      </c>
    </row>
    <row r="327" spans="1:12" s="484" customFormat="1">
      <c r="A327" s="495">
        <v>319</v>
      </c>
      <c r="B327" s="496" t="s">
        <v>518</v>
      </c>
      <c r="C327" s="497" t="s">
        <v>2522</v>
      </c>
      <c r="D327" s="497" t="s">
        <v>1235</v>
      </c>
      <c r="E327" s="497" t="s">
        <v>536</v>
      </c>
      <c r="F327" s="497" t="s">
        <v>2739</v>
      </c>
      <c r="G327" s="498">
        <v>125</v>
      </c>
      <c r="H327" s="500" t="s">
        <v>2740</v>
      </c>
      <c r="I327" s="500" t="s">
        <v>2741</v>
      </c>
      <c r="J327" s="501" t="s">
        <v>2742</v>
      </c>
      <c r="K327" s="500"/>
      <c r="L327" s="500"/>
    </row>
    <row r="328" spans="1:12" s="484" customFormat="1" ht="30">
      <c r="A328" s="495">
        <v>320</v>
      </c>
      <c r="B328" s="496" t="s">
        <v>518</v>
      </c>
      <c r="C328" s="497" t="s">
        <v>2270</v>
      </c>
      <c r="D328" s="497" t="s">
        <v>538</v>
      </c>
      <c r="E328" s="497" t="s">
        <v>528</v>
      </c>
      <c r="F328" s="497" t="s">
        <v>2743</v>
      </c>
      <c r="G328" s="498">
        <v>150</v>
      </c>
      <c r="H328" s="499"/>
      <c r="I328" s="500"/>
      <c r="J328" s="501"/>
      <c r="K328" s="500" t="s">
        <v>2744</v>
      </c>
      <c r="L328" s="500" t="s">
        <v>2745</v>
      </c>
    </row>
    <row r="329" spans="1:12" s="484" customFormat="1">
      <c r="A329" s="495">
        <v>321</v>
      </c>
      <c r="B329" s="496" t="s">
        <v>518</v>
      </c>
      <c r="C329" s="497" t="s">
        <v>527</v>
      </c>
      <c r="D329" s="497" t="s">
        <v>2404</v>
      </c>
      <c r="E329" s="497" t="s">
        <v>543</v>
      </c>
      <c r="F329" s="497" t="s">
        <v>2746</v>
      </c>
      <c r="G329" s="498">
        <v>125</v>
      </c>
      <c r="H329" s="500" t="s">
        <v>2747</v>
      </c>
      <c r="I329" s="500" t="s">
        <v>918</v>
      </c>
      <c r="J329" s="501" t="s">
        <v>2748</v>
      </c>
      <c r="K329" s="500"/>
      <c r="L329" s="500"/>
    </row>
    <row r="330" spans="1:12" s="484" customFormat="1">
      <c r="A330" s="495">
        <v>322</v>
      </c>
      <c r="B330" s="496" t="s">
        <v>518</v>
      </c>
      <c r="C330" s="497" t="s">
        <v>545</v>
      </c>
      <c r="D330" s="497" t="s">
        <v>1239</v>
      </c>
      <c r="E330" s="497" t="s">
        <v>537</v>
      </c>
      <c r="F330" s="497" t="s">
        <v>2749</v>
      </c>
      <c r="G330" s="498">
        <v>150</v>
      </c>
      <c r="H330" s="499"/>
      <c r="I330" s="500"/>
      <c r="J330" s="501"/>
      <c r="K330" s="500" t="s">
        <v>2750</v>
      </c>
      <c r="L330" s="500" t="s">
        <v>2751</v>
      </c>
    </row>
    <row r="331" spans="1:12" s="484" customFormat="1">
      <c r="A331" s="495">
        <v>323</v>
      </c>
      <c r="B331" s="496" t="s">
        <v>518</v>
      </c>
      <c r="C331" s="497" t="s">
        <v>527</v>
      </c>
      <c r="D331" s="497" t="s">
        <v>1224</v>
      </c>
      <c r="E331" s="497" t="s">
        <v>529</v>
      </c>
      <c r="F331" s="497" t="s">
        <v>2752</v>
      </c>
      <c r="G331" s="498">
        <v>150</v>
      </c>
      <c r="H331" s="499"/>
      <c r="I331" s="500"/>
      <c r="J331" s="501"/>
      <c r="K331" s="500" t="s">
        <v>2753</v>
      </c>
      <c r="L331" s="500" t="s">
        <v>2754</v>
      </c>
    </row>
    <row r="332" spans="1:12" s="484" customFormat="1">
      <c r="A332" s="495">
        <v>324</v>
      </c>
      <c r="B332" s="496" t="s">
        <v>518</v>
      </c>
      <c r="C332" s="497" t="s">
        <v>527</v>
      </c>
      <c r="D332" s="497" t="s">
        <v>527</v>
      </c>
      <c r="E332" s="497" t="s">
        <v>543</v>
      </c>
      <c r="F332" s="497" t="s">
        <v>2755</v>
      </c>
      <c r="G332" s="498">
        <v>162.5</v>
      </c>
      <c r="H332" s="500" t="s">
        <v>2756</v>
      </c>
      <c r="I332" s="500" t="s">
        <v>2757</v>
      </c>
      <c r="J332" s="501" t="s">
        <v>2758</v>
      </c>
      <c r="K332" s="500"/>
      <c r="L332" s="500"/>
    </row>
    <row r="333" spans="1:12" s="484" customFormat="1">
      <c r="A333" s="495">
        <v>325</v>
      </c>
      <c r="B333" s="496" t="s">
        <v>518</v>
      </c>
      <c r="C333" s="497" t="s">
        <v>521</v>
      </c>
      <c r="D333" s="497" t="s">
        <v>2454</v>
      </c>
      <c r="E333" s="497" t="s">
        <v>528</v>
      </c>
      <c r="F333" s="497" t="s">
        <v>2759</v>
      </c>
      <c r="G333" s="498">
        <v>125</v>
      </c>
      <c r="H333" s="499"/>
      <c r="I333" s="500"/>
      <c r="J333" s="501"/>
      <c r="K333" s="500" t="s">
        <v>2760</v>
      </c>
      <c r="L333" s="500" t="s">
        <v>2761</v>
      </c>
    </row>
    <row r="334" spans="1:12" s="484" customFormat="1">
      <c r="A334" s="495">
        <v>326</v>
      </c>
      <c r="B334" s="496" t="s">
        <v>518</v>
      </c>
      <c r="C334" s="497" t="s">
        <v>519</v>
      </c>
      <c r="D334" s="497" t="s">
        <v>2762</v>
      </c>
      <c r="E334" s="497" t="s">
        <v>1206</v>
      </c>
      <c r="F334" s="497" t="s">
        <v>2763</v>
      </c>
      <c r="G334" s="498">
        <v>125</v>
      </c>
      <c r="H334" s="500" t="s">
        <v>2764</v>
      </c>
      <c r="I334" s="500" t="s">
        <v>1141</v>
      </c>
      <c r="J334" s="501" t="s">
        <v>2765</v>
      </c>
      <c r="K334" s="500"/>
      <c r="L334" s="500"/>
    </row>
    <row r="335" spans="1:12" s="484" customFormat="1">
      <c r="A335" s="495">
        <v>327</v>
      </c>
      <c r="B335" s="496" t="s">
        <v>518</v>
      </c>
      <c r="C335" s="497" t="s">
        <v>533</v>
      </c>
      <c r="D335" s="497" t="s">
        <v>541</v>
      </c>
      <c r="E335" s="497" t="s">
        <v>537</v>
      </c>
      <c r="F335" s="497" t="s">
        <v>2766</v>
      </c>
      <c r="G335" s="498">
        <v>125</v>
      </c>
      <c r="H335" s="499"/>
      <c r="I335" s="500"/>
      <c r="J335" s="501"/>
      <c r="K335" s="500" t="s">
        <v>2767</v>
      </c>
      <c r="L335" s="500" t="s">
        <v>2768</v>
      </c>
    </row>
    <row r="336" spans="1:12" s="484" customFormat="1">
      <c r="A336" s="495">
        <v>328</v>
      </c>
      <c r="B336" s="496" t="s">
        <v>518</v>
      </c>
      <c r="C336" s="497" t="s">
        <v>533</v>
      </c>
      <c r="D336" s="497" t="s">
        <v>1076</v>
      </c>
      <c r="E336" s="497" t="s">
        <v>525</v>
      </c>
      <c r="F336" s="497" t="s">
        <v>2769</v>
      </c>
      <c r="G336" s="498">
        <v>125</v>
      </c>
      <c r="H336" s="499"/>
      <c r="I336" s="500"/>
      <c r="J336" s="501"/>
      <c r="K336" s="500" t="s">
        <v>2770</v>
      </c>
      <c r="L336" s="500" t="s">
        <v>2771</v>
      </c>
    </row>
    <row r="337" spans="1:12" s="484" customFormat="1">
      <c r="A337" s="495">
        <v>329</v>
      </c>
      <c r="B337" s="496" t="s">
        <v>518</v>
      </c>
      <c r="C337" s="497" t="s">
        <v>2772</v>
      </c>
      <c r="D337" s="497" t="s">
        <v>539</v>
      </c>
      <c r="E337" s="497" t="s">
        <v>534</v>
      </c>
      <c r="F337" s="497" t="s">
        <v>2773</v>
      </c>
      <c r="G337" s="498">
        <v>162.5</v>
      </c>
      <c r="H337" s="499"/>
      <c r="I337" s="500"/>
      <c r="J337" s="501"/>
      <c r="K337" s="500" t="s">
        <v>2774</v>
      </c>
      <c r="L337" s="500" t="s">
        <v>2775</v>
      </c>
    </row>
    <row r="338" spans="1:12" s="484" customFormat="1">
      <c r="A338" s="495">
        <v>330</v>
      </c>
      <c r="B338" s="496" t="s">
        <v>518</v>
      </c>
      <c r="C338" s="497" t="s">
        <v>521</v>
      </c>
      <c r="D338" s="497" t="s">
        <v>2776</v>
      </c>
      <c r="E338" s="497" t="s">
        <v>523</v>
      </c>
      <c r="F338" s="497" t="s">
        <v>2777</v>
      </c>
      <c r="G338" s="498">
        <v>150</v>
      </c>
      <c r="H338" s="499"/>
      <c r="I338" s="500"/>
      <c r="J338" s="501"/>
      <c r="K338" s="500" t="s">
        <v>2778</v>
      </c>
      <c r="L338" s="500" t="s">
        <v>2779</v>
      </c>
    </row>
    <row r="339" spans="1:12" s="484" customFormat="1">
      <c r="A339" s="495">
        <v>331</v>
      </c>
      <c r="B339" s="496" t="s">
        <v>2780</v>
      </c>
      <c r="C339" s="497" t="s">
        <v>2781</v>
      </c>
      <c r="D339" s="497" t="s">
        <v>2782</v>
      </c>
      <c r="E339" s="497" t="s">
        <v>526</v>
      </c>
      <c r="F339" s="497" t="s">
        <v>2783</v>
      </c>
      <c r="G339" s="498">
        <v>125</v>
      </c>
      <c r="H339" s="500" t="s">
        <v>2784</v>
      </c>
      <c r="I339" s="500" t="s">
        <v>855</v>
      </c>
      <c r="J339" s="501" t="s">
        <v>2785</v>
      </c>
      <c r="K339" s="500"/>
      <c r="L339" s="500"/>
    </row>
    <row r="340" spans="1:12" s="484" customFormat="1">
      <c r="A340" s="495">
        <v>332</v>
      </c>
      <c r="B340" s="496" t="s">
        <v>2332</v>
      </c>
      <c r="C340" s="497" t="s">
        <v>2786</v>
      </c>
      <c r="D340" s="497" t="s">
        <v>2787</v>
      </c>
      <c r="E340" s="497" t="s">
        <v>1206</v>
      </c>
      <c r="F340" s="497" t="s">
        <v>2788</v>
      </c>
      <c r="G340" s="498">
        <v>125</v>
      </c>
      <c r="H340" s="500" t="s">
        <v>2789</v>
      </c>
      <c r="I340" s="500" t="s">
        <v>1248</v>
      </c>
      <c r="J340" s="501" t="s">
        <v>2790</v>
      </c>
      <c r="K340" s="500"/>
      <c r="L340" s="500"/>
    </row>
    <row r="341" spans="1:12" s="484" customFormat="1">
      <c r="A341" s="495">
        <v>333</v>
      </c>
      <c r="B341" s="496" t="s">
        <v>518</v>
      </c>
      <c r="C341" s="497" t="s">
        <v>1232</v>
      </c>
      <c r="D341" s="497" t="s">
        <v>2791</v>
      </c>
      <c r="E341" s="497" t="s">
        <v>1223</v>
      </c>
      <c r="F341" s="497" t="s">
        <v>2792</v>
      </c>
      <c r="G341" s="498">
        <v>187.5</v>
      </c>
      <c r="H341" s="499"/>
      <c r="I341" s="500"/>
      <c r="J341" s="501"/>
      <c r="K341" s="500" t="s">
        <v>2793</v>
      </c>
      <c r="L341" s="500" t="s">
        <v>2794</v>
      </c>
    </row>
    <row r="342" spans="1:12" s="484" customFormat="1">
      <c r="A342" s="495">
        <v>334</v>
      </c>
      <c r="B342" s="496" t="s">
        <v>518</v>
      </c>
      <c r="C342" s="497" t="s">
        <v>1232</v>
      </c>
      <c r="D342" s="497" t="s">
        <v>2791</v>
      </c>
      <c r="E342" s="497" t="s">
        <v>1223</v>
      </c>
      <c r="F342" s="497" t="s">
        <v>2795</v>
      </c>
      <c r="G342" s="498">
        <v>187.5</v>
      </c>
      <c r="H342" s="499"/>
      <c r="I342" s="500"/>
      <c r="J342" s="501"/>
      <c r="K342" s="500" t="s">
        <v>2796</v>
      </c>
      <c r="L342" s="500" t="s">
        <v>2797</v>
      </c>
    </row>
    <row r="343" spans="1:12" s="484" customFormat="1">
      <c r="A343" s="495">
        <v>335</v>
      </c>
      <c r="B343" s="496" t="s">
        <v>2332</v>
      </c>
      <c r="C343" s="497" t="s">
        <v>527</v>
      </c>
      <c r="D343" s="497" t="s">
        <v>2798</v>
      </c>
      <c r="E343" s="497" t="s">
        <v>528</v>
      </c>
      <c r="F343" s="497" t="s">
        <v>2799</v>
      </c>
      <c r="G343" s="498">
        <v>125</v>
      </c>
      <c r="H343" s="500" t="s">
        <v>2800</v>
      </c>
      <c r="I343" s="500" t="s">
        <v>1238</v>
      </c>
      <c r="J343" s="501" t="s">
        <v>2801</v>
      </c>
      <c r="K343" s="500"/>
      <c r="L343" s="500"/>
    </row>
    <row r="344" spans="1:12" s="484" customFormat="1">
      <c r="A344" s="495">
        <v>336</v>
      </c>
      <c r="B344" s="496" t="s">
        <v>2332</v>
      </c>
      <c r="C344" s="497" t="s">
        <v>2802</v>
      </c>
      <c r="D344" s="497" t="s">
        <v>2803</v>
      </c>
      <c r="E344" s="497" t="s">
        <v>530</v>
      </c>
      <c r="F344" s="497" t="s">
        <v>2804</v>
      </c>
      <c r="G344" s="498">
        <v>125</v>
      </c>
      <c r="H344" s="500" t="s">
        <v>2805</v>
      </c>
      <c r="I344" s="500" t="s">
        <v>2806</v>
      </c>
      <c r="J344" s="501" t="s">
        <v>2807</v>
      </c>
      <c r="K344" s="500"/>
      <c r="L344" s="500"/>
    </row>
    <row r="345" spans="1:12" s="484" customFormat="1">
      <c r="A345" s="495">
        <v>337</v>
      </c>
      <c r="B345" s="496" t="s">
        <v>518</v>
      </c>
      <c r="C345" s="497" t="s">
        <v>524</v>
      </c>
      <c r="D345" s="497" t="s">
        <v>1239</v>
      </c>
      <c r="E345" s="497" t="s">
        <v>528</v>
      </c>
      <c r="F345" s="497" t="s">
        <v>2808</v>
      </c>
      <c r="G345" s="498">
        <v>125</v>
      </c>
      <c r="H345" s="499"/>
      <c r="I345" s="500"/>
      <c r="J345" s="501"/>
      <c r="K345" s="500" t="s">
        <v>2809</v>
      </c>
      <c r="L345" s="500" t="s">
        <v>2810</v>
      </c>
    </row>
    <row r="346" spans="1:12" s="484" customFormat="1">
      <c r="A346" s="495">
        <v>338</v>
      </c>
      <c r="B346" s="496" t="s">
        <v>2332</v>
      </c>
      <c r="C346" s="497" t="s">
        <v>2811</v>
      </c>
      <c r="D346" s="497" t="s">
        <v>2812</v>
      </c>
      <c r="E346" s="497" t="s">
        <v>536</v>
      </c>
      <c r="F346" s="497" t="s">
        <v>2813</v>
      </c>
      <c r="G346" s="498">
        <v>100</v>
      </c>
      <c r="H346" s="499"/>
      <c r="I346" s="500"/>
      <c r="J346" s="501"/>
      <c r="K346" s="500" t="s">
        <v>2814</v>
      </c>
      <c r="L346" s="500" t="s">
        <v>2815</v>
      </c>
    </row>
    <row r="347" spans="1:12" s="484" customFormat="1">
      <c r="A347" s="495">
        <v>339</v>
      </c>
      <c r="B347" s="496" t="s">
        <v>518</v>
      </c>
      <c r="C347" s="497" t="s">
        <v>527</v>
      </c>
      <c r="D347" s="497" t="s">
        <v>2485</v>
      </c>
      <c r="E347" s="497" t="s">
        <v>526</v>
      </c>
      <c r="F347" s="497" t="s">
        <v>2816</v>
      </c>
      <c r="G347" s="498">
        <v>100</v>
      </c>
      <c r="H347" s="499"/>
      <c r="I347" s="500"/>
      <c r="J347" s="501"/>
      <c r="K347" s="500" t="s">
        <v>2817</v>
      </c>
      <c r="L347" s="500" t="s">
        <v>2818</v>
      </c>
    </row>
    <row r="348" spans="1:12" s="484" customFormat="1">
      <c r="A348" s="495">
        <v>340</v>
      </c>
      <c r="B348" s="496" t="s">
        <v>518</v>
      </c>
      <c r="C348" s="497" t="s">
        <v>2811</v>
      </c>
      <c r="D348" s="497" t="s">
        <v>2819</v>
      </c>
      <c r="E348" s="497" t="s">
        <v>1206</v>
      </c>
      <c r="F348" s="497" t="s">
        <v>2820</v>
      </c>
      <c r="G348" s="583">
        <v>1350</v>
      </c>
      <c r="H348" s="499"/>
      <c r="I348" s="500"/>
      <c r="J348" s="501"/>
      <c r="K348" s="586">
        <v>224090917</v>
      </c>
      <c r="L348" s="586" t="s">
        <v>2821</v>
      </c>
    </row>
    <row r="349" spans="1:12" s="484" customFormat="1">
      <c r="A349" s="495">
        <v>341</v>
      </c>
      <c r="B349" s="496" t="s">
        <v>518</v>
      </c>
      <c r="C349" s="497" t="s">
        <v>2802</v>
      </c>
      <c r="D349" s="497" t="s">
        <v>2822</v>
      </c>
      <c r="E349" s="497" t="s">
        <v>2823</v>
      </c>
      <c r="F349" s="497" t="s">
        <v>2824</v>
      </c>
      <c r="G349" s="584"/>
      <c r="H349" s="499"/>
      <c r="I349" s="500"/>
      <c r="J349" s="501"/>
      <c r="K349" s="587"/>
      <c r="L349" s="587"/>
    </row>
    <row r="350" spans="1:12" s="484" customFormat="1">
      <c r="A350" s="495">
        <v>342</v>
      </c>
      <c r="B350" s="496" t="s">
        <v>518</v>
      </c>
      <c r="C350" s="497" t="s">
        <v>2463</v>
      </c>
      <c r="D350" s="497" t="s">
        <v>2825</v>
      </c>
      <c r="E350" s="497" t="s">
        <v>528</v>
      </c>
      <c r="F350" s="497" t="s">
        <v>2826</v>
      </c>
      <c r="G350" s="584"/>
      <c r="H350" s="499"/>
      <c r="I350" s="500"/>
      <c r="J350" s="501"/>
      <c r="K350" s="587"/>
      <c r="L350" s="587"/>
    </row>
    <row r="351" spans="1:12" s="484" customFormat="1">
      <c r="A351" s="495">
        <v>343</v>
      </c>
      <c r="B351" s="496" t="s">
        <v>518</v>
      </c>
      <c r="C351" s="497" t="s">
        <v>2811</v>
      </c>
      <c r="D351" s="497" t="s">
        <v>2819</v>
      </c>
      <c r="E351" s="497" t="s">
        <v>534</v>
      </c>
      <c r="F351" s="497" t="s">
        <v>2827</v>
      </c>
      <c r="G351" s="584"/>
      <c r="H351" s="499"/>
      <c r="I351" s="500"/>
      <c r="J351" s="501"/>
      <c r="K351" s="587"/>
      <c r="L351" s="587"/>
    </row>
    <row r="352" spans="1:12" s="484" customFormat="1">
      <c r="A352" s="495">
        <v>344</v>
      </c>
      <c r="B352" s="496" t="s">
        <v>518</v>
      </c>
      <c r="C352" s="497" t="s">
        <v>2811</v>
      </c>
      <c r="D352" s="497" t="s">
        <v>2819</v>
      </c>
      <c r="E352" s="497" t="s">
        <v>534</v>
      </c>
      <c r="F352" s="497" t="s">
        <v>2828</v>
      </c>
      <c r="G352" s="584"/>
      <c r="H352" s="499"/>
      <c r="I352" s="500"/>
      <c r="J352" s="501"/>
      <c r="K352" s="587"/>
      <c r="L352" s="587"/>
    </row>
    <row r="353" spans="1:12" s="484" customFormat="1">
      <c r="A353" s="495">
        <v>345</v>
      </c>
      <c r="B353" s="496" t="s">
        <v>518</v>
      </c>
      <c r="C353" s="497" t="s">
        <v>2802</v>
      </c>
      <c r="D353" s="497" t="s">
        <v>2822</v>
      </c>
      <c r="E353" s="497" t="s">
        <v>2823</v>
      </c>
      <c r="F353" s="497" t="s">
        <v>2829</v>
      </c>
      <c r="G353" s="584"/>
      <c r="H353" s="499"/>
      <c r="I353" s="500"/>
      <c r="J353" s="501"/>
      <c r="K353" s="587"/>
      <c r="L353" s="587"/>
    </row>
    <row r="354" spans="1:12" s="484" customFormat="1">
      <c r="A354" s="495">
        <v>346</v>
      </c>
      <c r="B354" s="496" t="s">
        <v>518</v>
      </c>
      <c r="C354" s="497" t="s">
        <v>2802</v>
      </c>
      <c r="D354" s="497" t="s">
        <v>2822</v>
      </c>
      <c r="E354" s="497" t="s">
        <v>528</v>
      </c>
      <c r="F354" s="497" t="s">
        <v>2830</v>
      </c>
      <c r="G354" s="584"/>
      <c r="H354" s="499"/>
      <c r="I354" s="500"/>
      <c r="J354" s="501"/>
      <c r="K354" s="587"/>
      <c r="L354" s="587"/>
    </row>
    <row r="355" spans="1:12" s="484" customFormat="1">
      <c r="A355" s="495">
        <v>347</v>
      </c>
      <c r="B355" s="496" t="s">
        <v>518</v>
      </c>
      <c r="C355" s="497" t="s">
        <v>2811</v>
      </c>
      <c r="D355" s="497" t="s">
        <v>2819</v>
      </c>
      <c r="E355" s="497" t="s">
        <v>534</v>
      </c>
      <c r="F355" s="497" t="s">
        <v>2831</v>
      </c>
      <c r="G355" s="584"/>
      <c r="H355" s="499"/>
      <c r="I355" s="500"/>
      <c r="J355" s="501"/>
      <c r="K355" s="587"/>
      <c r="L355" s="587"/>
    </row>
    <row r="356" spans="1:12" s="484" customFormat="1">
      <c r="A356" s="495">
        <v>348</v>
      </c>
      <c r="B356" s="496" t="s">
        <v>518</v>
      </c>
      <c r="C356" s="497" t="s">
        <v>2811</v>
      </c>
      <c r="D356" s="497" t="s">
        <v>2819</v>
      </c>
      <c r="E356" s="497" t="s">
        <v>550</v>
      </c>
      <c r="F356" s="497" t="s">
        <v>2832</v>
      </c>
      <c r="G356" s="584"/>
      <c r="H356" s="499"/>
      <c r="I356" s="500"/>
      <c r="J356" s="501"/>
      <c r="K356" s="587"/>
      <c r="L356" s="587"/>
    </row>
    <row r="357" spans="1:12" s="484" customFormat="1">
      <c r="A357" s="495">
        <v>349</v>
      </c>
      <c r="B357" s="496" t="s">
        <v>518</v>
      </c>
      <c r="C357" s="497" t="s">
        <v>2833</v>
      </c>
      <c r="D357" s="497" t="s">
        <v>2822</v>
      </c>
      <c r="E357" s="497" t="s">
        <v>2834</v>
      </c>
      <c r="F357" s="497" t="s">
        <v>2835</v>
      </c>
      <c r="G357" s="584"/>
      <c r="H357" s="499"/>
      <c r="I357" s="500"/>
      <c r="J357" s="501"/>
      <c r="K357" s="587"/>
      <c r="L357" s="587"/>
    </row>
    <row r="358" spans="1:12" s="484" customFormat="1">
      <c r="A358" s="495">
        <v>350</v>
      </c>
      <c r="B358" s="496" t="s">
        <v>518</v>
      </c>
      <c r="C358" s="497" t="s">
        <v>2811</v>
      </c>
      <c r="D358" s="497" t="s">
        <v>2819</v>
      </c>
      <c r="E358" s="497" t="s">
        <v>530</v>
      </c>
      <c r="F358" s="497" t="s">
        <v>2836</v>
      </c>
      <c r="G358" s="584"/>
      <c r="H358" s="499"/>
      <c r="I358" s="500"/>
      <c r="J358" s="501"/>
      <c r="K358" s="587"/>
      <c r="L358" s="587"/>
    </row>
    <row r="359" spans="1:12" s="484" customFormat="1">
      <c r="A359" s="495">
        <v>351</v>
      </c>
      <c r="B359" s="496" t="s">
        <v>518</v>
      </c>
      <c r="C359" s="497" t="s">
        <v>2811</v>
      </c>
      <c r="D359" s="497" t="s">
        <v>2819</v>
      </c>
      <c r="E359" s="497" t="s">
        <v>537</v>
      </c>
      <c r="F359" s="497" t="s">
        <v>2837</v>
      </c>
      <c r="G359" s="585"/>
      <c r="H359" s="499"/>
      <c r="I359" s="500"/>
      <c r="J359" s="501"/>
      <c r="K359" s="588"/>
      <c r="L359" s="588"/>
    </row>
    <row r="360" spans="1:12" s="484" customFormat="1">
      <c r="A360" s="495">
        <v>352</v>
      </c>
      <c r="B360" s="496" t="s">
        <v>518</v>
      </c>
      <c r="C360" s="497" t="s">
        <v>2254</v>
      </c>
      <c r="D360" s="497" t="s">
        <v>2510</v>
      </c>
      <c r="E360" s="497" t="s">
        <v>523</v>
      </c>
      <c r="F360" s="497" t="s">
        <v>2838</v>
      </c>
      <c r="G360" s="583">
        <v>2200</v>
      </c>
      <c r="H360" s="499"/>
      <c r="I360" s="500"/>
      <c r="J360" s="501"/>
      <c r="K360" s="586">
        <v>426111904</v>
      </c>
      <c r="L360" s="586" t="s">
        <v>2839</v>
      </c>
    </row>
    <row r="361" spans="1:12" s="484" customFormat="1">
      <c r="A361" s="495">
        <v>353</v>
      </c>
      <c r="B361" s="496" t="s">
        <v>518</v>
      </c>
      <c r="C361" s="497" t="s">
        <v>2254</v>
      </c>
      <c r="D361" s="497" t="s">
        <v>2510</v>
      </c>
      <c r="E361" s="497" t="s">
        <v>1220</v>
      </c>
      <c r="F361" s="497" t="s">
        <v>2513</v>
      </c>
      <c r="G361" s="584"/>
      <c r="H361" s="499"/>
      <c r="I361" s="500"/>
      <c r="J361" s="501"/>
      <c r="K361" s="587"/>
      <c r="L361" s="587"/>
    </row>
    <row r="362" spans="1:12" s="484" customFormat="1">
      <c r="A362" s="495">
        <v>354</v>
      </c>
      <c r="B362" s="496" t="s">
        <v>518</v>
      </c>
      <c r="C362" s="497" t="s">
        <v>524</v>
      </c>
      <c r="D362" s="497" t="s">
        <v>1076</v>
      </c>
      <c r="E362" s="497" t="s">
        <v>525</v>
      </c>
      <c r="F362" s="497" t="s">
        <v>2840</v>
      </c>
      <c r="G362" s="584"/>
      <c r="H362" s="499"/>
      <c r="I362" s="500"/>
      <c r="J362" s="501"/>
      <c r="K362" s="587"/>
      <c r="L362" s="587"/>
    </row>
    <row r="363" spans="1:12" s="484" customFormat="1">
      <c r="A363" s="495">
        <v>355</v>
      </c>
      <c r="B363" s="496" t="s">
        <v>518</v>
      </c>
      <c r="C363" s="497" t="s">
        <v>2254</v>
      </c>
      <c r="D363" s="497" t="s">
        <v>2510</v>
      </c>
      <c r="E363" s="497" t="s">
        <v>1220</v>
      </c>
      <c r="F363" s="497" t="s">
        <v>2841</v>
      </c>
      <c r="G363" s="584"/>
      <c r="H363" s="499"/>
      <c r="I363" s="500"/>
      <c r="J363" s="501"/>
      <c r="K363" s="587"/>
      <c r="L363" s="587"/>
    </row>
    <row r="364" spans="1:12" s="484" customFormat="1">
      <c r="A364" s="495">
        <v>356</v>
      </c>
      <c r="B364" s="496" t="s">
        <v>518</v>
      </c>
      <c r="C364" s="497" t="s">
        <v>2514</v>
      </c>
      <c r="D364" s="497" t="s">
        <v>2515</v>
      </c>
      <c r="E364" s="497" t="s">
        <v>2516</v>
      </c>
      <c r="F364" s="497" t="s">
        <v>2842</v>
      </c>
      <c r="G364" s="584"/>
      <c r="H364" s="499"/>
      <c r="I364" s="500"/>
      <c r="J364" s="501"/>
      <c r="K364" s="587"/>
      <c r="L364" s="587"/>
    </row>
    <row r="365" spans="1:12" s="484" customFormat="1">
      <c r="A365" s="495">
        <v>357</v>
      </c>
      <c r="B365" s="496" t="s">
        <v>518</v>
      </c>
      <c r="C365" s="497" t="s">
        <v>2514</v>
      </c>
      <c r="D365" s="497" t="s">
        <v>2843</v>
      </c>
      <c r="E365" s="497" t="s">
        <v>2516</v>
      </c>
      <c r="F365" s="497" t="s">
        <v>2844</v>
      </c>
      <c r="G365" s="584"/>
      <c r="H365" s="499"/>
      <c r="I365" s="500"/>
      <c r="J365" s="501"/>
      <c r="K365" s="587"/>
      <c r="L365" s="587"/>
    </row>
    <row r="366" spans="1:12" s="484" customFormat="1">
      <c r="A366" s="495">
        <v>358</v>
      </c>
      <c r="B366" s="496" t="s">
        <v>518</v>
      </c>
      <c r="C366" s="497" t="s">
        <v>2254</v>
      </c>
      <c r="D366" s="497" t="s">
        <v>2510</v>
      </c>
      <c r="E366" s="497" t="s">
        <v>1220</v>
      </c>
      <c r="F366" s="497" t="s">
        <v>2511</v>
      </c>
      <c r="G366" s="584"/>
      <c r="H366" s="499"/>
      <c r="I366" s="500"/>
      <c r="J366" s="501"/>
      <c r="K366" s="587"/>
      <c r="L366" s="587"/>
    </row>
    <row r="367" spans="1:12" s="484" customFormat="1">
      <c r="A367" s="495">
        <v>359</v>
      </c>
      <c r="B367" s="496" t="s">
        <v>518</v>
      </c>
      <c r="C367" s="497" t="s">
        <v>2514</v>
      </c>
      <c r="D367" s="497" t="s">
        <v>2515</v>
      </c>
      <c r="E367" s="497" t="s">
        <v>2516</v>
      </c>
      <c r="F367" s="497" t="s">
        <v>2845</v>
      </c>
      <c r="G367" s="584"/>
      <c r="H367" s="499"/>
      <c r="I367" s="500"/>
      <c r="J367" s="501"/>
      <c r="K367" s="587"/>
      <c r="L367" s="587"/>
    </row>
    <row r="368" spans="1:12" s="484" customFormat="1">
      <c r="A368" s="495">
        <v>360</v>
      </c>
      <c r="B368" s="496" t="s">
        <v>518</v>
      </c>
      <c r="C368" s="497" t="s">
        <v>2846</v>
      </c>
      <c r="D368" s="497" t="s">
        <v>2847</v>
      </c>
      <c r="E368" s="497" t="s">
        <v>1206</v>
      </c>
      <c r="F368" s="497" t="s">
        <v>2848</v>
      </c>
      <c r="G368" s="584"/>
      <c r="H368" s="499"/>
      <c r="I368" s="500"/>
      <c r="J368" s="501"/>
      <c r="K368" s="587"/>
      <c r="L368" s="587"/>
    </row>
    <row r="369" spans="1:12" s="484" customFormat="1">
      <c r="A369" s="495">
        <v>361</v>
      </c>
      <c r="B369" s="496" t="s">
        <v>518</v>
      </c>
      <c r="C369" s="497" t="s">
        <v>2846</v>
      </c>
      <c r="D369" s="497" t="s">
        <v>2847</v>
      </c>
      <c r="E369" s="497" t="s">
        <v>1206</v>
      </c>
      <c r="F369" s="497" t="s">
        <v>2849</v>
      </c>
      <c r="G369" s="584"/>
      <c r="H369" s="499"/>
      <c r="I369" s="500"/>
      <c r="J369" s="501"/>
      <c r="K369" s="587"/>
      <c r="L369" s="587"/>
    </row>
    <row r="370" spans="1:12" s="484" customFormat="1">
      <c r="A370" s="495">
        <v>362</v>
      </c>
      <c r="B370" s="496" t="s">
        <v>518</v>
      </c>
      <c r="C370" s="497" t="s">
        <v>2846</v>
      </c>
      <c r="D370" s="497" t="s">
        <v>2847</v>
      </c>
      <c r="E370" s="497" t="s">
        <v>1206</v>
      </c>
      <c r="F370" s="497" t="s">
        <v>2850</v>
      </c>
      <c r="G370" s="584"/>
      <c r="H370" s="499"/>
      <c r="I370" s="500"/>
      <c r="J370" s="501"/>
      <c r="K370" s="587"/>
      <c r="L370" s="587"/>
    </row>
    <row r="371" spans="1:12" s="484" customFormat="1">
      <c r="A371" s="495">
        <v>363</v>
      </c>
      <c r="B371" s="496" t="s">
        <v>518</v>
      </c>
      <c r="C371" s="497" t="s">
        <v>2846</v>
      </c>
      <c r="D371" s="497" t="s">
        <v>2847</v>
      </c>
      <c r="E371" s="497" t="s">
        <v>1206</v>
      </c>
      <c r="F371" s="497" t="s">
        <v>2851</v>
      </c>
      <c r="G371" s="584"/>
      <c r="H371" s="499"/>
      <c r="I371" s="500"/>
      <c r="J371" s="501"/>
      <c r="K371" s="587"/>
      <c r="L371" s="587"/>
    </row>
    <row r="372" spans="1:12" s="484" customFormat="1">
      <c r="A372" s="495">
        <v>364</v>
      </c>
      <c r="B372" s="496" t="s">
        <v>518</v>
      </c>
      <c r="C372" s="497" t="s">
        <v>2846</v>
      </c>
      <c r="D372" s="497" t="s">
        <v>2852</v>
      </c>
      <c r="E372" s="497" t="s">
        <v>1206</v>
      </c>
      <c r="F372" s="497" t="s">
        <v>2853</v>
      </c>
      <c r="G372" s="584"/>
      <c r="H372" s="499"/>
      <c r="I372" s="500"/>
      <c r="J372" s="501"/>
      <c r="K372" s="587"/>
      <c r="L372" s="587"/>
    </row>
    <row r="373" spans="1:12" s="484" customFormat="1">
      <c r="A373" s="495">
        <v>365</v>
      </c>
      <c r="B373" s="496" t="s">
        <v>518</v>
      </c>
      <c r="C373" s="497" t="s">
        <v>2514</v>
      </c>
      <c r="D373" s="497" t="s">
        <v>2515</v>
      </c>
      <c r="E373" s="497" t="s">
        <v>2516</v>
      </c>
      <c r="F373" s="497" t="s">
        <v>2854</v>
      </c>
      <c r="G373" s="585"/>
      <c r="H373" s="499"/>
      <c r="I373" s="500"/>
      <c r="J373" s="501"/>
      <c r="K373" s="588"/>
      <c r="L373" s="588"/>
    </row>
    <row r="374" spans="1:12" s="484" customFormat="1">
      <c r="A374" s="495">
        <v>366</v>
      </c>
      <c r="B374" s="496" t="s">
        <v>518</v>
      </c>
      <c r="C374" s="497" t="s">
        <v>527</v>
      </c>
      <c r="D374" s="497" t="s">
        <v>1217</v>
      </c>
      <c r="E374" s="497" t="s">
        <v>543</v>
      </c>
      <c r="F374" s="497" t="s">
        <v>2855</v>
      </c>
      <c r="G374" s="498">
        <v>100</v>
      </c>
      <c r="H374" s="500" t="s">
        <v>2856</v>
      </c>
      <c r="I374" s="500" t="s">
        <v>855</v>
      </c>
      <c r="J374" s="501" t="s">
        <v>2857</v>
      </c>
      <c r="K374" s="500"/>
      <c r="L374" s="500"/>
    </row>
    <row r="375" spans="1:12" s="484" customFormat="1">
      <c r="A375" s="495">
        <v>367</v>
      </c>
      <c r="B375" s="496" t="s">
        <v>518</v>
      </c>
      <c r="C375" s="497" t="s">
        <v>524</v>
      </c>
      <c r="D375" s="497" t="s">
        <v>542</v>
      </c>
      <c r="E375" s="497" t="s">
        <v>547</v>
      </c>
      <c r="F375" s="497" t="s">
        <v>2858</v>
      </c>
      <c r="G375" s="498">
        <v>100</v>
      </c>
      <c r="H375" s="499"/>
      <c r="I375" s="500"/>
      <c r="J375" s="501"/>
      <c r="K375" s="500" t="s">
        <v>2859</v>
      </c>
      <c r="L375" s="500" t="s">
        <v>2860</v>
      </c>
    </row>
    <row r="376" spans="1:12" s="484" customFormat="1">
      <c r="A376" s="495">
        <v>368</v>
      </c>
      <c r="B376" s="496" t="s">
        <v>518</v>
      </c>
      <c r="C376" s="497" t="s">
        <v>527</v>
      </c>
      <c r="D376" s="497" t="s">
        <v>2861</v>
      </c>
      <c r="E376" s="497" t="s">
        <v>548</v>
      </c>
      <c r="F376" s="497" t="s">
        <v>2862</v>
      </c>
      <c r="G376" s="498">
        <v>100</v>
      </c>
      <c r="H376" s="499"/>
      <c r="I376" s="500"/>
      <c r="J376" s="501"/>
      <c r="K376" s="500" t="s">
        <v>2863</v>
      </c>
      <c r="L376" s="500" t="s">
        <v>2864</v>
      </c>
    </row>
    <row r="377" spans="1:12" s="484" customFormat="1">
      <c r="A377" s="495">
        <v>369</v>
      </c>
      <c r="B377" s="496" t="s">
        <v>518</v>
      </c>
      <c r="C377" s="497" t="s">
        <v>524</v>
      </c>
      <c r="D377" s="497" t="s">
        <v>2865</v>
      </c>
      <c r="E377" s="497" t="s">
        <v>1206</v>
      </c>
      <c r="F377" s="497" t="s">
        <v>2866</v>
      </c>
      <c r="G377" s="498">
        <v>100</v>
      </c>
      <c r="H377" s="499"/>
      <c r="I377" s="500"/>
      <c r="J377" s="501"/>
      <c r="K377" s="500" t="s">
        <v>2867</v>
      </c>
      <c r="L377" s="500" t="s">
        <v>2868</v>
      </c>
    </row>
    <row r="378" spans="1:12" s="484" customFormat="1">
      <c r="A378" s="495">
        <v>370</v>
      </c>
      <c r="B378" s="496" t="s">
        <v>518</v>
      </c>
      <c r="C378" s="497" t="s">
        <v>524</v>
      </c>
      <c r="D378" s="497" t="s">
        <v>2869</v>
      </c>
      <c r="E378" s="497" t="s">
        <v>525</v>
      </c>
      <c r="F378" s="497" t="s">
        <v>2870</v>
      </c>
      <c r="G378" s="498">
        <v>100</v>
      </c>
      <c r="H378" s="500" t="s">
        <v>2871</v>
      </c>
      <c r="I378" s="500" t="s">
        <v>1141</v>
      </c>
      <c r="J378" s="501" t="s">
        <v>2872</v>
      </c>
      <c r="K378" s="500"/>
      <c r="L378" s="500"/>
    </row>
    <row r="379" spans="1:12" s="484" customFormat="1">
      <c r="A379" s="495">
        <v>371</v>
      </c>
      <c r="B379" s="496" t="s">
        <v>518</v>
      </c>
      <c r="C379" s="497" t="s">
        <v>527</v>
      </c>
      <c r="D379" s="497" t="s">
        <v>2873</v>
      </c>
      <c r="E379" s="497" t="s">
        <v>529</v>
      </c>
      <c r="F379" s="497" t="s">
        <v>2874</v>
      </c>
      <c r="G379" s="498">
        <v>75</v>
      </c>
      <c r="H379" s="500" t="s">
        <v>2875</v>
      </c>
      <c r="I379" s="500" t="s">
        <v>2876</v>
      </c>
      <c r="J379" s="501" t="s">
        <v>2877</v>
      </c>
      <c r="K379" s="500"/>
      <c r="L379" s="500"/>
    </row>
    <row r="380" spans="1:12" s="484" customFormat="1">
      <c r="A380" s="495">
        <v>372</v>
      </c>
      <c r="B380" s="496" t="s">
        <v>518</v>
      </c>
      <c r="C380" s="497" t="s">
        <v>527</v>
      </c>
      <c r="D380" s="497" t="s">
        <v>2878</v>
      </c>
      <c r="E380" s="497" t="s">
        <v>529</v>
      </c>
      <c r="F380" s="497" t="s">
        <v>2879</v>
      </c>
      <c r="G380" s="498">
        <v>75</v>
      </c>
      <c r="H380" s="499"/>
      <c r="I380" s="500"/>
      <c r="J380" s="501"/>
      <c r="K380" s="500" t="s">
        <v>2880</v>
      </c>
      <c r="L380" s="500" t="s">
        <v>2881</v>
      </c>
    </row>
    <row r="381" spans="1:12" s="484" customFormat="1">
      <c r="A381" s="495">
        <v>373</v>
      </c>
      <c r="B381" s="496" t="s">
        <v>518</v>
      </c>
      <c r="C381" s="497" t="s">
        <v>527</v>
      </c>
      <c r="D381" s="497" t="s">
        <v>522</v>
      </c>
      <c r="E381" s="497" t="s">
        <v>548</v>
      </c>
      <c r="F381" s="497" t="s">
        <v>2882</v>
      </c>
      <c r="G381" s="498">
        <v>75</v>
      </c>
      <c r="H381" s="499"/>
      <c r="I381" s="500"/>
      <c r="J381" s="501"/>
      <c r="K381" s="500" t="s">
        <v>2883</v>
      </c>
      <c r="L381" s="500" t="s">
        <v>2884</v>
      </c>
    </row>
    <row r="382" spans="1:12" s="484" customFormat="1">
      <c r="A382" s="495">
        <v>374</v>
      </c>
      <c r="B382" s="496" t="s">
        <v>518</v>
      </c>
      <c r="C382" s="497" t="s">
        <v>527</v>
      </c>
      <c r="D382" s="497" t="s">
        <v>2885</v>
      </c>
      <c r="E382" s="497" t="s">
        <v>536</v>
      </c>
      <c r="F382" s="497" t="s">
        <v>2886</v>
      </c>
      <c r="G382" s="498">
        <v>75</v>
      </c>
      <c r="H382" s="500" t="s">
        <v>2887</v>
      </c>
      <c r="I382" s="500" t="s">
        <v>2888</v>
      </c>
      <c r="J382" s="501" t="s">
        <v>2889</v>
      </c>
      <c r="K382" s="500"/>
      <c r="L382" s="500"/>
    </row>
    <row r="383" spans="1:12" s="484" customFormat="1">
      <c r="A383" s="495">
        <v>375</v>
      </c>
      <c r="B383" s="496" t="s">
        <v>518</v>
      </c>
      <c r="C383" s="497" t="s">
        <v>527</v>
      </c>
      <c r="D383" s="497" t="s">
        <v>522</v>
      </c>
      <c r="E383" s="497" t="s">
        <v>526</v>
      </c>
      <c r="F383" s="497" t="s">
        <v>2890</v>
      </c>
      <c r="G383" s="498">
        <v>187.5</v>
      </c>
      <c r="H383" s="499"/>
      <c r="I383" s="500"/>
      <c r="J383" s="501"/>
      <c r="K383" s="500" t="s">
        <v>2891</v>
      </c>
      <c r="L383" s="500" t="s">
        <v>2892</v>
      </c>
    </row>
    <row r="384" spans="1:12" s="484" customFormat="1">
      <c r="A384" s="495">
        <v>376</v>
      </c>
      <c r="B384" s="496" t="s">
        <v>518</v>
      </c>
      <c r="C384" s="497" t="s">
        <v>527</v>
      </c>
      <c r="D384" s="497" t="s">
        <v>1213</v>
      </c>
      <c r="E384" s="497" t="s">
        <v>534</v>
      </c>
      <c r="F384" s="497" t="s">
        <v>2893</v>
      </c>
      <c r="G384" s="498">
        <v>187.5</v>
      </c>
      <c r="H384" s="500" t="s">
        <v>2894</v>
      </c>
      <c r="I384" s="500" t="s">
        <v>2895</v>
      </c>
      <c r="J384" s="501" t="s">
        <v>2896</v>
      </c>
      <c r="K384" s="500"/>
      <c r="L384" s="500"/>
    </row>
    <row r="385" spans="1:12" s="484" customFormat="1">
      <c r="A385" s="495">
        <v>377</v>
      </c>
      <c r="B385" s="496" t="s">
        <v>518</v>
      </c>
      <c r="C385" s="497" t="s">
        <v>551</v>
      </c>
      <c r="D385" s="497" t="s">
        <v>2897</v>
      </c>
      <c r="E385" s="497" t="s">
        <v>526</v>
      </c>
      <c r="F385" s="497" t="s">
        <v>2898</v>
      </c>
      <c r="G385" s="498">
        <v>728</v>
      </c>
      <c r="H385" s="500" t="s">
        <v>2899</v>
      </c>
      <c r="I385" s="500" t="s">
        <v>2900</v>
      </c>
      <c r="J385" s="501" t="s">
        <v>2889</v>
      </c>
      <c r="K385" s="500"/>
      <c r="L385" s="500"/>
    </row>
    <row r="386" spans="1:12" s="484" customFormat="1">
      <c r="A386" s="495">
        <v>378</v>
      </c>
      <c r="B386" s="496" t="s">
        <v>518</v>
      </c>
      <c r="C386" s="497" t="s">
        <v>527</v>
      </c>
      <c r="D386" s="497" t="s">
        <v>2901</v>
      </c>
      <c r="E386" s="497" t="s">
        <v>536</v>
      </c>
      <c r="F386" s="497" t="s">
        <v>2902</v>
      </c>
      <c r="G386" s="498">
        <v>187.5</v>
      </c>
      <c r="H386" s="499"/>
      <c r="I386" s="500"/>
      <c r="J386" s="501"/>
      <c r="K386" s="500" t="s">
        <v>2903</v>
      </c>
      <c r="L386" s="500" t="s">
        <v>2904</v>
      </c>
    </row>
    <row r="387" spans="1:12" s="484" customFormat="1">
      <c r="A387" s="495">
        <v>379</v>
      </c>
      <c r="B387" s="496" t="s">
        <v>518</v>
      </c>
      <c r="C387" s="497" t="s">
        <v>527</v>
      </c>
      <c r="D387" s="497" t="s">
        <v>1213</v>
      </c>
      <c r="E387" s="497" t="s">
        <v>529</v>
      </c>
      <c r="F387" s="497" t="s">
        <v>2905</v>
      </c>
      <c r="G387" s="498">
        <v>237.5</v>
      </c>
      <c r="H387" s="499"/>
      <c r="I387" s="500"/>
      <c r="J387" s="501"/>
      <c r="K387" s="500" t="s">
        <v>2906</v>
      </c>
      <c r="L387" s="500" t="s">
        <v>2907</v>
      </c>
    </row>
    <row r="388" spans="1:12" s="484" customFormat="1">
      <c r="A388" s="495">
        <v>380</v>
      </c>
      <c r="B388" s="496" t="s">
        <v>518</v>
      </c>
      <c r="C388" s="497" t="s">
        <v>527</v>
      </c>
      <c r="D388" s="497" t="s">
        <v>522</v>
      </c>
      <c r="E388" s="497" t="s">
        <v>528</v>
      </c>
      <c r="F388" s="497" t="s">
        <v>2908</v>
      </c>
      <c r="G388" s="498">
        <v>237.5</v>
      </c>
      <c r="H388" s="500" t="s">
        <v>2909</v>
      </c>
      <c r="I388" s="500" t="s">
        <v>2910</v>
      </c>
      <c r="J388" s="501" t="s">
        <v>2911</v>
      </c>
      <c r="K388" s="500"/>
      <c r="L388" s="500"/>
    </row>
    <row r="389" spans="1:12" s="484" customFormat="1">
      <c r="A389" s="495">
        <v>381</v>
      </c>
      <c r="B389" s="496" t="s">
        <v>518</v>
      </c>
      <c r="C389" s="497" t="s">
        <v>527</v>
      </c>
      <c r="D389" s="497" t="s">
        <v>1213</v>
      </c>
      <c r="E389" s="497" t="s">
        <v>523</v>
      </c>
      <c r="F389" s="497" t="s">
        <v>2912</v>
      </c>
      <c r="G389" s="498">
        <v>237.5</v>
      </c>
      <c r="H389" s="499"/>
      <c r="I389" s="500"/>
      <c r="J389" s="501"/>
      <c r="K389" s="500" t="s">
        <v>2913</v>
      </c>
      <c r="L389" s="500" t="s">
        <v>2914</v>
      </c>
    </row>
    <row r="390" spans="1:12" s="484" customFormat="1">
      <c r="A390" s="495">
        <v>382</v>
      </c>
      <c r="B390" s="496" t="s">
        <v>518</v>
      </c>
      <c r="C390" s="497" t="s">
        <v>524</v>
      </c>
      <c r="D390" s="497" t="s">
        <v>2915</v>
      </c>
      <c r="E390" s="497" t="s">
        <v>537</v>
      </c>
      <c r="F390" s="497" t="s">
        <v>2916</v>
      </c>
      <c r="G390" s="498">
        <v>237.5</v>
      </c>
      <c r="H390" s="499"/>
      <c r="I390" s="500"/>
      <c r="J390" s="501"/>
      <c r="K390" s="500" t="s">
        <v>2917</v>
      </c>
      <c r="L390" s="500" t="s">
        <v>2918</v>
      </c>
    </row>
    <row r="391" spans="1:12" s="484" customFormat="1">
      <c r="A391" s="495">
        <v>383</v>
      </c>
      <c r="B391" s="496" t="s">
        <v>518</v>
      </c>
      <c r="C391" s="497" t="s">
        <v>2846</v>
      </c>
      <c r="D391" s="497" t="s">
        <v>2919</v>
      </c>
      <c r="E391" s="497" t="s">
        <v>525</v>
      </c>
      <c r="F391" s="497" t="s">
        <v>2920</v>
      </c>
      <c r="G391" s="583">
        <v>1199.8</v>
      </c>
      <c r="H391" s="499"/>
      <c r="I391" s="500"/>
      <c r="J391" s="501"/>
      <c r="K391" s="586">
        <v>222936848</v>
      </c>
      <c r="L391" s="586" t="s">
        <v>2921</v>
      </c>
    </row>
    <row r="392" spans="1:12" s="484" customFormat="1">
      <c r="A392" s="495">
        <v>384</v>
      </c>
      <c r="B392" s="496" t="s">
        <v>518</v>
      </c>
      <c r="C392" s="497" t="s">
        <v>2846</v>
      </c>
      <c r="D392" s="497" t="s">
        <v>2298</v>
      </c>
      <c r="E392" s="497" t="s">
        <v>1206</v>
      </c>
      <c r="F392" s="497" t="s">
        <v>2922</v>
      </c>
      <c r="G392" s="584"/>
      <c r="H392" s="499"/>
      <c r="I392" s="500"/>
      <c r="J392" s="501"/>
      <c r="K392" s="587"/>
      <c r="L392" s="587"/>
    </row>
    <row r="393" spans="1:12" s="484" customFormat="1">
      <c r="A393" s="495">
        <v>385</v>
      </c>
      <c r="B393" s="496" t="s">
        <v>518</v>
      </c>
      <c r="C393" s="497" t="s">
        <v>2846</v>
      </c>
      <c r="D393" s="497" t="s">
        <v>2298</v>
      </c>
      <c r="E393" s="497" t="s">
        <v>1206</v>
      </c>
      <c r="F393" s="497" t="s">
        <v>2923</v>
      </c>
      <c r="G393" s="584"/>
      <c r="H393" s="499"/>
      <c r="I393" s="500"/>
      <c r="J393" s="501"/>
      <c r="K393" s="587"/>
      <c r="L393" s="587"/>
    </row>
    <row r="394" spans="1:12" s="484" customFormat="1">
      <c r="A394" s="495">
        <v>386</v>
      </c>
      <c r="B394" s="496" t="s">
        <v>518</v>
      </c>
      <c r="C394" s="497" t="s">
        <v>2846</v>
      </c>
      <c r="D394" s="497" t="s">
        <v>2298</v>
      </c>
      <c r="E394" s="497" t="s">
        <v>1206</v>
      </c>
      <c r="F394" s="497" t="s">
        <v>2924</v>
      </c>
      <c r="G394" s="584"/>
      <c r="H394" s="499"/>
      <c r="I394" s="500"/>
      <c r="J394" s="501"/>
      <c r="K394" s="587"/>
      <c r="L394" s="587"/>
    </row>
    <row r="395" spans="1:12" s="484" customFormat="1">
      <c r="A395" s="495">
        <v>387</v>
      </c>
      <c r="B395" s="496" t="s">
        <v>518</v>
      </c>
      <c r="C395" s="497" t="s">
        <v>2846</v>
      </c>
      <c r="D395" s="497" t="s">
        <v>2298</v>
      </c>
      <c r="E395" s="497" t="s">
        <v>1206</v>
      </c>
      <c r="F395" s="497" t="s">
        <v>2925</v>
      </c>
      <c r="G395" s="584"/>
      <c r="H395" s="499"/>
      <c r="I395" s="500"/>
      <c r="J395" s="501"/>
      <c r="K395" s="587"/>
      <c r="L395" s="587"/>
    </row>
    <row r="396" spans="1:12" s="484" customFormat="1">
      <c r="A396" s="495">
        <v>388</v>
      </c>
      <c r="B396" s="496" t="s">
        <v>518</v>
      </c>
      <c r="C396" s="497" t="s">
        <v>2846</v>
      </c>
      <c r="D396" s="497" t="s">
        <v>2298</v>
      </c>
      <c r="E396" s="497" t="s">
        <v>1206</v>
      </c>
      <c r="F396" s="497" t="s">
        <v>2926</v>
      </c>
      <c r="G396" s="584"/>
      <c r="H396" s="499"/>
      <c r="I396" s="500"/>
      <c r="J396" s="501"/>
      <c r="K396" s="587"/>
      <c r="L396" s="587"/>
    </row>
    <row r="397" spans="1:12" s="484" customFormat="1">
      <c r="A397" s="495">
        <v>389</v>
      </c>
      <c r="B397" s="496" t="s">
        <v>518</v>
      </c>
      <c r="C397" s="497" t="s">
        <v>2846</v>
      </c>
      <c r="D397" s="497" t="s">
        <v>2298</v>
      </c>
      <c r="E397" s="497" t="s">
        <v>1206</v>
      </c>
      <c r="F397" s="497" t="s">
        <v>2927</v>
      </c>
      <c r="G397" s="585"/>
      <c r="H397" s="499"/>
      <c r="I397" s="500"/>
      <c r="J397" s="501"/>
      <c r="K397" s="588"/>
      <c r="L397" s="588"/>
    </row>
    <row r="398" spans="1:12" s="484" customFormat="1">
      <c r="A398" s="495">
        <v>390</v>
      </c>
      <c r="B398" s="496" t="s">
        <v>518</v>
      </c>
      <c r="C398" s="497" t="s">
        <v>524</v>
      </c>
      <c r="D398" s="497" t="s">
        <v>2928</v>
      </c>
      <c r="E398" s="497" t="s">
        <v>536</v>
      </c>
      <c r="F398" s="497" t="s">
        <v>2929</v>
      </c>
      <c r="G398" s="498">
        <v>250</v>
      </c>
      <c r="H398" s="499"/>
      <c r="I398" s="500"/>
      <c r="J398" s="501"/>
      <c r="K398" s="500" t="s">
        <v>2930</v>
      </c>
      <c r="L398" s="500" t="s">
        <v>2931</v>
      </c>
    </row>
    <row r="399" spans="1:12" s="484" customFormat="1">
      <c r="A399" s="495">
        <v>391</v>
      </c>
      <c r="B399" s="496" t="s">
        <v>518</v>
      </c>
      <c r="C399" s="497" t="s">
        <v>524</v>
      </c>
      <c r="D399" s="497" t="s">
        <v>1201</v>
      </c>
      <c r="E399" s="497" t="s">
        <v>530</v>
      </c>
      <c r="F399" s="497" t="s">
        <v>2932</v>
      </c>
      <c r="G399" s="498">
        <v>312.5</v>
      </c>
      <c r="H399" s="499"/>
      <c r="I399" s="500"/>
      <c r="J399" s="501"/>
      <c r="K399" s="500" t="s">
        <v>2933</v>
      </c>
      <c r="L399" s="500" t="s">
        <v>2934</v>
      </c>
    </row>
    <row r="400" spans="1:12" s="484" customFormat="1">
      <c r="A400" s="495">
        <v>392</v>
      </c>
      <c r="B400" s="496" t="s">
        <v>518</v>
      </c>
      <c r="C400" s="497" t="s">
        <v>519</v>
      </c>
      <c r="D400" s="497" t="s">
        <v>2935</v>
      </c>
      <c r="E400" s="497" t="s">
        <v>544</v>
      </c>
      <c r="F400" s="497" t="s">
        <v>2936</v>
      </c>
      <c r="G400" s="498">
        <v>125</v>
      </c>
      <c r="H400" s="500" t="s">
        <v>2937</v>
      </c>
      <c r="I400" s="500" t="s">
        <v>2938</v>
      </c>
      <c r="J400" s="501" t="s">
        <v>2939</v>
      </c>
      <c r="K400" s="500"/>
      <c r="L400" s="500"/>
    </row>
    <row r="401" spans="1:12" s="484" customFormat="1">
      <c r="A401" s="495">
        <v>393</v>
      </c>
      <c r="B401" s="496" t="s">
        <v>518</v>
      </c>
      <c r="C401" s="497" t="s">
        <v>524</v>
      </c>
      <c r="D401" s="497" t="s">
        <v>546</v>
      </c>
      <c r="E401" s="497" t="s">
        <v>529</v>
      </c>
      <c r="F401" s="497" t="s">
        <v>2940</v>
      </c>
      <c r="G401" s="498">
        <v>250</v>
      </c>
      <c r="H401" s="499"/>
      <c r="I401" s="500"/>
      <c r="J401" s="501"/>
      <c r="K401" s="500" t="s">
        <v>2941</v>
      </c>
      <c r="L401" s="500" t="s">
        <v>2942</v>
      </c>
    </row>
    <row r="402" spans="1:12" s="484" customFormat="1">
      <c r="A402" s="495">
        <v>394</v>
      </c>
      <c r="B402" s="496" t="s">
        <v>518</v>
      </c>
      <c r="C402" s="497" t="s">
        <v>524</v>
      </c>
      <c r="D402" s="497" t="s">
        <v>1219</v>
      </c>
      <c r="E402" s="497" t="s">
        <v>528</v>
      </c>
      <c r="F402" s="497" t="s">
        <v>2943</v>
      </c>
      <c r="G402" s="498">
        <v>150</v>
      </c>
      <c r="H402" s="499"/>
      <c r="I402" s="500"/>
      <c r="J402" s="501"/>
      <c r="K402" s="500" t="s">
        <v>2944</v>
      </c>
      <c r="L402" s="500" t="s">
        <v>2945</v>
      </c>
    </row>
    <row r="403" spans="1:12" s="484" customFormat="1">
      <c r="A403" s="495">
        <v>395</v>
      </c>
      <c r="B403" s="496" t="s">
        <v>518</v>
      </c>
      <c r="C403" s="497" t="s">
        <v>524</v>
      </c>
      <c r="D403" s="497" t="s">
        <v>2269</v>
      </c>
      <c r="E403" s="497" t="s">
        <v>543</v>
      </c>
      <c r="F403" s="497" t="s">
        <v>2946</v>
      </c>
      <c r="G403" s="498">
        <v>112.5</v>
      </c>
      <c r="H403" s="499"/>
      <c r="I403" s="500"/>
      <c r="J403" s="501"/>
      <c r="K403" s="500" t="s">
        <v>2947</v>
      </c>
      <c r="L403" s="500" t="s">
        <v>2948</v>
      </c>
    </row>
    <row r="404" spans="1:12" s="484" customFormat="1">
      <c r="A404" s="495">
        <v>396</v>
      </c>
      <c r="B404" s="496" t="s">
        <v>518</v>
      </c>
      <c r="C404" s="497" t="s">
        <v>524</v>
      </c>
      <c r="D404" s="497" t="s">
        <v>1219</v>
      </c>
      <c r="E404" s="497" t="s">
        <v>529</v>
      </c>
      <c r="F404" s="497" t="s">
        <v>2949</v>
      </c>
      <c r="G404" s="498">
        <v>150</v>
      </c>
      <c r="H404" s="499"/>
      <c r="I404" s="500"/>
      <c r="J404" s="501"/>
      <c r="K404" s="500" t="s">
        <v>2950</v>
      </c>
      <c r="L404" s="500" t="s">
        <v>2951</v>
      </c>
    </row>
    <row r="405" spans="1:12" s="484" customFormat="1">
      <c r="A405" s="495">
        <v>397</v>
      </c>
      <c r="B405" s="496" t="s">
        <v>518</v>
      </c>
      <c r="C405" s="497" t="s">
        <v>524</v>
      </c>
      <c r="D405" s="497" t="s">
        <v>1202</v>
      </c>
      <c r="E405" s="497" t="s">
        <v>523</v>
      </c>
      <c r="F405" s="497" t="s">
        <v>2952</v>
      </c>
      <c r="G405" s="498">
        <v>375</v>
      </c>
      <c r="H405" s="499"/>
      <c r="I405" s="500"/>
      <c r="J405" s="501"/>
      <c r="K405" s="500">
        <v>60001054665</v>
      </c>
      <c r="L405" s="500" t="s">
        <v>2953</v>
      </c>
    </row>
    <row r="406" spans="1:12" s="484" customFormat="1">
      <c r="A406" s="495">
        <v>398</v>
      </c>
      <c r="B406" s="496" t="s">
        <v>518</v>
      </c>
      <c r="C406" s="497" t="s">
        <v>2954</v>
      </c>
      <c r="D406" s="497" t="s">
        <v>2955</v>
      </c>
      <c r="E406" s="497" t="s">
        <v>528</v>
      </c>
      <c r="F406" s="497" t="s">
        <v>2956</v>
      </c>
      <c r="G406" s="498">
        <v>150</v>
      </c>
      <c r="H406" s="499"/>
      <c r="I406" s="500"/>
      <c r="J406" s="501"/>
      <c r="K406" s="500" t="s">
        <v>2957</v>
      </c>
      <c r="L406" s="500" t="s">
        <v>2958</v>
      </c>
    </row>
    <row r="407" spans="1:12" s="484" customFormat="1">
      <c r="A407" s="495">
        <v>399</v>
      </c>
      <c r="B407" s="496" t="s">
        <v>518</v>
      </c>
      <c r="C407" s="497" t="s">
        <v>2954</v>
      </c>
      <c r="D407" s="497" t="s">
        <v>542</v>
      </c>
      <c r="E407" s="497" t="s">
        <v>547</v>
      </c>
      <c r="F407" s="497" t="s">
        <v>2959</v>
      </c>
      <c r="G407" s="498">
        <v>150</v>
      </c>
      <c r="H407" s="500" t="s">
        <v>2960</v>
      </c>
      <c r="I407" s="500" t="s">
        <v>2961</v>
      </c>
      <c r="J407" s="501" t="s">
        <v>2962</v>
      </c>
      <c r="K407" s="500"/>
      <c r="L407" s="500"/>
    </row>
    <row r="408" spans="1:12" s="484" customFormat="1">
      <c r="A408" s="495">
        <v>400</v>
      </c>
      <c r="B408" s="496" t="s">
        <v>518</v>
      </c>
      <c r="C408" s="497" t="s">
        <v>2963</v>
      </c>
      <c r="D408" s="497" t="s">
        <v>1204</v>
      </c>
      <c r="E408" s="497" t="s">
        <v>528</v>
      </c>
      <c r="F408" s="497" t="s">
        <v>2964</v>
      </c>
      <c r="G408" s="498">
        <v>150</v>
      </c>
      <c r="H408" s="500" t="s">
        <v>2965</v>
      </c>
      <c r="I408" s="500" t="s">
        <v>2966</v>
      </c>
      <c r="J408" s="501" t="s">
        <v>2967</v>
      </c>
      <c r="K408" s="500"/>
      <c r="L408" s="500"/>
    </row>
    <row r="409" spans="1:12" s="484" customFormat="1" ht="30">
      <c r="A409" s="495">
        <v>401</v>
      </c>
      <c r="B409" s="496" t="s">
        <v>518</v>
      </c>
      <c r="C409" s="497" t="s">
        <v>2963</v>
      </c>
      <c r="D409" s="497" t="s">
        <v>2968</v>
      </c>
      <c r="E409" s="497" t="s">
        <v>536</v>
      </c>
      <c r="F409" s="497" t="s">
        <v>2969</v>
      </c>
      <c r="G409" s="498">
        <v>150</v>
      </c>
      <c r="H409" s="499"/>
      <c r="I409" s="500"/>
      <c r="J409" s="501"/>
      <c r="K409" s="500" t="s">
        <v>2970</v>
      </c>
      <c r="L409" s="500" t="s">
        <v>2971</v>
      </c>
    </row>
    <row r="410" spans="1:12" s="484" customFormat="1">
      <c r="A410" s="495">
        <v>402</v>
      </c>
      <c r="B410" s="496" t="s">
        <v>518</v>
      </c>
      <c r="C410" s="497" t="s">
        <v>2963</v>
      </c>
      <c r="D410" s="497" t="s">
        <v>2968</v>
      </c>
      <c r="E410" s="497" t="s">
        <v>529</v>
      </c>
      <c r="F410" s="497" t="s">
        <v>2972</v>
      </c>
      <c r="G410" s="498">
        <v>150</v>
      </c>
      <c r="H410" s="499"/>
      <c r="I410" s="500"/>
      <c r="J410" s="501"/>
      <c r="K410" s="500" t="s">
        <v>2973</v>
      </c>
      <c r="L410" s="500" t="s">
        <v>2974</v>
      </c>
    </row>
    <row r="411" spans="1:12" s="484" customFormat="1">
      <c r="A411" s="495" t="s">
        <v>560</v>
      </c>
      <c r="B411" s="495"/>
      <c r="C411" s="502"/>
      <c r="D411" s="502"/>
      <c r="E411" s="502"/>
      <c r="F411" s="502"/>
      <c r="G411" s="502"/>
      <c r="H411" s="502"/>
      <c r="I411" s="503"/>
      <c r="J411" s="503"/>
      <c r="K411" s="503"/>
      <c r="L411" s="502"/>
    </row>
    <row r="412" spans="1:12">
      <c r="A412" s="504"/>
      <c r="B412" s="504"/>
      <c r="C412" s="504"/>
      <c r="D412" s="504"/>
      <c r="E412" s="504"/>
      <c r="F412" s="504"/>
      <c r="G412" s="504"/>
      <c r="H412" s="504"/>
      <c r="I412" s="504"/>
      <c r="J412" s="504"/>
      <c r="K412" s="504"/>
      <c r="L412" s="504"/>
    </row>
    <row r="413" spans="1:12">
      <c r="A413" s="504"/>
      <c r="B413" s="504"/>
      <c r="C413" s="504"/>
      <c r="D413" s="504"/>
      <c r="E413" s="504"/>
      <c r="F413" s="504"/>
      <c r="G413" s="504"/>
      <c r="H413" s="504"/>
      <c r="I413" s="504"/>
      <c r="J413" s="504"/>
      <c r="K413" s="504"/>
      <c r="L413" s="504"/>
    </row>
    <row r="414" spans="1:12">
      <c r="A414" s="505"/>
      <c r="B414" s="505"/>
      <c r="C414" s="504"/>
      <c r="D414" s="504"/>
      <c r="E414" s="504"/>
      <c r="F414" s="504"/>
      <c r="G414" s="504"/>
      <c r="H414" s="504"/>
      <c r="I414" s="504"/>
      <c r="J414" s="504"/>
      <c r="K414" s="504"/>
      <c r="L414" s="504"/>
    </row>
    <row r="415" spans="1:12">
      <c r="A415" s="504"/>
      <c r="B415" s="504"/>
      <c r="C415" s="506" t="s">
        <v>96</v>
      </c>
      <c r="D415" s="504"/>
      <c r="E415" s="504"/>
      <c r="F415" s="507"/>
      <c r="G415" s="504"/>
      <c r="H415" s="504"/>
      <c r="I415" s="504"/>
      <c r="J415" s="504"/>
      <c r="K415" s="504"/>
      <c r="L415" s="504"/>
    </row>
    <row r="416" spans="1:12">
      <c r="A416" s="504"/>
      <c r="B416" s="504"/>
      <c r="C416" s="504"/>
      <c r="D416" s="508"/>
      <c r="E416" s="504"/>
      <c r="G416" s="508"/>
      <c r="H416" s="509"/>
    </row>
    <row r="417" spans="3:7">
      <c r="C417" s="504"/>
      <c r="D417" s="510" t="s">
        <v>256</v>
      </c>
      <c r="E417" s="504"/>
      <c r="G417" s="511" t="s">
        <v>2975</v>
      </c>
    </row>
    <row r="418" spans="3:7">
      <c r="C418" s="504"/>
      <c r="D418" s="512" t="s">
        <v>561</v>
      </c>
      <c r="E418" s="504"/>
      <c r="G418" s="504" t="s">
        <v>257</v>
      </c>
    </row>
    <row r="419" spans="3:7">
      <c r="C419" s="504"/>
      <c r="D419" s="512"/>
    </row>
  </sheetData>
  <mergeCells count="51">
    <mergeCell ref="L2:M2"/>
    <mergeCell ref="K9:K11"/>
    <mergeCell ref="L9:L11"/>
    <mergeCell ref="G36:G41"/>
    <mergeCell ref="K36:K41"/>
    <mergeCell ref="L36:L41"/>
    <mergeCell ref="G48:G65"/>
    <mergeCell ref="K48:K65"/>
    <mergeCell ref="L48:L65"/>
    <mergeCell ref="G76:G163"/>
    <mergeCell ref="K76:K163"/>
    <mergeCell ref="L76:L163"/>
    <mergeCell ref="G164:G178"/>
    <mergeCell ref="K164:K178"/>
    <mergeCell ref="L164:L178"/>
    <mergeCell ref="G179:G182"/>
    <mergeCell ref="K179:K182"/>
    <mergeCell ref="L179:L182"/>
    <mergeCell ref="G187:G196"/>
    <mergeCell ref="K187:K196"/>
    <mergeCell ref="L187:L196"/>
    <mergeCell ref="G197:G206"/>
    <mergeCell ref="K197:K206"/>
    <mergeCell ref="L197:L206"/>
    <mergeCell ref="G207:G216"/>
    <mergeCell ref="K207:K216"/>
    <mergeCell ref="L207:L216"/>
    <mergeCell ref="G217:G226"/>
    <mergeCell ref="K217:K226"/>
    <mergeCell ref="L217:L226"/>
    <mergeCell ref="G227:G232"/>
    <mergeCell ref="K227:K232"/>
    <mergeCell ref="L227:L232"/>
    <mergeCell ref="G233:G262"/>
    <mergeCell ref="K233:K262"/>
    <mergeCell ref="L233:L262"/>
    <mergeCell ref="G263:G311"/>
    <mergeCell ref="K263:K311"/>
    <mergeCell ref="L263:L311"/>
    <mergeCell ref="G320:G325"/>
    <mergeCell ref="K320:K325"/>
    <mergeCell ref="L320:L325"/>
    <mergeCell ref="G391:G397"/>
    <mergeCell ref="K391:K397"/>
    <mergeCell ref="L391:L397"/>
    <mergeCell ref="G348:G359"/>
    <mergeCell ref="K348:K359"/>
    <mergeCell ref="L348:L359"/>
    <mergeCell ref="G360:G373"/>
    <mergeCell ref="K360:K373"/>
    <mergeCell ref="L360:L373"/>
  </mergeCells>
  <pageMargins left="0.7" right="0.7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5" t="s">
        <v>289</v>
      </c>
      <c r="B1" s="77"/>
      <c r="C1" s="553" t="s">
        <v>97</v>
      </c>
      <c r="D1" s="553"/>
      <c r="E1" s="109"/>
    </row>
    <row r="2" spans="1:7">
      <c r="A2" s="77" t="s">
        <v>128</v>
      </c>
      <c r="B2" s="77"/>
      <c r="C2" s="551" t="s">
        <v>1271</v>
      </c>
      <c r="D2" s="552"/>
      <c r="E2" s="109"/>
    </row>
    <row r="3" spans="1:7">
      <c r="A3" s="75"/>
      <c r="B3" s="77"/>
      <c r="C3" s="76"/>
      <c r="D3" s="76"/>
      <c r="E3" s="109"/>
    </row>
    <row r="4" spans="1:7">
      <c r="A4" s="78" t="s">
        <v>262</v>
      </c>
      <c r="B4" s="103"/>
      <c r="C4" s="104"/>
      <c r="D4" s="77"/>
      <c r="E4" s="109"/>
    </row>
    <row r="5" spans="1:7">
      <c r="A5" s="370" t="str">
        <f>'ფორმა N1'!D4</f>
        <v>მ.პ.გ. ქართული ოცნება - დემოკრატიული საქართველო</v>
      </c>
      <c r="B5" s="12"/>
      <c r="C5" s="12"/>
      <c r="E5" s="109"/>
    </row>
    <row r="6" spans="1:7">
      <c r="A6" s="105"/>
      <c r="B6" s="105"/>
      <c r="C6" s="105"/>
      <c r="D6" s="106"/>
      <c r="E6" s="109"/>
    </row>
    <row r="7" spans="1:7">
      <c r="A7" s="77"/>
      <c r="B7" s="77"/>
      <c r="C7" s="77"/>
      <c r="D7" s="77"/>
      <c r="E7" s="109"/>
    </row>
    <row r="8" spans="1:7" s="6" customFormat="1" ht="39" customHeight="1">
      <c r="A8" s="107" t="s">
        <v>64</v>
      </c>
      <c r="B8" s="80" t="s">
        <v>237</v>
      </c>
      <c r="C8" s="80" t="s">
        <v>66</v>
      </c>
      <c r="D8" s="80" t="s">
        <v>67</v>
      </c>
      <c r="E8" s="109"/>
    </row>
    <row r="9" spans="1:7" s="7" customFormat="1" ht="16.5" customHeight="1">
      <c r="A9" s="233">
        <v>1</v>
      </c>
      <c r="B9" s="233" t="s">
        <v>65</v>
      </c>
      <c r="C9" s="86">
        <f>SUM(C10,C26)</f>
        <v>0</v>
      </c>
      <c r="D9" s="86">
        <f>SUM(D10,D26)</f>
        <v>0</v>
      </c>
      <c r="E9" s="109"/>
    </row>
    <row r="10" spans="1:7" s="7" customFormat="1" ht="16.5" customHeight="1">
      <c r="A10" s="88">
        <v>1.1000000000000001</v>
      </c>
      <c r="B10" s="88" t="s">
        <v>69</v>
      </c>
      <c r="C10" s="86">
        <f>SUM(C11,C12,C16,C19,C25,C26)</f>
        <v>0</v>
      </c>
      <c r="D10" s="86">
        <f>SUM(D11,D12,D16,D19,D24,D25)</f>
        <v>0</v>
      </c>
      <c r="E10" s="109"/>
    </row>
    <row r="11" spans="1:7" s="9" customFormat="1" ht="16.5" customHeight="1">
      <c r="A11" s="89" t="s">
        <v>30</v>
      </c>
      <c r="B11" s="89" t="s">
        <v>68</v>
      </c>
      <c r="C11" s="8"/>
      <c r="D11" s="8"/>
      <c r="E11" s="109"/>
    </row>
    <row r="12" spans="1:7" s="10" customFormat="1" ht="16.5" customHeight="1">
      <c r="A12" s="89" t="s">
        <v>31</v>
      </c>
      <c r="B12" s="89" t="s">
        <v>296</v>
      </c>
      <c r="C12" s="108">
        <f>SUM(C13:C15)</f>
        <v>0</v>
      </c>
      <c r="D12" s="108">
        <f>SUM(D13:D15)</f>
        <v>0</v>
      </c>
      <c r="E12" s="109"/>
      <c r="G12" s="69"/>
    </row>
    <row r="13" spans="1:7" s="3" customFormat="1" ht="16.5" customHeight="1">
      <c r="A13" s="98" t="s">
        <v>70</v>
      </c>
      <c r="B13" s="98" t="s">
        <v>299</v>
      </c>
      <c r="C13" s="8"/>
      <c r="D13" s="8"/>
      <c r="E13" s="109"/>
    </row>
    <row r="14" spans="1:7" s="3" customFormat="1" ht="16.5" customHeight="1">
      <c r="A14" s="98" t="s">
        <v>473</v>
      </c>
      <c r="B14" s="98" t="s">
        <v>472</v>
      </c>
      <c r="C14" s="8"/>
      <c r="D14" s="8"/>
      <c r="E14" s="109"/>
    </row>
    <row r="15" spans="1:7" s="3" customFormat="1" ht="16.5" customHeight="1">
      <c r="A15" s="98" t="s">
        <v>474</v>
      </c>
      <c r="B15" s="98" t="s">
        <v>86</v>
      </c>
      <c r="C15" s="8"/>
      <c r="D15" s="8"/>
      <c r="E15" s="109"/>
    </row>
    <row r="16" spans="1:7" s="3" customFormat="1" ht="16.5" customHeight="1">
      <c r="A16" s="89" t="s">
        <v>71</v>
      </c>
      <c r="B16" s="89" t="s">
        <v>72</v>
      </c>
      <c r="C16" s="108">
        <f>SUM(C17:C18)</f>
        <v>0</v>
      </c>
      <c r="D16" s="108">
        <f>SUM(D17:D18)</f>
        <v>0</v>
      </c>
      <c r="E16" s="109"/>
    </row>
    <row r="17" spans="1:5" s="3" customFormat="1" ht="16.5" customHeight="1">
      <c r="A17" s="98" t="s">
        <v>73</v>
      </c>
      <c r="B17" s="98" t="s">
        <v>75</v>
      </c>
      <c r="C17" s="8"/>
      <c r="D17" s="8"/>
      <c r="E17" s="109"/>
    </row>
    <row r="18" spans="1:5" s="3" customFormat="1" ht="30">
      <c r="A18" s="98" t="s">
        <v>74</v>
      </c>
      <c r="B18" s="98" t="s">
        <v>98</v>
      </c>
      <c r="C18" s="8"/>
      <c r="D18" s="8"/>
      <c r="E18" s="109"/>
    </row>
    <row r="19" spans="1:5" s="3" customFormat="1" ht="16.5" customHeight="1">
      <c r="A19" s="89" t="s">
        <v>76</v>
      </c>
      <c r="B19" s="89" t="s">
        <v>394</v>
      </c>
      <c r="C19" s="108">
        <f>SUM(C20:C23)</f>
        <v>0</v>
      </c>
      <c r="D19" s="108">
        <f>SUM(D20:D23)</f>
        <v>0</v>
      </c>
      <c r="E19" s="109"/>
    </row>
    <row r="20" spans="1:5" s="3" customFormat="1" ht="16.5" customHeight="1">
      <c r="A20" s="98" t="s">
        <v>77</v>
      </c>
      <c r="B20" s="98" t="s">
        <v>78</v>
      </c>
      <c r="C20" s="8"/>
      <c r="D20" s="8"/>
      <c r="E20" s="109"/>
    </row>
    <row r="21" spans="1:5" s="3" customFormat="1" ht="30">
      <c r="A21" s="98" t="s">
        <v>81</v>
      </c>
      <c r="B21" s="98" t="s">
        <v>79</v>
      </c>
      <c r="C21" s="8"/>
      <c r="D21" s="8"/>
      <c r="E21" s="109"/>
    </row>
    <row r="22" spans="1:5" s="3" customFormat="1" ht="16.5" customHeight="1">
      <c r="A22" s="98" t="s">
        <v>82</v>
      </c>
      <c r="B22" s="98" t="s">
        <v>80</v>
      </c>
      <c r="C22" s="8"/>
      <c r="D22" s="8"/>
      <c r="E22" s="109"/>
    </row>
    <row r="23" spans="1:5" s="3" customFormat="1" ht="16.5" customHeight="1">
      <c r="A23" s="98" t="s">
        <v>83</v>
      </c>
      <c r="B23" s="98" t="s">
        <v>418</v>
      </c>
      <c r="C23" s="8"/>
      <c r="D23" s="8"/>
      <c r="E23" s="109"/>
    </row>
    <row r="24" spans="1:5" s="3" customFormat="1" ht="16.5" customHeight="1">
      <c r="A24" s="89" t="s">
        <v>84</v>
      </c>
      <c r="B24" s="89" t="s">
        <v>419</v>
      </c>
      <c r="C24" s="266"/>
      <c r="D24" s="8"/>
      <c r="E24" s="109"/>
    </row>
    <row r="25" spans="1:5" s="3" customFormat="1">
      <c r="A25" s="89" t="s">
        <v>239</v>
      </c>
      <c r="B25" s="89" t="s">
        <v>425</v>
      </c>
      <c r="C25" s="8"/>
      <c r="D25" s="8">
        <v>0</v>
      </c>
      <c r="E25" s="109"/>
    </row>
    <row r="26" spans="1:5" ht="16.5" customHeight="1">
      <c r="A26" s="88">
        <v>1.2</v>
      </c>
      <c r="B26" s="88" t="s">
        <v>85</v>
      </c>
      <c r="C26" s="86">
        <f>SUM(C27,C35)</f>
        <v>0</v>
      </c>
      <c r="D26" s="86">
        <f>SUM(D27,D35)</f>
        <v>0</v>
      </c>
      <c r="E26" s="109"/>
    </row>
    <row r="27" spans="1:5" ht="16.5" customHeight="1">
      <c r="A27" s="89" t="s">
        <v>32</v>
      </c>
      <c r="B27" s="89" t="s">
        <v>299</v>
      </c>
      <c r="C27" s="108">
        <f>SUM(C28:C30)</f>
        <v>0</v>
      </c>
      <c r="D27" s="108">
        <f>SUM(D28:D30)</f>
        <v>0</v>
      </c>
      <c r="E27" s="109"/>
    </row>
    <row r="28" spans="1:5">
      <c r="A28" s="241" t="s">
        <v>87</v>
      </c>
      <c r="B28" s="241" t="s">
        <v>297</v>
      </c>
      <c r="C28" s="8"/>
      <c r="D28" s="8"/>
      <c r="E28" s="109"/>
    </row>
    <row r="29" spans="1:5">
      <c r="A29" s="241" t="s">
        <v>88</v>
      </c>
      <c r="B29" s="241" t="s">
        <v>300</v>
      </c>
      <c r="C29" s="8"/>
      <c r="D29" s="8"/>
      <c r="E29" s="109"/>
    </row>
    <row r="30" spans="1:5">
      <c r="A30" s="241" t="s">
        <v>427</v>
      </c>
      <c r="B30" s="241" t="s">
        <v>298</v>
      </c>
      <c r="C30" s="8"/>
      <c r="D30" s="8"/>
      <c r="E30" s="109"/>
    </row>
    <row r="31" spans="1:5">
      <c r="A31" s="89" t="s">
        <v>33</v>
      </c>
      <c r="B31" s="89" t="s">
        <v>472</v>
      </c>
      <c r="C31" s="108">
        <f>SUM(C32:C34)</f>
        <v>0</v>
      </c>
      <c r="D31" s="108">
        <f>SUM(D32:D34)</f>
        <v>0</v>
      </c>
      <c r="E31" s="109"/>
    </row>
    <row r="32" spans="1:5">
      <c r="A32" s="241" t="s">
        <v>12</v>
      </c>
      <c r="B32" s="241" t="s">
        <v>475</v>
      </c>
      <c r="C32" s="8"/>
      <c r="D32" s="8"/>
      <c r="E32" s="109"/>
    </row>
    <row r="33" spans="1:9">
      <c r="A33" s="241" t="s">
        <v>13</v>
      </c>
      <c r="B33" s="241" t="s">
        <v>476</v>
      </c>
      <c r="C33" s="8"/>
      <c r="D33" s="8"/>
      <c r="E33" s="109"/>
    </row>
    <row r="34" spans="1:9">
      <c r="A34" s="241" t="s">
        <v>269</v>
      </c>
      <c r="B34" s="241" t="s">
        <v>477</v>
      </c>
      <c r="C34" s="8"/>
      <c r="D34" s="8"/>
      <c r="E34" s="109"/>
    </row>
    <row r="35" spans="1:9">
      <c r="A35" s="89" t="s">
        <v>34</v>
      </c>
      <c r="B35" s="254" t="s">
        <v>424</v>
      </c>
      <c r="C35" s="8"/>
      <c r="D35" s="8"/>
      <c r="E35" s="109"/>
    </row>
    <row r="36" spans="1:9">
      <c r="D36" s="27"/>
      <c r="E36" s="110"/>
      <c r="F36" s="27"/>
    </row>
    <row r="37" spans="1:9">
      <c r="A37" s="1"/>
      <c r="D37" s="27"/>
      <c r="E37" s="110"/>
      <c r="F37" s="27"/>
    </row>
    <row r="38" spans="1:9">
      <c r="D38" s="27"/>
      <c r="E38" s="110"/>
      <c r="F38" s="27"/>
    </row>
    <row r="39" spans="1:9">
      <c r="D39" s="27"/>
      <c r="E39" s="110"/>
      <c r="F39" s="27"/>
    </row>
    <row r="40" spans="1:9">
      <c r="A40" s="70" t="s">
        <v>96</v>
      </c>
      <c r="D40" s="27"/>
      <c r="E40" s="110"/>
      <c r="F40" s="27"/>
    </row>
    <row r="41" spans="1:9">
      <c r="D41" s="27"/>
      <c r="E41" s="111"/>
      <c r="F41" s="111"/>
      <c r="G41"/>
      <c r="H41"/>
      <c r="I41"/>
    </row>
    <row r="42" spans="1:9">
      <c r="D42" s="112"/>
      <c r="E42" s="111"/>
      <c r="F42" s="111"/>
      <c r="G42"/>
      <c r="H42"/>
      <c r="I42"/>
    </row>
    <row r="43" spans="1:9">
      <c r="A43"/>
      <c r="B43" s="70" t="s">
        <v>259</v>
      </c>
      <c r="D43" s="112"/>
      <c r="E43" s="111"/>
      <c r="F43" s="111"/>
      <c r="G43"/>
      <c r="H43"/>
      <c r="I43"/>
    </row>
    <row r="44" spans="1:9">
      <c r="A44"/>
      <c r="B44" s="2" t="s">
        <v>258</v>
      </c>
      <c r="D44" s="112"/>
      <c r="E44" s="111"/>
      <c r="F44" s="111"/>
      <c r="G44"/>
      <c r="H44"/>
      <c r="I44"/>
    </row>
    <row r="45" spans="1:9" customFormat="1" ht="12.75">
      <c r="B45" s="66" t="s">
        <v>127</v>
      </c>
      <c r="D45" s="111"/>
      <c r="E45" s="111"/>
      <c r="F45" s="111"/>
    </row>
    <row r="46" spans="1:9">
      <c r="D46" s="27"/>
      <c r="E46" s="110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9"/>
  <sheetViews>
    <sheetView view="pageBreakPreview" zoomScale="80" zoomScaleNormal="100" zoomScaleSheetLayoutView="80" workbookViewId="0">
      <selection activeCell="I2" sqref="I2:J2"/>
    </sheetView>
  </sheetViews>
  <sheetFormatPr defaultRowHeight="12.75"/>
  <cols>
    <col min="1" max="1" width="11.7109375" style="184" customWidth="1"/>
    <col min="2" max="2" width="43.28515625" style="184" customWidth="1"/>
    <col min="3" max="3" width="26.42578125" style="184" customWidth="1"/>
    <col min="4" max="4" width="23.7109375" style="184" customWidth="1"/>
    <col min="5" max="6" width="16.5703125" style="184" bestFit="1" customWidth="1"/>
    <col min="7" max="7" width="17" style="184" customWidth="1"/>
    <col min="8" max="8" width="19" style="184" customWidth="1"/>
    <col min="9" max="9" width="24.42578125" style="184" customWidth="1"/>
    <col min="10" max="16384" width="9.140625" style="184"/>
  </cols>
  <sheetData>
    <row r="1" spans="1:13" customFormat="1" ht="15">
      <c r="A1" s="137" t="s">
        <v>430</v>
      </c>
      <c r="B1" s="138"/>
      <c r="C1" s="138"/>
      <c r="D1" s="138"/>
      <c r="E1" s="138"/>
      <c r="F1" s="138"/>
      <c r="G1" s="138"/>
      <c r="H1" s="144"/>
      <c r="I1" s="79" t="s">
        <v>97</v>
      </c>
    </row>
    <row r="2" spans="1:13" customFormat="1" ht="15">
      <c r="A2" s="106" t="s">
        <v>128</v>
      </c>
      <c r="B2" s="138"/>
      <c r="C2" s="138"/>
      <c r="D2" s="138"/>
      <c r="E2" s="138"/>
      <c r="F2" s="138"/>
      <c r="G2" s="138"/>
      <c r="H2" s="144"/>
      <c r="I2" s="593" t="s">
        <v>1271</v>
      </c>
      <c r="J2" s="594"/>
    </row>
    <row r="3" spans="1:13" customFormat="1" ht="15">
      <c r="A3" s="138"/>
      <c r="B3" s="138"/>
      <c r="C3" s="138"/>
      <c r="D3" s="138"/>
      <c r="E3" s="138"/>
      <c r="F3" s="138"/>
      <c r="G3" s="138"/>
      <c r="H3" s="141"/>
      <c r="I3" s="141"/>
      <c r="M3" s="184"/>
    </row>
    <row r="4" spans="1:13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138"/>
      <c r="E4" s="138"/>
      <c r="F4" s="138"/>
      <c r="G4" s="138"/>
      <c r="H4" s="138"/>
      <c r="I4" s="147"/>
    </row>
    <row r="5" spans="1:13" ht="15">
      <c r="A5" s="218" t="str">
        <f>'ფორმა N1'!D4</f>
        <v>მ.პ.გ. ქართული ოცნება - დემოკრატიული საქართველო</v>
      </c>
      <c r="B5" s="81"/>
      <c r="C5" s="81"/>
      <c r="D5" s="220"/>
      <c r="E5" s="220"/>
      <c r="F5" s="220"/>
      <c r="G5" s="220"/>
      <c r="H5" s="220"/>
      <c r="I5" s="219"/>
    </row>
    <row r="6" spans="1:13" customFormat="1" ht="13.5">
      <c r="A6" s="142"/>
      <c r="B6" s="143"/>
      <c r="C6" s="143"/>
      <c r="D6" s="138"/>
      <c r="E6" s="138"/>
      <c r="F6" s="138"/>
      <c r="G6" s="138"/>
      <c r="H6" s="138"/>
      <c r="I6" s="138"/>
    </row>
    <row r="7" spans="1:13" customFormat="1" ht="60">
      <c r="A7" s="150" t="s">
        <v>64</v>
      </c>
      <c r="B7" s="136" t="s">
        <v>366</v>
      </c>
      <c r="C7" s="136" t="s">
        <v>367</v>
      </c>
      <c r="D7" s="136" t="s">
        <v>372</v>
      </c>
      <c r="E7" s="136" t="s">
        <v>374</v>
      </c>
      <c r="F7" s="136" t="s">
        <v>368</v>
      </c>
      <c r="G7" s="136" t="s">
        <v>369</v>
      </c>
      <c r="H7" s="136" t="s">
        <v>381</v>
      </c>
      <c r="I7" s="136" t="s">
        <v>370</v>
      </c>
    </row>
    <row r="8" spans="1:13" customFormat="1" ht="15">
      <c r="A8" s="134">
        <v>1</v>
      </c>
      <c r="B8" s="134">
        <v>2</v>
      </c>
      <c r="C8" s="136">
        <v>3</v>
      </c>
      <c r="D8" s="134">
        <v>6</v>
      </c>
      <c r="E8" s="136">
        <v>7</v>
      </c>
      <c r="F8" s="134">
        <v>8</v>
      </c>
      <c r="G8" s="134">
        <v>9</v>
      </c>
      <c r="H8" s="134">
        <v>10</v>
      </c>
      <c r="I8" s="136">
        <v>11</v>
      </c>
    </row>
    <row r="9" spans="1:13" customFormat="1" ht="18">
      <c r="A9" s="68">
        <v>1</v>
      </c>
      <c r="B9" s="446" t="s">
        <v>1165</v>
      </c>
      <c r="C9" s="26"/>
      <c r="D9" s="591">
        <v>8000</v>
      </c>
      <c r="E9" s="26"/>
      <c r="F9" s="217"/>
      <c r="G9" s="217"/>
      <c r="H9" s="591">
        <v>205177057</v>
      </c>
      <c r="I9" s="591" t="s">
        <v>1199</v>
      </c>
    </row>
    <row r="10" spans="1:13" customFormat="1" ht="18">
      <c r="A10" s="68">
        <v>2</v>
      </c>
      <c r="B10" s="446" t="s">
        <v>1166</v>
      </c>
      <c r="C10" s="26"/>
      <c r="D10" s="592"/>
      <c r="E10" s="26"/>
      <c r="F10" s="217"/>
      <c r="G10" s="217"/>
      <c r="H10" s="592"/>
      <c r="I10" s="592"/>
    </row>
    <row r="11" spans="1:13" customFormat="1" ht="18">
      <c r="A11" s="68">
        <v>3</v>
      </c>
      <c r="B11" s="446" t="s">
        <v>1167</v>
      </c>
      <c r="C11" s="26"/>
      <c r="D11" s="592"/>
      <c r="E11" s="26"/>
      <c r="F11" s="217"/>
      <c r="G11" s="217"/>
      <c r="H11" s="592"/>
      <c r="I11" s="592"/>
    </row>
    <row r="12" spans="1:13" customFormat="1" ht="18">
      <c r="A12" s="68">
        <v>4</v>
      </c>
      <c r="B12" s="446" t="s">
        <v>1168</v>
      </c>
      <c r="C12" s="26"/>
      <c r="D12" s="592"/>
      <c r="E12" s="26"/>
      <c r="F12" s="217"/>
      <c r="G12" s="217"/>
      <c r="H12" s="592"/>
      <c r="I12" s="592"/>
    </row>
    <row r="13" spans="1:13" customFormat="1" ht="18">
      <c r="A13" s="68">
        <v>5</v>
      </c>
      <c r="B13" s="446" t="s">
        <v>1169</v>
      </c>
      <c r="C13" s="26"/>
      <c r="D13" s="592"/>
      <c r="E13" s="26"/>
      <c r="F13" s="217"/>
      <c r="G13" s="217"/>
      <c r="H13" s="592"/>
      <c r="I13" s="592"/>
    </row>
    <row r="14" spans="1:13" customFormat="1" ht="18">
      <c r="A14" s="68">
        <v>6</v>
      </c>
      <c r="B14" s="446" t="s">
        <v>1170</v>
      </c>
      <c r="C14" s="26"/>
      <c r="D14" s="592"/>
      <c r="E14" s="26"/>
      <c r="F14" s="217"/>
      <c r="G14" s="217"/>
      <c r="H14" s="592"/>
      <c r="I14" s="592"/>
    </row>
    <row r="15" spans="1:13" customFormat="1" ht="18">
      <c r="A15" s="68">
        <v>7</v>
      </c>
      <c r="B15" s="446" t="s">
        <v>1171</v>
      </c>
      <c r="C15" s="26"/>
      <c r="D15" s="592"/>
      <c r="E15" s="26"/>
      <c r="F15" s="217"/>
      <c r="G15" s="217"/>
      <c r="H15" s="592"/>
      <c r="I15" s="592"/>
    </row>
    <row r="16" spans="1:13" customFormat="1" ht="18">
      <c r="A16" s="68">
        <v>8</v>
      </c>
      <c r="B16" s="446" t="s">
        <v>1172</v>
      </c>
      <c r="C16" s="26"/>
      <c r="D16" s="592"/>
      <c r="E16" s="26"/>
      <c r="F16" s="217"/>
      <c r="G16" s="217"/>
      <c r="H16" s="592"/>
      <c r="I16" s="592"/>
    </row>
    <row r="17" spans="1:9" customFormat="1" ht="18">
      <c r="A17" s="68">
        <v>9</v>
      </c>
      <c r="B17" s="446" t="s">
        <v>1173</v>
      </c>
      <c r="C17" s="26"/>
      <c r="D17" s="592"/>
      <c r="E17" s="26"/>
      <c r="F17" s="217"/>
      <c r="G17" s="217"/>
      <c r="H17" s="592"/>
      <c r="I17" s="592"/>
    </row>
    <row r="18" spans="1:9" customFormat="1" ht="18">
      <c r="A18" s="68">
        <v>10</v>
      </c>
      <c r="B18" s="446" t="s">
        <v>1174</v>
      </c>
      <c r="C18" s="26"/>
      <c r="D18" s="592"/>
      <c r="E18" s="26"/>
      <c r="F18" s="217"/>
      <c r="G18" s="217"/>
      <c r="H18" s="592"/>
      <c r="I18" s="592"/>
    </row>
    <row r="19" spans="1:9" customFormat="1" ht="18">
      <c r="A19" s="68">
        <v>11</v>
      </c>
      <c r="B19" s="446" t="s">
        <v>1175</v>
      </c>
      <c r="C19" s="26"/>
      <c r="D19" s="592"/>
      <c r="E19" s="26"/>
      <c r="F19" s="217"/>
      <c r="G19" s="217"/>
      <c r="H19" s="592"/>
      <c r="I19" s="592"/>
    </row>
    <row r="20" spans="1:9" customFormat="1" ht="18">
      <c r="A20" s="68">
        <v>12</v>
      </c>
      <c r="B20" s="446" t="s">
        <v>1176</v>
      </c>
      <c r="C20" s="26"/>
      <c r="D20" s="592"/>
      <c r="E20" s="26"/>
      <c r="F20" s="217"/>
      <c r="G20" s="217"/>
      <c r="H20" s="592"/>
      <c r="I20" s="592"/>
    </row>
    <row r="21" spans="1:9" customFormat="1" ht="18">
      <c r="A21" s="68">
        <v>13</v>
      </c>
      <c r="B21" s="446" t="s">
        <v>1177</v>
      </c>
      <c r="C21" s="26"/>
      <c r="D21" s="592"/>
      <c r="E21" s="26"/>
      <c r="F21" s="217"/>
      <c r="G21" s="217"/>
      <c r="H21" s="592"/>
      <c r="I21" s="592"/>
    </row>
    <row r="22" spans="1:9" customFormat="1" ht="18">
      <c r="A22" s="68">
        <v>14</v>
      </c>
      <c r="B22" s="446" t="s">
        <v>1178</v>
      </c>
      <c r="C22" s="26"/>
      <c r="D22" s="592"/>
      <c r="E22" s="26"/>
      <c r="F22" s="217"/>
      <c r="G22" s="217"/>
      <c r="H22" s="592"/>
      <c r="I22" s="592"/>
    </row>
    <row r="23" spans="1:9" customFormat="1" ht="18">
      <c r="A23" s="68">
        <v>15</v>
      </c>
      <c r="B23" s="446" t="s">
        <v>1179</v>
      </c>
      <c r="C23" s="26"/>
      <c r="D23" s="592"/>
      <c r="E23" s="26"/>
      <c r="F23" s="217"/>
      <c r="G23" s="217"/>
      <c r="H23" s="592"/>
      <c r="I23" s="592"/>
    </row>
    <row r="24" spans="1:9" customFormat="1" ht="18">
      <c r="A24" s="68">
        <v>16</v>
      </c>
      <c r="B24" s="446" t="s">
        <v>1180</v>
      </c>
      <c r="C24" s="26"/>
      <c r="D24" s="592"/>
      <c r="E24" s="26"/>
      <c r="F24" s="217"/>
      <c r="G24" s="217"/>
      <c r="H24" s="592"/>
      <c r="I24" s="592"/>
    </row>
    <row r="25" spans="1:9" customFormat="1" ht="18">
      <c r="A25" s="68">
        <v>17</v>
      </c>
      <c r="B25" s="446" t="s">
        <v>1181</v>
      </c>
      <c r="C25" s="26"/>
      <c r="D25" s="592"/>
      <c r="E25" s="26"/>
      <c r="F25" s="217"/>
      <c r="G25" s="217"/>
      <c r="H25" s="592"/>
      <c r="I25" s="592"/>
    </row>
    <row r="26" spans="1:9" customFormat="1" ht="18">
      <c r="A26" s="68">
        <v>18</v>
      </c>
      <c r="B26" s="446" t="s">
        <v>1182</v>
      </c>
      <c r="C26" s="26"/>
      <c r="D26" s="592"/>
      <c r="E26" s="26"/>
      <c r="F26" s="217"/>
      <c r="G26" s="217"/>
      <c r="H26" s="592"/>
      <c r="I26" s="592"/>
    </row>
    <row r="27" spans="1:9" customFormat="1" ht="18">
      <c r="A27" s="68">
        <v>19</v>
      </c>
      <c r="B27" s="446" t="s">
        <v>1183</v>
      </c>
      <c r="C27" s="26"/>
      <c r="D27" s="592"/>
      <c r="E27" s="26"/>
      <c r="F27" s="217"/>
      <c r="G27" s="217"/>
      <c r="H27" s="592"/>
      <c r="I27" s="592"/>
    </row>
    <row r="28" spans="1:9" customFormat="1" ht="18">
      <c r="A28" s="68">
        <v>20</v>
      </c>
      <c r="B28" s="446" t="s">
        <v>1184</v>
      </c>
      <c r="C28" s="26"/>
      <c r="D28" s="592"/>
      <c r="E28" s="26"/>
      <c r="F28" s="217"/>
      <c r="G28" s="217"/>
      <c r="H28" s="592"/>
      <c r="I28" s="592"/>
    </row>
    <row r="29" spans="1:9" customFormat="1" ht="18">
      <c r="A29" s="68">
        <v>21</v>
      </c>
      <c r="B29" s="446" t="s">
        <v>1185</v>
      </c>
      <c r="C29" s="26"/>
      <c r="D29" s="592"/>
      <c r="E29" s="26"/>
      <c r="F29" s="217"/>
      <c r="G29" s="217"/>
      <c r="H29" s="592"/>
      <c r="I29" s="592"/>
    </row>
    <row r="30" spans="1:9" customFormat="1" ht="18">
      <c r="A30" s="68">
        <v>22</v>
      </c>
      <c r="B30" s="446" t="s">
        <v>1186</v>
      </c>
      <c r="C30" s="26"/>
      <c r="D30" s="592"/>
      <c r="E30" s="26"/>
      <c r="F30" s="217"/>
      <c r="G30" s="217"/>
      <c r="H30" s="592"/>
      <c r="I30" s="592"/>
    </row>
    <row r="31" spans="1:9" customFormat="1" ht="18">
      <c r="A31" s="68">
        <v>23</v>
      </c>
      <c r="B31" s="446" t="s">
        <v>1187</v>
      </c>
      <c r="C31" s="26"/>
      <c r="D31" s="592"/>
      <c r="E31" s="26"/>
      <c r="F31" s="217"/>
      <c r="G31" s="217"/>
      <c r="H31" s="592"/>
      <c r="I31" s="592"/>
    </row>
    <row r="32" spans="1:9" customFormat="1" ht="18">
      <c r="A32" s="68">
        <v>24</v>
      </c>
      <c r="B32" s="446" t="s">
        <v>1188</v>
      </c>
      <c r="C32" s="26"/>
      <c r="D32" s="592"/>
      <c r="E32" s="26"/>
      <c r="F32" s="217"/>
      <c r="G32" s="217"/>
      <c r="H32" s="592"/>
      <c r="I32" s="592"/>
    </row>
    <row r="33" spans="1:9" customFormat="1" ht="18">
      <c r="A33" s="68">
        <v>25</v>
      </c>
      <c r="B33" s="446" t="s">
        <v>1189</v>
      </c>
      <c r="C33" s="26"/>
      <c r="D33" s="592"/>
      <c r="E33" s="26"/>
      <c r="F33" s="217"/>
      <c r="G33" s="217"/>
      <c r="H33" s="592"/>
      <c r="I33" s="592"/>
    </row>
    <row r="34" spans="1:9" customFormat="1" ht="18">
      <c r="A34" s="68">
        <v>26</v>
      </c>
      <c r="B34" s="446" t="s">
        <v>1190</v>
      </c>
      <c r="C34" s="26"/>
      <c r="D34" s="592"/>
      <c r="E34" s="26"/>
      <c r="F34" s="217"/>
      <c r="G34" s="217"/>
      <c r="H34" s="592"/>
      <c r="I34" s="592"/>
    </row>
    <row r="35" spans="1:9" customFormat="1" ht="18">
      <c r="A35" s="68">
        <v>27</v>
      </c>
      <c r="B35" s="446" t="s">
        <v>1191</v>
      </c>
      <c r="C35" s="26"/>
      <c r="D35" s="592"/>
      <c r="E35" s="26"/>
      <c r="F35" s="217"/>
      <c r="G35" s="217"/>
      <c r="H35" s="592"/>
      <c r="I35" s="592"/>
    </row>
    <row r="36" spans="1:9" customFormat="1" ht="18">
      <c r="A36" s="68">
        <v>28</v>
      </c>
      <c r="B36" s="446" t="s">
        <v>1192</v>
      </c>
      <c r="C36" s="26"/>
      <c r="D36" s="592"/>
      <c r="E36" s="26"/>
      <c r="F36" s="217"/>
      <c r="G36" s="217"/>
      <c r="H36" s="592"/>
      <c r="I36" s="592"/>
    </row>
    <row r="37" spans="1:9" customFormat="1" ht="18">
      <c r="A37" s="68">
        <v>29</v>
      </c>
      <c r="B37" s="446" t="s">
        <v>1193</v>
      </c>
      <c r="C37" s="26"/>
      <c r="D37" s="592"/>
      <c r="E37" s="26"/>
      <c r="F37" s="217"/>
      <c r="G37" s="217"/>
      <c r="H37" s="592"/>
      <c r="I37" s="592"/>
    </row>
    <row r="38" spans="1:9" customFormat="1" ht="18">
      <c r="A38" s="68">
        <v>30</v>
      </c>
      <c r="B38" s="446" t="s">
        <v>1194</v>
      </c>
      <c r="C38" s="26"/>
      <c r="D38" s="592"/>
      <c r="E38" s="26"/>
      <c r="F38" s="217"/>
      <c r="G38" s="217"/>
      <c r="H38" s="592"/>
      <c r="I38" s="592"/>
    </row>
    <row r="39" spans="1:9" customFormat="1" ht="18">
      <c r="A39" s="68">
        <v>31</v>
      </c>
      <c r="B39" s="446" t="s">
        <v>1195</v>
      </c>
      <c r="C39" s="26"/>
      <c r="D39" s="592"/>
      <c r="E39" s="26"/>
      <c r="F39" s="217"/>
      <c r="G39" s="217"/>
      <c r="H39" s="592"/>
      <c r="I39" s="592"/>
    </row>
    <row r="40" spans="1:9" customFormat="1" ht="18">
      <c r="A40" s="68">
        <v>32</v>
      </c>
      <c r="B40" s="446" t="s">
        <v>1196</v>
      </c>
      <c r="C40" s="26"/>
      <c r="D40" s="592"/>
      <c r="E40" s="26"/>
      <c r="F40" s="217"/>
      <c r="G40" s="217"/>
      <c r="H40" s="592"/>
      <c r="I40" s="592"/>
    </row>
    <row r="41" spans="1:9" customFormat="1" ht="18">
      <c r="A41" s="68">
        <v>33</v>
      </c>
      <c r="B41" s="446" t="s">
        <v>1197</v>
      </c>
      <c r="C41" s="26"/>
      <c r="D41" s="592"/>
      <c r="E41" s="26"/>
      <c r="F41" s="217"/>
      <c r="G41" s="217"/>
      <c r="H41" s="592"/>
      <c r="I41" s="592"/>
    </row>
    <row r="42" spans="1:9" customFormat="1" ht="18">
      <c r="A42" s="68">
        <v>34</v>
      </c>
      <c r="B42" s="446" t="s">
        <v>1198</v>
      </c>
      <c r="C42" s="26"/>
      <c r="D42" s="592"/>
      <c r="E42" s="26"/>
      <c r="F42" s="217"/>
      <c r="G42" s="217"/>
      <c r="H42" s="592"/>
      <c r="I42" s="592"/>
    </row>
    <row r="43" spans="1:9" customFormat="1" ht="15">
      <c r="A43" s="68" t="s">
        <v>266</v>
      </c>
      <c r="B43" s="26"/>
      <c r="C43" s="26"/>
      <c r="D43" s="26"/>
      <c r="E43" s="26"/>
      <c r="F43" s="217"/>
      <c r="G43" s="217"/>
      <c r="H43" s="26"/>
      <c r="I43" s="26"/>
    </row>
    <row r="44" spans="1:9" customFormat="1" ht="15">
      <c r="A44" s="451"/>
      <c r="B44" s="452"/>
      <c r="C44" s="452"/>
      <c r="D44" s="452"/>
      <c r="E44" s="452"/>
      <c r="F44" s="452"/>
      <c r="G44" s="452"/>
      <c r="H44" s="452"/>
      <c r="I44" s="452"/>
    </row>
    <row r="45" spans="1:9" ht="15">
      <c r="A45" s="183"/>
      <c r="B45" s="185" t="s">
        <v>96</v>
      </c>
      <c r="C45" s="183"/>
      <c r="D45" s="183"/>
      <c r="E45" s="186"/>
      <c r="F45" s="183"/>
      <c r="G45" s="183"/>
      <c r="H45" s="183"/>
      <c r="I45" s="183"/>
    </row>
    <row r="46" spans="1:9" ht="15">
      <c r="A46" s="183"/>
      <c r="B46" s="185"/>
      <c r="C46" s="183"/>
      <c r="D46" s="183"/>
      <c r="E46" s="186"/>
      <c r="F46" s="183"/>
      <c r="G46" s="183"/>
      <c r="H46" s="183"/>
      <c r="I46" s="183"/>
    </row>
    <row r="47" spans="1:9" ht="15">
      <c r="B47" s="183"/>
      <c r="C47" s="189" t="s">
        <v>256</v>
      </c>
      <c r="D47" s="183"/>
      <c r="F47" s="190" t="s">
        <v>261</v>
      </c>
    </row>
    <row r="48" spans="1:9" ht="15">
      <c r="B48" s="183"/>
      <c r="C48" s="191" t="s">
        <v>127</v>
      </c>
      <c r="D48" s="183"/>
      <c r="F48" s="183" t="s">
        <v>257</v>
      </c>
    </row>
    <row r="49" spans="2:3" ht="15">
      <c r="B49" s="183"/>
      <c r="C49" s="191"/>
    </row>
  </sheetData>
  <mergeCells count="4">
    <mergeCell ref="D9:D42"/>
    <mergeCell ref="H9:H42"/>
    <mergeCell ref="I9:I42"/>
    <mergeCell ref="I2:J2"/>
  </mergeCells>
  <pageMargins left="0.7" right="0.7" top="0.75" bottom="0.75" header="0.3" footer="0.3"/>
  <pageSetup scale="62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24"/>
  <sheetViews>
    <sheetView view="pageBreakPreview" zoomScale="80" zoomScaleNormal="100" zoomScaleSheetLayoutView="80" workbookViewId="0">
      <selection activeCell="I116" sqref="I116"/>
    </sheetView>
  </sheetViews>
  <sheetFormatPr defaultRowHeight="15"/>
  <cols>
    <col min="1" max="1" width="10" style="183" customWidth="1"/>
    <col min="2" max="2" width="20.28515625" style="183" customWidth="1"/>
    <col min="3" max="3" width="30" style="183" customWidth="1"/>
    <col min="4" max="4" width="29" style="183" customWidth="1"/>
    <col min="5" max="5" width="22.5703125" style="183" customWidth="1"/>
    <col min="6" max="6" width="20" style="183" customWidth="1"/>
    <col min="7" max="7" width="29.28515625" style="183" customWidth="1"/>
    <col min="8" max="8" width="27.140625" style="183" customWidth="1"/>
    <col min="9" max="9" width="26.42578125" style="183" customWidth="1"/>
    <col min="10" max="10" width="0.5703125" style="183" customWidth="1"/>
    <col min="11" max="16384" width="9.140625" style="183"/>
  </cols>
  <sheetData>
    <row r="1" spans="1:10">
      <c r="A1" s="75" t="s">
        <v>382</v>
      </c>
      <c r="B1" s="77"/>
      <c r="C1" s="77"/>
      <c r="D1" s="77"/>
      <c r="E1" s="77"/>
      <c r="F1" s="77"/>
      <c r="G1" s="77"/>
      <c r="H1" s="77"/>
      <c r="I1" s="163" t="s">
        <v>186</v>
      </c>
      <c r="J1" s="164"/>
    </row>
    <row r="2" spans="1:10">
      <c r="A2" s="77" t="s">
        <v>128</v>
      </c>
      <c r="B2" s="77"/>
      <c r="C2" s="77"/>
      <c r="D2" s="77"/>
      <c r="E2" s="77"/>
      <c r="F2" s="77"/>
      <c r="G2" s="77"/>
      <c r="H2" s="77"/>
      <c r="I2" s="593" t="s">
        <v>1271</v>
      </c>
      <c r="J2" s="594"/>
    </row>
    <row r="3" spans="1:10">
      <c r="A3" s="77"/>
      <c r="B3" s="77"/>
      <c r="C3" s="77"/>
      <c r="D3" s="77"/>
      <c r="E3" s="77"/>
      <c r="F3" s="77"/>
      <c r="G3" s="77"/>
      <c r="H3" s="77"/>
      <c r="I3" s="103"/>
      <c r="J3" s="164"/>
    </row>
    <row r="4" spans="1:10">
      <c r="A4" s="78" t="str">
        <f>'[3]ფორმა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77"/>
      <c r="I4" s="77"/>
      <c r="J4" s="105"/>
    </row>
    <row r="5" spans="1:10">
      <c r="A5" s="218" t="str">
        <f>'ფორმა N1'!D4</f>
        <v>მ.პ.გ. ქართული ოცნება - დემოკრატიული საქართველო</v>
      </c>
      <c r="B5" s="218"/>
      <c r="C5" s="218"/>
      <c r="D5" s="218"/>
      <c r="E5" s="218"/>
      <c r="F5" s="218"/>
      <c r="G5" s="218"/>
      <c r="H5" s="218"/>
      <c r="I5" s="218"/>
      <c r="J5" s="190"/>
    </row>
    <row r="6" spans="1:10">
      <c r="A6" s="78"/>
      <c r="B6" s="77"/>
      <c r="C6" s="77"/>
      <c r="D6" s="77"/>
      <c r="E6" s="77"/>
      <c r="F6" s="77"/>
      <c r="G6" s="77"/>
      <c r="H6" s="77"/>
      <c r="I6" s="77"/>
      <c r="J6" s="105"/>
    </row>
    <row r="7" spans="1:10">
      <c r="A7" s="77"/>
      <c r="B7" s="77"/>
      <c r="C7" s="77"/>
      <c r="D7" s="77"/>
      <c r="E7" s="77"/>
      <c r="F7" s="77"/>
      <c r="G7" s="77"/>
      <c r="H7" s="77"/>
      <c r="I7" s="77"/>
      <c r="J7" s="106"/>
    </row>
    <row r="8" spans="1:10" ht="63.75" customHeight="1">
      <c r="A8" s="165" t="s">
        <v>64</v>
      </c>
      <c r="B8" s="365" t="s">
        <v>358</v>
      </c>
      <c r="C8" s="366" t="s">
        <v>415</v>
      </c>
      <c r="D8" s="366" t="s">
        <v>416</v>
      </c>
      <c r="E8" s="366" t="s">
        <v>359</v>
      </c>
      <c r="F8" s="366" t="s">
        <v>378</v>
      </c>
      <c r="G8" s="366" t="s">
        <v>379</v>
      </c>
      <c r="H8" s="366" t="s">
        <v>417</v>
      </c>
      <c r="I8" s="166" t="s">
        <v>380</v>
      </c>
      <c r="J8" s="106"/>
    </row>
    <row r="9" spans="1:10" ht="30">
      <c r="A9" s="168">
        <v>1</v>
      </c>
      <c r="B9" s="513">
        <v>41759</v>
      </c>
      <c r="C9" s="514" t="s">
        <v>562</v>
      </c>
      <c r="D9" s="515">
        <v>205283637</v>
      </c>
      <c r="E9" s="516" t="s">
        <v>563</v>
      </c>
      <c r="F9" s="516">
        <v>37202.660000000003</v>
      </c>
      <c r="G9" s="516">
        <v>37202.660000000003</v>
      </c>
      <c r="H9" s="516">
        <v>0</v>
      </c>
      <c r="I9" s="516">
        <v>37202.660000000003</v>
      </c>
      <c r="J9" s="106"/>
    </row>
    <row r="10" spans="1:10" ht="30">
      <c r="A10" s="168">
        <v>2</v>
      </c>
      <c r="B10" s="513">
        <v>41131</v>
      </c>
      <c r="C10" s="514" t="s">
        <v>564</v>
      </c>
      <c r="D10" s="515"/>
      <c r="E10" s="516" t="s">
        <v>565</v>
      </c>
      <c r="F10" s="516">
        <v>41437.199999999997</v>
      </c>
      <c r="G10" s="516">
        <v>41437.199999999997</v>
      </c>
      <c r="H10" s="517">
        <v>0</v>
      </c>
      <c r="I10" s="516">
        <v>41437.199999999997</v>
      </c>
      <c r="J10" s="106"/>
    </row>
    <row r="11" spans="1:10" ht="60">
      <c r="A11" s="168">
        <v>3</v>
      </c>
      <c r="B11" s="513">
        <v>41139</v>
      </c>
      <c r="C11" s="514" t="s">
        <v>566</v>
      </c>
      <c r="D11" s="515">
        <v>205282905</v>
      </c>
      <c r="E11" s="518" t="s">
        <v>567</v>
      </c>
      <c r="F11" s="516">
        <v>141390</v>
      </c>
      <c r="G11" s="516">
        <v>141390</v>
      </c>
      <c r="H11" s="517">
        <v>0</v>
      </c>
      <c r="I11" s="516">
        <v>141390</v>
      </c>
      <c r="J11" s="106"/>
    </row>
    <row r="12" spans="1:10">
      <c r="A12" s="168">
        <v>4</v>
      </c>
      <c r="B12" s="513">
        <v>41084</v>
      </c>
      <c r="C12" s="514" t="s">
        <v>568</v>
      </c>
      <c r="D12" s="515">
        <v>60001104537</v>
      </c>
      <c r="E12" s="516" t="s">
        <v>569</v>
      </c>
      <c r="F12" s="519">
        <v>162.5</v>
      </c>
      <c r="G12" s="519">
        <v>162.5</v>
      </c>
      <c r="H12" s="517">
        <v>0</v>
      </c>
      <c r="I12" s="519">
        <v>162.5</v>
      </c>
      <c r="J12" s="106"/>
    </row>
    <row r="13" spans="1:10">
      <c r="A13" s="168">
        <v>5</v>
      </c>
      <c r="B13" s="513">
        <v>41083</v>
      </c>
      <c r="C13" s="514" t="s">
        <v>570</v>
      </c>
      <c r="D13" s="515">
        <v>16001002430</v>
      </c>
      <c r="E13" s="516" t="s">
        <v>569</v>
      </c>
      <c r="F13" s="519">
        <v>100</v>
      </c>
      <c r="G13" s="519">
        <v>100</v>
      </c>
      <c r="H13" s="517">
        <v>0</v>
      </c>
      <c r="I13" s="519">
        <v>100</v>
      </c>
      <c r="J13" s="106"/>
    </row>
    <row r="14" spans="1:10">
      <c r="A14" s="168">
        <v>6</v>
      </c>
      <c r="B14" s="513">
        <v>41083</v>
      </c>
      <c r="C14" s="514" t="s">
        <v>571</v>
      </c>
      <c r="D14" s="515">
        <v>16201033680</v>
      </c>
      <c r="E14" s="516" t="s">
        <v>569</v>
      </c>
      <c r="F14" s="519">
        <v>100</v>
      </c>
      <c r="G14" s="519">
        <v>100</v>
      </c>
      <c r="H14" s="517">
        <v>0</v>
      </c>
      <c r="I14" s="519">
        <v>100</v>
      </c>
      <c r="J14" s="106"/>
    </row>
    <row r="15" spans="1:10">
      <c r="A15" s="168">
        <v>7</v>
      </c>
      <c r="B15" s="513">
        <v>41084</v>
      </c>
      <c r="C15" s="514" t="s">
        <v>572</v>
      </c>
      <c r="D15" s="515">
        <v>61006053900</v>
      </c>
      <c r="E15" s="516" t="s">
        <v>569</v>
      </c>
      <c r="F15" s="519">
        <v>162.5</v>
      </c>
      <c r="G15" s="519">
        <v>162.5</v>
      </c>
      <c r="H15" s="520">
        <v>0</v>
      </c>
      <c r="I15" s="519">
        <v>162.5</v>
      </c>
      <c r="J15" s="106"/>
    </row>
    <row r="16" spans="1:10">
      <c r="A16" s="168">
        <v>8</v>
      </c>
      <c r="B16" s="513">
        <v>41083</v>
      </c>
      <c r="C16" s="514" t="s">
        <v>573</v>
      </c>
      <c r="D16" s="515">
        <v>61008001136</v>
      </c>
      <c r="E16" s="516" t="s">
        <v>569</v>
      </c>
      <c r="F16" s="519">
        <v>125</v>
      </c>
      <c r="G16" s="519">
        <v>125</v>
      </c>
      <c r="H16" s="517">
        <v>0</v>
      </c>
      <c r="I16" s="519">
        <v>125</v>
      </c>
      <c r="J16" s="106"/>
    </row>
    <row r="17" spans="1:10">
      <c r="A17" s="168">
        <v>9</v>
      </c>
      <c r="B17" s="513">
        <v>41084</v>
      </c>
      <c r="C17" s="514" t="s">
        <v>574</v>
      </c>
      <c r="D17" s="515">
        <v>61006068519</v>
      </c>
      <c r="E17" s="516" t="s">
        <v>569</v>
      </c>
      <c r="F17" s="519">
        <v>162.5</v>
      </c>
      <c r="G17" s="519">
        <v>162.5</v>
      </c>
      <c r="H17" s="517">
        <v>0</v>
      </c>
      <c r="I17" s="519">
        <v>162.5</v>
      </c>
      <c r="J17" s="106"/>
    </row>
    <row r="18" spans="1:10">
      <c r="A18" s="168">
        <v>10</v>
      </c>
      <c r="B18" s="513">
        <v>41083</v>
      </c>
      <c r="C18" s="514" t="s">
        <v>575</v>
      </c>
      <c r="D18" s="515">
        <v>61008001937</v>
      </c>
      <c r="E18" s="516" t="s">
        <v>569</v>
      </c>
      <c r="F18" s="519">
        <v>162.5</v>
      </c>
      <c r="G18" s="519">
        <v>162.5</v>
      </c>
      <c r="H18" s="520">
        <v>0</v>
      </c>
      <c r="I18" s="519">
        <v>162.5</v>
      </c>
      <c r="J18" s="106"/>
    </row>
    <row r="19" spans="1:10">
      <c r="A19" s="168">
        <v>11</v>
      </c>
      <c r="B19" s="513">
        <v>41084</v>
      </c>
      <c r="C19" s="514" t="s">
        <v>576</v>
      </c>
      <c r="D19" s="515">
        <v>61006047190</v>
      </c>
      <c r="E19" s="516" t="s">
        <v>569</v>
      </c>
      <c r="F19" s="519">
        <v>162.5</v>
      </c>
      <c r="G19" s="519">
        <v>162.5</v>
      </c>
      <c r="H19" s="517">
        <v>0</v>
      </c>
      <c r="I19" s="519">
        <v>162.5</v>
      </c>
      <c r="J19" s="106"/>
    </row>
    <row r="20" spans="1:10">
      <c r="A20" s="168">
        <v>12</v>
      </c>
      <c r="B20" s="513">
        <v>41083</v>
      </c>
      <c r="C20" s="514" t="s">
        <v>577</v>
      </c>
      <c r="D20" s="515">
        <v>61006053166</v>
      </c>
      <c r="E20" s="516" t="s">
        <v>569</v>
      </c>
      <c r="F20" s="519">
        <v>162.5</v>
      </c>
      <c r="G20" s="519">
        <v>162.5</v>
      </c>
      <c r="H20" s="517">
        <v>0</v>
      </c>
      <c r="I20" s="519">
        <v>162.5</v>
      </c>
      <c r="J20" s="106"/>
    </row>
    <row r="21" spans="1:10">
      <c r="A21" s="168">
        <v>13</v>
      </c>
      <c r="B21" s="513">
        <v>41084</v>
      </c>
      <c r="C21" s="514" t="s">
        <v>578</v>
      </c>
      <c r="D21" s="515" t="s">
        <v>579</v>
      </c>
      <c r="E21" s="516" t="s">
        <v>569</v>
      </c>
      <c r="F21" s="519">
        <v>125</v>
      </c>
      <c r="G21" s="519">
        <v>125</v>
      </c>
      <c r="H21" s="517">
        <v>0</v>
      </c>
      <c r="I21" s="519">
        <v>125</v>
      </c>
      <c r="J21" s="106"/>
    </row>
    <row r="22" spans="1:10">
      <c r="A22" s="168">
        <v>14</v>
      </c>
      <c r="B22" s="513">
        <v>41084</v>
      </c>
      <c r="C22" s="514" t="s">
        <v>580</v>
      </c>
      <c r="D22" s="515" t="s">
        <v>581</v>
      </c>
      <c r="E22" s="516" t="s">
        <v>569</v>
      </c>
      <c r="F22" s="519">
        <v>162.5</v>
      </c>
      <c r="G22" s="519">
        <v>162.5</v>
      </c>
      <c r="H22" s="517">
        <v>0</v>
      </c>
      <c r="I22" s="519">
        <v>162.5</v>
      </c>
      <c r="J22" s="106"/>
    </row>
    <row r="23" spans="1:10">
      <c r="A23" s="168">
        <v>15</v>
      </c>
      <c r="B23" s="513">
        <v>41084</v>
      </c>
      <c r="C23" s="514" t="s">
        <v>582</v>
      </c>
      <c r="D23" s="515" t="s">
        <v>583</v>
      </c>
      <c r="E23" s="516" t="s">
        <v>569</v>
      </c>
      <c r="F23" s="519">
        <v>162.5</v>
      </c>
      <c r="G23" s="519">
        <v>162.5</v>
      </c>
      <c r="H23" s="517">
        <v>0</v>
      </c>
      <c r="I23" s="519">
        <v>162.5</v>
      </c>
      <c r="J23" s="106"/>
    </row>
    <row r="24" spans="1:10">
      <c r="A24" s="168">
        <v>16</v>
      </c>
      <c r="B24" s="513">
        <v>41083</v>
      </c>
      <c r="C24" s="514" t="s">
        <v>584</v>
      </c>
      <c r="D24" s="515" t="s">
        <v>585</v>
      </c>
      <c r="E24" s="516" t="s">
        <v>569</v>
      </c>
      <c r="F24" s="519">
        <v>100</v>
      </c>
      <c r="G24" s="519">
        <v>100</v>
      </c>
      <c r="H24" s="517">
        <v>0</v>
      </c>
      <c r="I24" s="519">
        <v>100</v>
      </c>
      <c r="J24" s="106"/>
    </row>
    <row r="25" spans="1:10">
      <c r="A25" s="168">
        <v>17</v>
      </c>
      <c r="B25" s="513">
        <v>41083</v>
      </c>
      <c r="C25" s="514" t="s">
        <v>586</v>
      </c>
      <c r="D25" s="515" t="s">
        <v>587</v>
      </c>
      <c r="E25" s="516" t="s">
        <v>569</v>
      </c>
      <c r="F25" s="519">
        <v>162.5</v>
      </c>
      <c r="G25" s="519">
        <v>162.5</v>
      </c>
      <c r="H25" s="520">
        <v>0</v>
      </c>
      <c r="I25" s="519">
        <v>162.5</v>
      </c>
      <c r="J25" s="106"/>
    </row>
    <row r="26" spans="1:10">
      <c r="A26" s="168">
        <v>18</v>
      </c>
      <c r="B26" s="513">
        <v>41085</v>
      </c>
      <c r="C26" s="514" t="s">
        <v>588</v>
      </c>
      <c r="D26" s="515" t="s">
        <v>589</v>
      </c>
      <c r="E26" s="516" t="s">
        <v>569</v>
      </c>
      <c r="F26" s="519">
        <v>100</v>
      </c>
      <c r="G26" s="519">
        <v>100</v>
      </c>
      <c r="H26" s="520">
        <v>0</v>
      </c>
      <c r="I26" s="519">
        <v>100</v>
      </c>
      <c r="J26" s="106"/>
    </row>
    <row r="27" spans="1:10">
      <c r="A27" s="168">
        <v>19</v>
      </c>
      <c r="B27" s="513">
        <v>41088</v>
      </c>
      <c r="C27" s="514" t="s">
        <v>590</v>
      </c>
      <c r="D27" s="515" t="s">
        <v>591</v>
      </c>
      <c r="E27" s="516" t="s">
        <v>569</v>
      </c>
      <c r="F27" s="519">
        <v>100</v>
      </c>
      <c r="G27" s="519">
        <v>100</v>
      </c>
      <c r="H27" s="520">
        <v>0</v>
      </c>
      <c r="I27" s="519">
        <v>100</v>
      </c>
      <c r="J27" s="106"/>
    </row>
    <row r="28" spans="1:10">
      <c r="A28" s="168">
        <v>20</v>
      </c>
      <c r="B28" s="513">
        <v>41083</v>
      </c>
      <c r="C28" s="514" t="s">
        <v>592</v>
      </c>
      <c r="D28" s="515" t="s">
        <v>593</v>
      </c>
      <c r="E28" s="516" t="s">
        <v>569</v>
      </c>
      <c r="F28" s="519">
        <v>162.5</v>
      </c>
      <c r="G28" s="519">
        <v>162.5</v>
      </c>
      <c r="H28" s="517">
        <v>0</v>
      </c>
      <c r="I28" s="519">
        <v>162.5</v>
      </c>
      <c r="J28" s="106"/>
    </row>
    <row r="29" spans="1:10">
      <c r="A29" s="168">
        <v>21</v>
      </c>
      <c r="B29" s="513">
        <v>41083</v>
      </c>
      <c r="C29" s="514" t="s">
        <v>594</v>
      </c>
      <c r="D29" s="515" t="s">
        <v>595</v>
      </c>
      <c r="E29" s="516" t="s">
        <v>569</v>
      </c>
      <c r="F29" s="519">
        <v>125</v>
      </c>
      <c r="G29" s="519">
        <v>125</v>
      </c>
      <c r="H29" s="517">
        <v>0</v>
      </c>
      <c r="I29" s="519">
        <v>125</v>
      </c>
      <c r="J29" s="106"/>
    </row>
    <row r="30" spans="1:10">
      <c r="A30" s="168">
        <v>22</v>
      </c>
      <c r="B30" s="513">
        <v>41083</v>
      </c>
      <c r="C30" s="514" t="s">
        <v>596</v>
      </c>
      <c r="D30" s="515" t="s">
        <v>597</v>
      </c>
      <c r="E30" s="516" t="s">
        <v>569</v>
      </c>
      <c r="F30" s="519">
        <v>162.5</v>
      </c>
      <c r="G30" s="519">
        <v>162.5</v>
      </c>
      <c r="H30" s="517">
        <v>0</v>
      </c>
      <c r="I30" s="519">
        <v>162.5</v>
      </c>
      <c r="J30" s="106"/>
    </row>
    <row r="31" spans="1:10">
      <c r="A31" s="168">
        <v>23</v>
      </c>
      <c r="B31" s="513">
        <v>41084</v>
      </c>
      <c r="C31" s="514" t="s">
        <v>598</v>
      </c>
      <c r="D31" s="515" t="s">
        <v>599</v>
      </c>
      <c r="E31" s="516" t="s">
        <v>569</v>
      </c>
      <c r="F31" s="519">
        <v>162.5</v>
      </c>
      <c r="G31" s="519">
        <v>162.5</v>
      </c>
      <c r="H31" s="517">
        <v>0</v>
      </c>
      <c r="I31" s="519">
        <v>162.5</v>
      </c>
      <c r="J31" s="106"/>
    </row>
    <row r="32" spans="1:10">
      <c r="A32" s="168">
        <v>24</v>
      </c>
      <c r="B32" s="513">
        <v>41084</v>
      </c>
      <c r="C32" s="514" t="s">
        <v>600</v>
      </c>
      <c r="D32" s="515" t="s">
        <v>601</v>
      </c>
      <c r="E32" s="516" t="s">
        <v>569</v>
      </c>
      <c r="F32" s="519">
        <v>162.5</v>
      </c>
      <c r="G32" s="519">
        <v>162.5</v>
      </c>
      <c r="H32" s="517">
        <v>0</v>
      </c>
      <c r="I32" s="519">
        <v>162.5</v>
      </c>
      <c r="J32" s="106"/>
    </row>
    <row r="33" spans="1:10">
      <c r="A33" s="168">
        <v>25</v>
      </c>
      <c r="B33" s="513">
        <v>41083</v>
      </c>
      <c r="C33" s="514" t="s">
        <v>602</v>
      </c>
      <c r="D33" s="515" t="s">
        <v>603</v>
      </c>
      <c r="E33" s="516" t="s">
        <v>569</v>
      </c>
      <c r="F33" s="519">
        <v>162.5</v>
      </c>
      <c r="G33" s="519">
        <v>162.5</v>
      </c>
      <c r="H33" s="517">
        <v>0</v>
      </c>
      <c r="I33" s="519">
        <v>162.5</v>
      </c>
      <c r="J33" s="106"/>
    </row>
    <row r="34" spans="1:10">
      <c r="A34" s="168">
        <v>26</v>
      </c>
      <c r="B34" s="513">
        <v>41083</v>
      </c>
      <c r="C34" s="514" t="s">
        <v>604</v>
      </c>
      <c r="D34" s="515" t="s">
        <v>605</v>
      </c>
      <c r="E34" s="516" t="s">
        <v>569</v>
      </c>
      <c r="F34" s="519">
        <v>125</v>
      </c>
      <c r="G34" s="519">
        <v>125</v>
      </c>
      <c r="H34" s="517">
        <v>0</v>
      </c>
      <c r="I34" s="519">
        <v>125</v>
      </c>
      <c r="J34" s="106"/>
    </row>
    <row r="35" spans="1:10">
      <c r="A35" s="168">
        <v>27</v>
      </c>
      <c r="B35" s="513">
        <v>41084</v>
      </c>
      <c r="C35" s="514" t="s">
        <v>606</v>
      </c>
      <c r="D35" s="515" t="s">
        <v>607</v>
      </c>
      <c r="E35" s="516" t="s">
        <v>569</v>
      </c>
      <c r="F35" s="519">
        <v>125</v>
      </c>
      <c r="G35" s="519">
        <v>125</v>
      </c>
      <c r="H35" s="517">
        <v>0</v>
      </c>
      <c r="I35" s="519">
        <v>125</v>
      </c>
      <c r="J35" s="106"/>
    </row>
    <row r="36" spans="1:10">
      <c r="A36" s="168">
        <v>28</v>
      </c>
      <c r="B36" s="513">
        <v>41083</v>
      </c>
      <c r="C36" s="514" t="s">
        <v>608</v>
      </c>
      <c r="D36" s="515" t="s">
        <v>609</v>
      </c>
      <c r="E36" s="516" t="s">
        <v>569</v>
      </c>
      <c r="F36" s="519">
        <v>125</v>
      </c>
      <c r="G36" s="519">
        <v>125</v>
      </c>
      <c r="H36" s="517">
        <v>0</v>
      </c>
      <c r="I36" s="519">
        <v>125</v>
      </c>
      <c r="J36" s="106"/>
    </row>
    <row r="37" spans="1:10">
      <c r="A37" s="168">
        <v>29</v>
      </c>
      <c r="B37" s="513">
        <v>41084</v>
      </c>
      <c r="C37" s="514" t="s">
        <v>610</v>
      </c>
      <c r="D37" s="515" t="s">
        <v>611</v>
      </c>
      <c r="E37" s="516" t="s">
        <v>569</v>
      </c>
      <c r="F37" s="519">
        <v>125</v>
      </c>
      <c r="G37" s="519">
        <v>125</v>
      </c>
      <c r="H37" s="517">
        <v>0</v>
      </c>
      <c r="I37" s="519">
        <v>125</v>
      </c>
      <c r="J37" s="106"/>
    </row>
    <row r="38" spans="1:10">
      <c r="A38" s="168">
        <v>30</v>
      </c>
      <c r="B38" s="513">
        <v>41089</v>
      </c>
      <c r="C38" s="514" t="s">
        <v>612</v>
      </c>
      <c r="D38" s="515" t="s">
        <v>613</v>
      </c>
      <c r="E38" s="516" t="s">
        <v>569</v>
      </c>
      <c r="F38" s="519">
        <v>125</v>
      </c>
      <c r="G38" s="519">
        <v>125</v>
      </c>
      <c r="H38" s="517">
        <v>0</v>
      </c>
      <c r="I38" s="519">
        <v>125</v>
      </c>
      <c r="J38" s="106"/>
    </row>
    <row r="39" spans="1:10">
      <c r="A39" s="168">
        <v>31</v>
      </c>
      <c r="B39" s="513">
        <v>41065</v>
      </c>
      <c r="C39" s="514" t="s">
        <v>614</v>
      </c>
      <c r="D39" s="515" t="s">
        <v>615</v>
      </c>
      <c r="E39" s="516" t="s">
        <v>569</v>
      </c>
      <c r="F39" s="519">
        <v>100</v>
      </c>
      <c r="G39" s="519">
        <v>100</v>
      </c>
      <c r="H39" s="520">
        <v>0</v>
      </c>
      <c r="I39" s="519">
        <v>100</v>
      </c>
      <c r="J39" s="106"/>
    </row>
    <row r="40" spans="1:10">
      <c r="A40" s="168">
        <v>32</v>
      </c>
      <c r="B40" s="513">
        <v>41065</v>
      </c>
      <c r="C40" s="514" t="s">
        <v>616</v>
      </c>
      <c r="D40" s="515" t="s">
        <v>617</v>
      </c>
      <c r="E40" s="516" t="s">
        <v>569</v>
      </c>
      <c r="F40" s="519">
        <v>125</v>
      </c>
      <c r="G40" s="519">
        <v>125</v>
      </c>
      <c r="H40" s="517">
        <v>0</v>
      </c>
      <c r="I40" s="519">
        <v>125</v>
      </c>
      <c r="J40" s="106"/>
    </row>
    <row r="41" spans="1:10">
      <c r="A41" s="168">
        <v>33</v>
      </c>
      <c r="B41" s="513">
        <v>41065</v>
      </c>
      <c r="C41" s="514" t="s">
        <v>618</v>
      </c>
      <c r="D41" s="515" t="s">
        <v>619</v>
      </c>
      <c r="E41" s="516" t="s">
        <v>569</v>
      </c>
      <c r="F41" s="519">
        <v>162.5</v>
      </c>
      <c r="G41" s="519">
        <v>162.5</v>
      </c>
      <c r="H41" s="517">
        <v>0</v>
      </c>
      <c r="I41" s="519">
        <v>162.5</v>
      </c>
      <c r="J41" s="106"/>
    </row>
    <row r="42" spans="1:10">
      <c r="A42" s="168">
        <v>34</v>
      </c>
      <c r="B42" s="513">
        <v>41065</v>
      </c>
      <c r="C42" s="514" t="s">
        <v>620</v>
      </c>
      <c r="D42" s="515" t="s">
        <v>621</v>
      </c>
      <c r="E42" s="516" t="s">
        <v>569</v>
      </c>
      <c r="F42" s="519">
        <v>162.5</v>
      </c>
      <c r="G42" s="519">
        <v>162.5</v>
      </c>
      <c r="H42" s="517">
        <v>0</v>
      </c>
      <c r="I42" s="519">
        <v>162.5</v>
      </c>
      <c r="J42" s="106"/>
    </row>
    <row r="43" spans="1:10">
      <c r="A43" s="168">
        <v>35</v>
      </c>
      <c r="B43" s="513">
        <v>41065</v>
      </c>
      <c r="C43" s="514" t="s">
        <v>622</v>
      </c>
      <c r="D43" s="515" t="s">
        <v>623</v>
      </c>
      <c r="E43" s="516" t="s">
        <v>569</v>
      </c>
      <c r="F43" s="519">
        <v>162.5</v>
      </c>
      <c r="G43" s="519">
        <v>162.5</v>
      </c>
      <c r="H43" s="517">
        <v>0</v>
      </c>
      <c r="I43" s="519">
        <v>162.5</v>
      </c>
      <c r="J43" s="106"/>
    </row>
    <row r="44" spans="1:10">
      <c r="A44" s="168">
        <v>36</v>
      </c>
      <c r="B44" s="513">
        <v>41065</v>
      </c>
      <c r="C44" s="514" t="s">
        <v>624</v>
      </c>
      <c r="D44" s="515" t="s">
        <v>625</v>
      </c>
      <c r="E44" s="516" t="s">
        <v>569</v>
      </c>
      <c r="F44" s="519">
        <v>162.5</v>
      </c>
      <c r="G44" s="519">
        <v>162.5</v>
      </c>
      <c r="H44" s="517">
        <v>0</v>
      </c>
      <c r="I44" s="519">
        <v>162.5</v>
      </c>
      <c r="J44" s="106"/>
    </row>
    <row r="45" spans="1:10">
      <c r="A45" s="168">
        <v>37</v>
      </c>
      <c r="B45" s="513">
        <v>41065</v>
      </c>
      <c r="C45" s="514" t="s">
        <v>626</v>
      </c>
      <c r="D45" s="515" t="s">
        <v>627</v>
      </c>
      <c r="E45" s="516" t="s">
        <v>569</v>
      </c>
      <c r="F45" s="519">
        <v>125</v>
      </c>
      <c r="G45" s="519">
        <v>125</v>
      </c>
      <c r="H45" s="517">
        <v>0</v>
      </c>
      <c r="I45" s="519">
        <v>125</v>
      </c>
      <c r="J45" s="106"/>
    </row>
    <row r="46" spans="1:10">
      <c r="A46" s="168">
        <v>38</v>
      </c>
      <c r="B46" s="513">
        <v>41122</v>
      </c>
      <c r="C46" s="514" t="s">
        <v>628</v>
      </c>
      <c r="D46" s="515" t="s">
        <v>629</v>
      </c>
      <c r="E46" s="516" t="s">
        <v>630</v>
      </c>
      <c r="F46" s="519">
        <v>250</v>
      </c>
      <c r="G46" s="519">
        <v>250</v>
      </c>
      <c r="H46" s="517">
        <v>0</v>
      </c>
      <c r="I46" s="519">
        <v>250</v>
      </c>
      <c r="J46" s="106"/>
    </row>
    <row r="47" spans="1:10">
      <c r="A47" s="168">
        <v>39</v>
      </c>
      <c r="B47" s="513">
        <v>41122</v>
      </c>
      <c r="C47" s="514" t="s">
        <v>631</v>
      </c>
      <c r="D47" s="515" t="s">
        <v>632</v>
      </c>
      <c r="E47" s="516" t="s">
        <v>630</v>
      </c>
      <c r="F47" s="519">
        <v>375</v>
      </c>
      <c r="G47" s="519">
        <v>375</v>
      </c>
      <c r="H47" s="517">
        <v>0</v>
      </c>
      <c r="I47" s="519">
        <v>375</v>
      </c>
      <c r="J47" s="106"/>
    </row>
    <row r="48" spans="1:10">
      <c r="A48" s="168">
        <v>40</v>
      </c>
      <c r="B48" s="513">
        <v>41136</v>
      </c>
      <c r="C48" s="514" t="s">
        <v>633</v>
      </c>
      <c r="D48" s="515" t="s">
        <v>634</v>
      </c>
      <c r="E48" s="516" t="s">
        <v>630</v>
      </c>
      <c r="F48" s="519">
        <v>3125</v>
      </c>
      <c r="G48" s="519">
        <v>3125</v>
      </c>
      <c r="H48" s="517">
        <v>0</v>
      </c>
      <c r="I48" s="519">
        <v>3125</v>
      </c>
      <c r="J48" s="106"/>
    </row>
    <row r="49" spans="1:10">
      <c r="A49" s="168">
        <v>41</v>
      </c>
      <c r="B49" s="513">
        <v>41136</v>
      </c>
      <c r="C49" s="514" t="s">
        <v>635</v>
      </c>
      <c r="D49" s="515" t="s">
        <v>636</v>
      </c>
      <c r="E49" s="516" t="s">
        <v>630</v>
      </c>
      <c r="F49" s="519">
        <v>500</v>
      </c>
      <c r="G49" s="519">
        <v>500</v>
      </c>
      <c r="H49" s="517">
        <v>0</v>
      </c>
      <c r="I49" s="519">
        <v>500</v>
      </c>
      <c r="J49" s="106"/>
    </row>
    <row r="50" spans="1:10">
      <c r="A50" s="168">
        <v>42</v>
      </c>
      <c r="B50" s="513">
        <v>41136</v>
      </c>
      <c r="C50" s="514" t="s">
        <v>637</v>
      </c>
      <c r="D50" s="515" t="s">
        <v>638</v>
      </c>
      <c r="E50" s="516" t="s">
        <v>630</v>
      </c>
      <c r="F50" s="519">
        <v>520.83000000000004</v>
      </c>
      <c r="G50" s="519">
        <v>520.83000000000004</v>
      </c>
      <c r="H50" s="521">
        <v>0</v>
      </c>
      <c r="I50" s="519">
        <v>520.83000000000004</v>
      </c>
      <c r="J50" s="106"/>
    </row>
    <row r="51" spans="1:10">
      <c r="A51" s="168">
        <v>43</v>
      </c>
      <c r="B51" s="513">
        <v>41136</v>
      </c>
      <c r="C51" s="514" t="s">
        <v>639</v>
      </c>
      <c r="D51" s="515" t="s">
        <v>640</v>
      </c>
      <c r="E51" s="516" t="s">
        <v>630</v>
      </c>
      <c r="F51" s="519">
        <v>1375</v>
      </c>
      <c r="G51" s="519">
        <v>1375</v>
      </c>
      <c r="H51" s="522">
        <v>0</v>
      </c>
      <c r="I51" s="519">
        <v>1375</v>
      </c>
      <c r="J51" s="106"/>
    </row>
    <row r="52" spans="1:10">
      <c r="A52" s="168">
        <v>44</v>
      </c>
      <c r="B52" s="513">
        <v>41136</v>
      </c>
      <c r="C52" s="514" t="s">
        <v>641</v>
      </c>
      <c r="D52" s="515" t="s">
        <v>642</v>
      </c>
      <c r="E52" s="516" t="s">
        <v>630</v>
      </c>
      <c r="F52" s="519">
        <v>1375</v>
      </c>
      <c r="G52" s="519">
        <v>1375</v>
      </c>
      <c r="H52" s="522">
        <v>0</v>
      </c>
      <c r="I52" s="519">
        <v>1375</v>
      </c>
      <c r="J52" s="106"/>
    </row>
    <row r="53" spans="1:10">
      <c r="A53" s="168">
        <v>45</v>
      </c>
      <c r="B53" s="513">
        <v>41145</v>
      </c>
      <c r="C53" s="514" t="s">
        <v>643</v>
      </c>
      <c r="D53" s="515">
        <v>404897215</v>
      </c>
      <c r="E53" s="516" t="s">
        <v>644</v>
      </c>
      <c r="F53" s="516">
        <v>110</v>
      </c>
      <c r="G53" s="516">
        <v>110</v>
      </c>
      <c r="H53" s="522">
        <v>0</v>
      </c>
      <c r="I53" s="516">
        <v>110</v>
      </c>
      <c r="J53" s="106"/>
    </row>
    <row r="54" spans="1:10">
      <c r="A54" s="168">
        <v>46</v>
      </c>
      <c r="B54" s="513">
        <v>41157</v>
      </c>
      <c r="C54" s="514" t="s">
        <v>645</v>
      </c>
      <c r="D54" s="515"/>
      <c r="E54" s="516" t="s">
        <v>646</v>
      </c>
      <c r="F54" s="516">
        <v>544069.96</v>
      </c>
      <c r="G54" s="516">
        <v>544069.96</v>
      </c>
      <c r="H54" s="522">
        <v>0</v>
      </c>
      <c r="I54" s="516">
        <v>544069.96</v>
      </c>
      <c r="J54" s="106"/>
    </row>
    <row r="55" spans="1:10">
      <c r="A55" s="168">
        <v>47</v>
      </c>
      <c r="B55" s="513">
        <v>41136</v>
      </c>
      <c r="C55" s="514" t="s">
        <v>647</v>
      </c>
      <c r="D55" s="515" t="s">
        <v>648</v>
      </c>
      <c r="E55" s="516" t="s">
        <v>649</v>
      </c>
      <c r="F55" s="516">
        <v>0.3</v>
      </c>
      <c r="G55" s="516">
        <v>0.3</v>
      </c>
      <c r="H55" s="522">
        <v>0</v>
      </c>
      <c r="I55" s="516">
        <v>0.3</v>
      </c>
      <c r="J55" s="106"/>
    </row>
    <row r="56" spans="1:10">
      <c r="A56" s="168">
        <v>48</v>
      </c>
      <c r="B56" s="513">
        <v>41134</v>
      </c>
      <c r="C56" s="514" t="s">
        <v>650</v>
      </c>
      <c r="D56" s="515" t="s">
        <v>651</v>
      </c>
      <c r="E56" s="516" t="s">
        <v>649</v>
      </c>
      <c r="F56" s="516">
        <v>1412.48</v>
      </c>
      <c r="G56" s="516">
        <v>1412.48</v>
      </c>
      <c r="H56" s="522">
        <v>0</v>
      </c>
      <c r="I56" s="516">
        <v>1412.48</v>
      </c>
      <c r="J56" s="106"/>
    </row>
    <row r="57" spans="1:10">
      <c r="A57" s="168">
        <v>49</v>
      </c>
      <c r="B57" s="513">
        <v>41130</v>
      </c>
      <c r="C57" s="514" t="s">
        <v>652</v>
      </c>
      <c r="D57" s="515" t="s">
        <v>653</v>
      </c>
      <c r="E57" s="516" t="s">
        <v>649</v>
      </c>
      <c r="F57" s="516">
        <v>541.53</v>
      </c>
      <c r="G57" s="516">
        <v>541.53</v>
      </c>
      <c r="H57" s="522">
        <v>0</v>
      </c>
      <c r="I57" s="516">
        <v>541.53</v>
      </c>
      <c r="J57" s="106"/>
    </row>
    <row r="58" spans="1:10">
      <c r="A58" s="168">
        <v>50</v>
      </c>
      <c r="B58" s="513">
        <v>41182</v>
      </c>
      <c r="C58" s="514" t="s">
        <v>654</v>
      </c>
      <c r="D58" s="515" t="s">
        <v>655</v>
      </c>
      <c r="E58" s="516" t="s">
        <v>649</v>
      </c>
      <c r="F58" s="516">
        <v>887.5</v>
      </c>
      <c r="G58" s="516">
        <v>887.5</v>
      </c>
      <c r="H58" s="522">
        <v>0</v>
      </c>
      <c r="I58" s="516">
        <v>887.5</v>
      </c>
      <c r="J58" s="106"/>
    </row>
    <row r="59" spans="1:10">
      <c r="A59" s="168">
        <v>51</v>
      </c>
      <c r="B59" s="513">
        <v>41177</v>
      </c>
      <c r="C59" s="514" t="s">
        <v>656</v>
      </c>
      <c r="D59" s="515"/>
      <c r="E59" s="516" t="s">
        <v>657</v>
      </c>
      <c r="F59" s="516">
        <v>373676.21</v>
      </c>
      <c r="G59" s="516">
        <v>373676.21</v>
      </c>
      <c r="H59" s="522">
        <v>0</v>
      </c>
      <c r="I59" s="516">
        <v>373676.21</v>
      </c>
      <c r="J59" s="106"/>
    </row>
    <row r="60" spans="1:10" ht="30">
      <c r="A60" s="168">
        <v>52</v>
      </c>
      <c r="B60" s="513">
        <v>41172</v>
      </c>
      <c r="C60" s="514" t="s">
        <v>658</v>
      </c>
      <c r="D60" s="515" t="s">
        <v>659</v>
      </c>
      <c r="E60" s="516" t="s">
        <v>660</v>
      </c>
      <c r="F60" s="516">
        <v>19950</v>
      </c>
      <c r="G60" s="516">
        <v>19950</v>
      </c>
      <c r="H60" s="522">
        <v>0</v>
      </c>
      <c r="I60" s="516">
        <v>19950</v>
      </c>
      <c r="J60" s="106"/>
    </row>
    <row r="61" spans="1:10" ht="30">
      <c r="A61" s="168">
        <v>53</v>
      </c>
      <c r="B61" s="513">
        <v>41170</v>
      </c>
      <c r="C61" s="514" t="s">
        <v>661</v>
      </c>
      <c r="D61" s="515" t="s">
        <v>662</v>
      </c>
      <c r="E61" s="516" t="s">
        <v>663</v>
      </c>
      <c r="F61" s="516">
        <v>625</v>
      </c>
      <c r="G61" s="516">
        <v>625</v>
      </c>
      <c r="H61" s="522">
        <v>0</v>
      </c>
      <c r="I61" s="516">
        <v>625</v>
      </c>
      <c r="J61" s="106"/>
    </row>
    <row r="62" spans="1:10" ht="30">
      <c r="A62" s="168">
        <v>54</v>
      </c>
      <c r="B62" s="513">
        <v>41176</v>
      </c>
      <c r="C62" s="514" t="s">
        <v>664</v>
      </c>
      <c r="D62" s="515" t="s">
        <v>665</v>
      </c>
      <c r="E62" s="516" t="s">
        <v>663</v>
      </c>
      <c r="F62" s="516">
        <v>187.5</v>
      </c>
      <c r="G62" s="516">
        <v>187.5</v>
      </c>
      <c r="H62" s="522">
        <v>0</v>
      </c>
      <c r="I62" s="516">
        <v>187.5</v>
      </c>
      <c r="J62" s="106"/>
    </row>
    <row r="63" spans="1:10">
      <c r="A63" s="168">
        <v>55</v>
      </c>
      <c r="B63" s="513">
        <v>41759</v>
      </c>
      <c r="C63" s="514" t="s">
        <v>666</v>
      </c>
      <c r="D63" s="515" t="s">
        <v>667</v>
      </c>
      <c r="E63" s="516" t="s">
        <v>668</v>
      </c>
      <c r="F63" s="523">
        <v>28327.84</v>
      </c>
      <c r="G63" s="523">
        <v>28327.84</v>
      </c>
      <c r="H63" s="516">
        <v>0</v>
      </c>
      <c r="I63" s="523">
        <v>28327.84</v>
      </c>
      <c r="J63" s="106"/>
    </row>
    <row r="64" spans="1:10">
      <c r="A64" s="168">
        <v>56</v>
      </c>
      <c r="B64" s="513">
        <v>41182</v>
      </c>
      <c r="C64" s="514" t="s">
        <v>669</v>
      </c>
      <c r="D64" s="515" t="s">
        <v>670</v>
      </c>
      <c r="E64" s="516" t="s">
        <v>649</v>
      </c>
      <c r="F64" s="516">
        <v>846.78</v>
      </c>
      <c r="G64" s="516">
        <v>846.78</v>
      </c>
      <c r="H64" s="522">
        <v>0</v>
      </c>
      <c r="I64" s="516">
        <v>846.78</v>
      </c>
      <c r="J64" s="106"/>
    </row>
    <row r="65" spans="1:10">
      <c r="A65" s="168">
        <v>57</v>
      </c>
      <c r="B65" s="513">
        <v>41182</v>
      </c>
      <c r="C65" s="514" t="s">
        <v>671</v>
      </c>
      <c r="D65" s="515" t="s">
        <v>672</v>
      </c>
      <c r="E65" s="516" t="s">
        <v>649</v>
      </c>
      <c r="F65" s="516">
        <v>2916.65</v>
      </c>
      <c r="G65" s="516">
        <v>2916.65</v>
      </c>
      <c r="H65" s="522">
        <v>0</v>
      </c>
      <c r="I65" s="516">
        <v>2916.65</v>
      </c>
      <c r="J65" s="106"/>
    </row>
    <row r="66" spans="1:10">
      <c r="A66" s="168">
        <v>58</v>
      </c>
      <c r="B66" s="513">
        <v>41182</v>
      </c>
      <c r="C66" s="514" t="s">
        <v>673</v>
      </c>
      <c r="D66" s="515" t="s">
        <v>674</v>
      </c>
      <c r="E66" s="516" t="s">
        <v>649</v>
      </c>
      <c r="F66" s="516">
        <v>500</v>
      </c>
      <c r="G66" s="516">
        <v>500</v>
      </c>
      <c r="H66" s="522">
        <v>0</v>
      </c>
      <c r="I66" s="516">
        <v>500</v>
      </c>
      <c r="J66" s="106"/>
    </row>
    <row r="67" spans="1:10">
      <c r="A67" s="168">
        <v>59</v>
      </c>
      <c r="B67" s="513">
        <v>41182</v>
      </c>
      <c r="C67" s="514" t="s">
        <v>675</v>
      </c>
      <c r="D67" s="515" t="s">
        <v>676</v>
      </c>
      <c r="E67" s="516" t="s">
        <v>649</v>
      </c>
      <c r="F67" s="516">
        <v>625</v>
      </c>
      <c r="G67" s="516">
        <v>625</v>
      </c>
      <c r="H67" s="522">
        <v>0</v>
      </c>
      <c r="I67" s="516">
        <v>625</v>
      </c>
      <c r="J67" s="106"/>
    </row>
    <row r="68" spans="1:10">
      <c r="A68" s="168">
        <v>60</v>
      </c>
      <c r="B68" s="513">
        <v>41187</v>
      </c>
      <c r="C68" s="514" t="s">
        <v>677</v>
      </c>
      <c r="D68" s="515"/>
      <c r="E68" s="515" t="s">
        <v>678</v>
      </c>
      <c r="F68" s="516">
        <v>52478.12</v>
      </c>
      <c r="G68" s="516">
        <v>52478.12</v>
      </c>
      <c r="H68" s="522">
        <v>0</v>
      </c>
      <c r="I68" s="516">
        <v>52478.12</v>
      </c>
      <c r="J68" s="106"/>
    </row>
    <row r="69" spans="1:10">
      <c r="A69" s="168">
        <v>61</v>
      </c>
      <c r="B69" s="513">
        <v>41153</v>
      </c>
      <c r="C69" s="524" t="s">
        <v>679</v>
      </c>
      <c r="D69" s="525" t="s">
        <v>680</v>
      </c>
      <c r="E69" s="516" t="s">
        <v>649</v>
      </c>
      <c r="F69" s="526">
        <v>747.33</v>
      </c>
      <c r="G69" s="526">
        <v>747.33</v>
      </c>
      <c r="H69" s="527">
        <v>0</v>
      </c>
      <c r="I69" s="526">
        <v>747.33</v>
      </c>
      <c r="J69" s="106"/>
    </row>
    <row r="70" spans="1:10">
      <c r="A70" s="168">
        <v>62</v>
      </c>
      <c r="B70" s="513">
        <v>41059</v>
      </c>
      <c r="C70" s="524" t="s">
        <v>681</v>
      </c>
      <c r="D70" s="525" t="s">
        <v>682</v>
      </c>
      <c r="E70" s="528" t="s">
        <v>683</v>
      </c>
      <c r="F70" s="526">
        <v>65</v>
      </c>
      <c r="G70" s="526">
        <v>65</v>
      </c>
      <c r="H70" s="527">
        <v>0</v>
      </c>
      <c r="I70" s="526">
        <v>65</v>
      </c>
      <c r="J70" s="106"/>
    </row>
    <row r="71" spans="1:10" ht="45">
      <c r="A71" s="168">
        <v>63</v>
      </c>
      <c r="B71" s="513">
        <v>41783</v>
      </c>
      <c r="C71" s="514" t="s">
        <v>684</v>
      </c>
      <c r="D71" s="515" t="s">
        <v>685</v>
      </c>
      <c r="E71" s="516" t="s">
        <v>686</v>
      </c>
      <c r="F71" s="526">
        <v>82636.570000000007</v>
      </c>
      <c r="G71" s="526">
        <v>82636.570000000007</v>
      </c>
      <c r="H71" s="529">
        <v>2532.17</v>
      </c>
      <c r="I71" s="526">
        <v>80104.399999999994</v>
      </c>
      <c r="J71" s="106"/>
    </row>
    <row r="72" spans="1:10">
      <c r="A72" s="168">
        <v>64</v>
      </c>
      <c r="B72" s="530" t="s">
        <v>687</v>
      </c>
      <c r="C72" s="514" t="s">
        <v>688</v>
      </c>
      <c r="D72" s="514">
        <v>45001015655</v>
      </c>
      <c r="E72" s="516" t="s">
        <v>689</v>
      </c>
      <c r="F72" s="531">
        <v>104.18</v>
      </c>
      <c r="G72" s="531">
        <v>104.18</v>
      </c>
      <c r="H72" s="516">
        <v>0</v>
      </c>
      <c r="I72" s="531">
        <v>104.18</v>
      </c>
      <c r="J72" s="106"/>
    </row>
    <row r="73" spans="1:10">
      <c r="A73" s="168">
        <v>65</v>
      </c>
      <c r="B73" s="513" t="s">
        <v>690</v>
      </c>
      <c r="C73" s="532" t="s">
        <v>691</v>
      </c>
      <c r="D73" s="515" t="s">
        <v>692</v>
      </c>
      <c r="E73" s="516" t="s">
        <v>689</v>
      </c>
      <c r="F73" s="531">
        <v>0.35</v>
      </c>
      <c r="G73" s="531">
        <v>0.35</v>
      </c>
      <c r="H73" s="516">
        <v>0</v>
      </c>
      <c r="I73" s="531">
        <v>0.35</v>
      </c>
      <c r="J73" s="106"/>
    </row>
    <row r="74" spans="1:10">
      <c r="A74" s="168">
        <v>66</v>
      </c>
      <c r="B74" s="513" t="s">
        <v>693</v>
      </c>
      <c r="C74" s="532" t="s">
        <v>694</v>
      </c>
      <c r="D74" s="515" t="s">
        <v>695</v>
      </c>
      <c r="E74" s="516" t="s">
        <v>689</v>
      </c>
      <c r="F74" s="531">
        <v>500</v>
      </c>
      <c r="G74" s="531">
        <v>500</v>
      </c>
      <c r="H74" s="516">
        <v>0</v>
      </c>
      <c r="I74" s="531">
        <v>500</v>
      </c>
      <c r="J74" s="106"/>
    </row>
    <row r="75" spans="1:10">
      <c r="A75" s="168">
        <v>67</v>
      </c>
      <c r="B75" s="513" t="s">
        <v>693</v>
      </c>
      <c r="C75" s="532" t="s">
        <v>696</v>
      </c>
      <c r="D75" s="515" t="s">
        <v>697</v>
      </c>
      <c r="E75" s="516" t="s">
        <v>689</v>
      </c>
      <c r="F75" s="531">
        <v>625</v>
      </c>
      <c r="G75" s="531">
        <v>625</v>
      </c>
      <c r="H75" s="516">
        <v>0</v>
      </c>
      <c r="I75" s="531">
        <v>625</v>
      </c>
      <c r="J75" s="106"/>
    </row>
    <row r="76" spans="1:10">
      <c r="A76" s="168">
        <v>68</v>
      </c>
      <c r="B76" s="513" t="s">
        <v>693</v>
      </c>
      <c r="C76" s="532" t="s">
        <v>698</v>
      </c>
      <c r="D76" s="515" t="s">
        <v>699</v>
      </c>
      <c r="E76" s="516" t="s">
        <v>689</v>
      </c>
      <c r="F76" s="531">
        <v>226.43</v>
      </c>
      <c r="G76" s="531">
        <v>226.43</v>
      </c>
      <c r="H76" s="516">
        <v>0</v>
      </c>
      <c r="I76" s="531">
        <v>226.43</v>
      </c>
      <c r="J76" s="106"/>
    </row>
    <row r="77" spans="1:10">
      <c r="A77" s="168">
        <v>69</v>
      </c>
      <c r="B77" s="513" t="s">
        <v>693</v>
      </c>
      <c r="C77" s="532" t="s">
        <v>700</v>
      </c>
      <c r="D77" s="515" t="s">
        <v>701</v>
      </c>
      <c r="E77" s="516" t="s">
        <v>689</v>
      </c>
      <c r="F77" s="531">
        <v>563</v>
      </c>
      <c r="G77" s="531">
        <v>563</v>
      </c>
      <c r="H77" s="516">
        <v>0</v>
      </c>
      <c r="I77" s="531">
        <v>563</v>
      </c>
      <c r="J77" s="106"/>
    </row>
    <row r="78" spans="1:10" ht="45">
      <c r="A78" s="168">
        <v>70</v>
      </c>
      <c r="B78" s="513" t="s">
        <v>693</v>
      </c>
      <c r="C78" s="532" t="s">
        <v>702</v>
      </c>
      <c r="D78" s="515" t="s">
        <v>703</v>
      </c>
      <c r="E78" s="516" t="s">
        <v>689</v>
      </c>
      <c r="F78" s="531">
        <v>801.23</v>
      </c>
      <c r="G78" s="531">
        <v>801.23</v>
      </c>
      <c r="H78" s="516">
        <v>0</v>
      </c>
      <c r="I78" s="531">
        <v>801.23</v>
      </c>
      <c r="J78" s="106"/>
    </row>
    <row r="79" spans="1:10">
      <c r="A79" s="168">
        <v>71</v>
      </c>
      <c r="B79" s="513" t="s">
        <v>693</v>
      </c>
      <c r="C79" s="532" t="s">
        <v>704</v>
      </c>
      <c r="D79" s="515" t="s">
        <v>705</v>
      </c>
      <c r="E79" s="516" t="s">
        <v>689</v>
      </c>
      <c r="F79" s="531">
        <v>500</v>
      </c>
      <c r="G79" s="531">
        <v>500</v>
      </c>
      <c r="H79" s="516">
        <v>0</v>
      </c>
      <c r="I79" s="531">
        <v>500</v>
      </c>
      <c r="J79" s="106"/>
    </row>
    <row r="80" spans="1:10">
      <c r="A80" s="168">
        <v>72</v>
      </c>
      <c r="B80" s="513" t="s">
        <v>706</v>
      </c>
      <c r="C80" s="532" t="s">
        <v>707</v>
      </c>
      <c r="D80" s="515" t="s">
        <v>708</v>
      </c>
      <c r="E80" s="516" t="s">
        <v>689</v>
      </c>
      <c r="F80" s="531">
        <v>1200</v>
      </c>
      <c r="G80" s="531">
        <v>1200</v>
      </c>
      <c r="H80" s="516">
        <v>0</v>
      </c>
      <c r="I80" s="531">
        <v>1200</v>
      </c>
      <c r="J80" s="106"/>
    </row>
    <row r="81" spans="1:10">
      <c r="A81" s="168">
        <v>73</v>
      </c>
      <c r="B81" s="513" t="s">
        <v>693</v>
      </c>
      <c r="C81" s="532" t="s">
        <v>709</v>
      </c>
      <c r="D81" s="515" t="s">
        <v>710</v>
      </c>
      <c r="E81" s="516" t="s">
        <v>689</v>
      </c>
      <c r="F81" s="531">
        <v>1600</v>
      </c>
      <c r="G81" s="531">
        <v>1600</v>
      </c>
      <c r="H81" s="516">
        <v>0</v>
      </c>
      <c r="I81" s="531">
        <v>1600</v>
      </c>
      <c r="J81" s="106"/>
    </row>
    <row r="82" spans="1:10">
      <c r="A82" s="168">
        <v>74</v>
      </c>
      <c r="B82" s="513" t="s">
        <v>693</v>
      </c>
      <c r="C82" s="532" t="s">
        <v>711</v>
      </c>
      <c r="D82" s="515">
        <v>61002014645</v>
      </c>
      <c r="E82" s="516" t="s">
        <v>689</v>
      </c>
      <c r="F82" s="531">
        <v>522.54</v>
      </c>
      <c r="G82" s="531">
        <v>522.54</v>
      </c>
      <c r="H82" s="516">
        <v>0</v>
      </c>
      <c r="I82" s="531">
        <v>522.54</v>
      </c>
      <c r="J82" s="106"/>
    </row>
    <row r="83" spans="1:10">
      <c r="A83" s="168">
        <v>75</v>
      </c>
      <c r="B83" s="513" t="s">
        <v>693</v>
      </c>
      <c r="C83" s="532" t="s">
        <v>712</v>
      </c>
      <c r="D83" s="515" t="s">
        <v>713</v>
      </c>
      <c r="E83" s="516" t="s">
        <v>689</v>
      </c>
      <c r="F83" s="531">
        <v>873</v>
      </c>
      <c r="G83" s="531">
        <v>873</v>
      </c>
      <c r="H83" s="516">
        <v>0</v>
      </c>
      <c r="I83" s="531">
        <v>873</v>
      </c>
      <c r="J83" s="106"/>
    </row>
    <row r="84" spans="1:10">
      <c r="A84" s="168">
        <v>76</v>
      </c>
      <c r="B84" s="513" t="s">
        <v>693</v>
      </c>
      <c r="C84" s="532" t="s">
        <v>714</v>
      </c>
      <c r="D84" s="515" t="s">
        <v>715</v>
      </c>
      <c r="E84" s="516" t="s">
        <v>689</v>
      </c>
      <c r="F84" s="531">
        <v>870.9</v>
      </c>
      <c r="G84" s="531">
        <v>870.9</v>
      </c>
      <c r="H84" s="516">
        <v>0</v>
      </c>
      <c r="I84" s="531">
        <v>870.9</v>
      </c>
      <c r="J84" s="106"/>
    </row>
    <row r="85" spans="1:10">
      <c r="A85" s="168">
        <v>77</v>
      </c>
      <c r="B85" s="513" t="s">
        <v>693</v>
      </c>
      <c r="C85" s="532" t="s">
        <v>716</v>
      </c>
      <c r="D85" s="515" t="s">
        <v>717</v>
      </c>
      <c r="E85" s="516" t="s">
        <v>689</v>
      </c>
      <c r="F85" s="531">
        <v>500</v>
      </c>
      <c r="G85" s="531">
        <v>500</v>
      </c>
      <c r="H85" s="516">
        <v>0</v>
      </c>
      <c r="I85" s="531">
        <v>500</v>
      </c>
      <c r="J85" s="106"/>
    </row>
    <row r="86" spans="1:10">
      <c r="A86" s="168">
        <v>78</v>
      </c>
      <c r="B86" s="533" t="s">
        <v>693</v>
      </c>
      <c r="C86" s="534" t="s">
        <v>718</v>
      </c>
      <c r="D86" s="535" t="s">
        <v>719</v>
      </c>
      <c r="E86" s="536" t="s">
        <v>689</v>
      </c>
      <c r="F86" s="537">
        <v>200</v>
      </c>
      <c r="G86" s="537">
        <v>200</v>
      </c>
      <c r="H86" s="536">
        <v>0</v>
      </c>
      <c r="I86" s="537">
        <v>200</v>
      </c>
      <c r="J86" s="106"/>
    </row>
    <row r="87" spans="1:10">
      <c r="A87" s="168">
        <v>79</v>
      </c>
      <c r="B87" s="538">
        <v>42591</v>
      </c>
      <c r="C87" s="395" t="s">
        <v>720</v>
      </c>
      <c r="D87" s="395">
        <v>406046844</v>
      </c>
      <c r="E87" s="516" t="s">
        <v>1250</v>
      </c>
      <c r="F87" s="539">
        <v>3500</v>
      </c>
      <c r="G87" s="539">
        <v>3500</v>
      </c>
      <c r="H87" s="539">
        <v>0</v>
      </c>
      <c r="I87" s="539">
        <v>3500</v>
      </c>
      <c r="J87" s="106"/>
    </row>
    <row r="88" spans="1:10" ht="45">
      <c r="A88" s="168">
        <v>80</v>
      </c>
      <c r="B88" s="538">
        <v>42591</v>
      </c>
      <c r="C88" s="395" t="s">
        <v>1251</v>
      </c>
      <c r="D88" s="395">
        <v>404452800</v>
      </c>
      <c r="E88" s="516" t="s">
        <v>1252</v>
      </c>
      <c r="F88" s="539">
        <v>24215</v>
      </c>
      <c r="G88" s="539">
        <v>24215</v>
      </c>
      <c r="H88" s="539">
        <v>0</v>
      </c>
      <c r="I88" s="539">
        <v>24215</v>
      </c>
      <c r="J88" s="106"/>
    </row>
    <row r="89" spans="1:10" ht="39.75" customHeight="1">
      <c r="A89" s="168">
        <v>81</v>
      </c>
      <c r="B89" s="538">
        <v>42575</v>
      </c>
      <c r="C89" s="395" t="s">
        <v>1253</v>
      </c>
      <c r="D89" s="395">
        <v>226152427</v>
      </c>
      <c r="E89" s="516" t="s">
        <v>1254</v>
      </c>
      <c r="F89" s="539">
        <v>4800</v>
      </c>
      <c r="G89" s="539">
        <v>4800</v>
      </c>
      <c r="H89" s="539">
        <v>0</v>
      </c>
      <c r="I89" s="539">
        <v>4800</v>
      </c>
      <c r="J89" s="106"/>
    </row>
    <row r="90" spans="1:10" ht="30">
      <c r="A90" s="168">
        <v>82</v>
      </c>
      <c r="B90" s="538">
        <v>42588</v>
      </c>
      <c r="C90" s="395" t="s">
        <v>1255</v>
      </c>
      <c r="D90" s="540" t="s">
        <v>1256</v>
      </c>
      <c r="E90" s="516" t="s">
        <v>2976</v>
      </c>
      <c r="F90" s="539">
        <v>1000</v>
      </c>
      <c r="G90" s="539">
        <v>1000</v>
      </c>
      <c r="H90" s="539">
        <v>0</v>
      </c>
      <c r="I90" s="539">
        <v>1000</v>
      </c>
      <c r="J90" s="106"/>
    </row>
    <row r="91" spans="1:10" ht="30">
      <c r="A91" s="168">
        <v>83</v>
      </c>
      <c r="B91" s="538">
        <v>42588</v>
      </c>
      <c r="C91" s="395" t="s">
        <v>1257</v>
      </c>
      <c r="D91" s="540" t="s">
        <v>1258</v>
      </c>
      <c r="E91" s="516" t="s">
        <v>2976</v>
      </c>
      <c r="F91" s="539">
        <v>3750</v>
      </c>
      <c r="G91" s="539">
        <v>3750</v>
      </c>
      <c r="H91" s="539">
        <v>0</v>
      </c>
      <c r="I91" s="539">
        <v>3750</v>
      </c>
      <c r="J91" s="106"/>
    </row>
    <row r="92" spans="1:10" ht="30">
      <c r="A92" s="168">
        <v>84</v>
      </c>
      <c r="B92" s="538">
        <v>42588</v>
      </c>
      <c r="C92" s="395" t="s">
        <v>1259</v>
      </c>
      <c r="D92" s="540" t="s">
        <v>1260</v>
      </c>
      <c r="E92" s="516" t="s">
        <v>2976</v>
      </c>
      <c r="F92" s="539">
        <v>1000</v>
      </c>
      <c r="G92" s="539">
        <v>1000</v>
      </c>
      <c r="H92" s="539">
        <v>0</v>
      </c>
      <c r="I92" s="539">
        <v>1000</v>
      </c>
      <c r="J92" s="106"/>
    </row>
    <row r="93" spans="1:10" ht="30">
      <c r="A93" s="168">
        <v>85</v>
      </c>
      <c r="B93" s="538">
        <v>42588</v>
      </c>
      <c r="C93" s="395" t="s">
        <v>1261</v>
      </c>
      <c r="D93" s="540" t="s">
        <v>1262</v>
      </c>
      <c r="E93" s="516" t="s">
        <v>2976</v>
      </c>
      <c r="F93" s="539">
        <v>1000</v>
      </c>
      <c r="G93" s="539">
        <v>1000</v>
      </c>
      <c r="H93" s="539">
        <v>0</v>
      </c>
      <c r="I93" s="539">
        <v>1000</v>
      </c>
      <c r="J93" s="106"/>
    </row>
    <row r="94" spans="1:10" ht="30">
      <c r="A94" s="168">
        <v>86</v>
      </c>
      <c r="B94" s="538">
        <v>42588</v>
      </c>
      <c r="C94" s="395" t="s">
        <v>1263</v>
      </c>
      <c r="D94" s="540" t="s">
        <v>1264</v>
      </c>
      <c r="E94" s="516" t="s">
        <v>2976</v>
      </c>
      <c r="F94" s="539">
        <v>3750</v>
      </c>
      <c r="G94" s="539">
        <v>3750</v>
      </c>
      <c r="H94" s="539">
        <v>0</v>
      </c>
      <c r="I94" s="539">
        <v>3750</v>
      </c>
      <c r="J94" s="106"/>
    </row>
    <row r="95" spans="1:10" ht="30">
      <c r="A95" s="168">
        <v>87</v>
      </c>
      <c r="B95" s="538">
        <v>42588</v>
      </c>
      <c r="C95" s="395" t="s">
        <v>1265</v>
      </c>
      <c r="D95" s="540" t="s">
        <v>1266</v>
      </c>
      <c r="E95" s="516" t="s">
        <v>2976</v>
      </c>
      <c r="F95" s="539">
        <v>1000</v>
      </c>
      <c r="G95" s="539">
        <v>1000</v>
      </c>
      <c r="H95" s="539">
        <v>0</v>
      </c>
      <c r="I95" s="539">
        <v>1000</v>
      </c>
      <c r="J95" s="106"/>
    </row>
    <row r="96" spans="1:10" ht="30">
      <c r="A96" s="168">
        <v>88</v>
      </c>
      <c r="B96" s="538">
        <v>42588</v>
      </c>
      <c r="C96" s="395" t="s">
        <v>1267</v>
      </c>
      <c r="D96" s="540" t="s">
        <v>1268</v>
      </c>
      <c r="E96" s="516" t="s">
        <v>2976</v>
      </c>
      <c r="F96" s="539">
        <v>1000</v>
      </c>
      <c r="G96" s="539">
        <v>1000</v>
      </c>
      <c r="H96" s="539">
        <v>0</v>
      </c>
      <c r="I96" s="539">
        <v>1000</v>
      </c>
      <c r="J96" s="106"/>
    </row>
    <row r="97" spans="1:10" ht="30">
      <c r="A97" s="168">
        <v>89</v>
      </c>
      <c r="B97" s="538">
        <v>42588</v>
      </c>
      <c r="C97" s="395" t="s">
        <v>1269</v>
      </c>
      <c r="D97" s="540" t="s">
        <v>1270</v>
      </c>
      <c r="E97" s="516" t="s">
        <v>2976</v>
      </c>
      <c r="F97" s="539">
        <v>1000</v>
      </c>
      <c r="G97" s="539">
        <v>1000</v>
      </c>
      <c r="H97" s="539">
        <v>0</v>
      </c>
      <c r="I97" s="539">
        <v>1000</v>
      </c>
      <c r="J97" s="106"/>
    </row>
    <row r="98" spans="1:10" ht="30">
      <c r="A98" s="168">
        <v>90</v>
      </c>
      <c r="B98" s="538">
        <v>42590</v>
      </c>
      <c r="C98" s="395" t="s">
        <v>2921</v>
      </c>
      <c r="D98" s="540">
        <v>222936848</v>
      </c>
      <c r="E98" s="516" t="s">
        <v>1249</v>
      </c>
      <c r="F98" s="539">
        <v>1199.8</v>
      </c>
      <c r="G98" s="539">
        <v>1199.8</v>
      </c>
      <c r="H98" s="539">
        <v>0</v>
      </c>
      <c r="I98" s="539">
        <v>1199.8</v>
      </c>
      <c r="J98" s="106"/>
    </row>
    <row r="99" spans="1:10" ht="30">
      <c r="A99" s="168">
        <v>91</v>
      </c>
      <c r="B99" s="538">
        <v>42590</v>
      </c>
      <c r="C99" s="395" t="s">
        <v>2931</v>
      </c>
      <c r="D99" s="540" t="s">
        <v>2930</v>
      </c>
      <c r="E99" s="516" t="s">
        <v>1249</v>
      </c>
      <c r="F99" s="539">
        <v>250</v>
      </c>
      <c r="G99" s="539">
        <v>250</v>
      </c>
      <c r="H99" s="539">
        <v>0</v>
      </c>
      <c r="I99" s="539">
        <v>250</v>
      </c>
      <c r="J99" s="106"/>
    </row>
    <row r="100" spans="1:10" ht="30">
      <c r="A100" s="168">
        <v>92</v>
      </c>
      <c r="B100" s="538">
        <v>42590</v>
      </c>
      <c r="C100" s="395" t="s">
        <v>2934</v>
      </c>
      <c r="D100" s="540" t="s">
        <v>2933</v>
      </c>
      <c r="E100" s="516" t="s">
        <v>1249</v>
      </c>
      <c r="F100" s="539">
        <v>312.5</v>
      </c>
      <c r="G100" s="539">
        <v>312.5</v>
      </c>
      <c r="H100" s="539">
        <v>0</v>
      </c>
      <c r="I100" s="539">
        <v>312.5</v>
      </c>
      <c r="J100" s="106"/>
    </row>
    <row r="101" spans="1:10" ht="30">
      <c r="A101" s="168">
        <v>93</v>
      </c>
      <c r="B101" s="538">
        <v>42590</v>
      </c>
      <c r="C101" s="395" t="s">
        <v>2942</v>
      </c>
      <c r="D101" s="540" t="s">
        <v>2941</v>
      </c>
      <c r="E101" s="516" t="s">
        <v>1249</v>
      </c>
      <c r="F101" s="539">
        <v>250</v>
      </c>
      <c r="G101" s="539">
        <v>250</v>
      </c>
      <c r="H101" s="539">
        <v>0</v>
      </c>
      <c r="I101" s="539">
        <v>250</v>
      </c>
      <c r="J101" s="106"/>
    </row>
    <row r="102" spans="1:10" ht="30">
      <c r="A102" s="168">
        <v>94</v>
      </c>
      <c r="B102" s="538">
        <v>42590</v>
      </c>
      <c r="C102" s="395" t="s">
        <v>2945</v>
      </c>
      <c r="D102" s="540" t="s">
        <v>2944</v>
      </c>
      <c r="E102" s="516" t="s">
        <v>1249</v>
      </c>
      <c r="F102" s="539">
        <v>150</v>
      </c>
      <c r="G102" s="539">
        <v>150</v>
      </c>
      <c r="H102" s="539">
        <v>0</v>
      </c>
      <c r="I102" s="539">
        <v>150</v>
      </c>
      <c r="J102" s="106"/>
    </row>
    <row r="103" spans="1:10" ht="30">
      <c r="A103" s="168">
        <v>95</v>
      </c>
      <c r="B103" s="538">
        <v>42590</v>
      </c>
      <c r="C103" s="395" t="s">
        <v>2948</v>
      </c>
      <c r="D103" s="540" t="s">
        <v>2947</v>
      </c>
      <c r="E103" s="516" t="s">
        <v>1249</v>
      </c>
      <c r="F103" s="539">
        <v>112.5</v>
      </c>
      <c r="G103" s="539">
        <v>112.5</v>
      </c>
      <c r="H103" s="539">
        <v>0</v>
      </c>
      <c r="I103" s="539">
        <v>112.5</v>
      </c>
      <c r="J103" s="106"/>
    </row>
    <row r="104" spans="1:10" ht="30">
      <c r="A104" s="168">
        <v>96</v>
      </c>
      <c r="B104" s="538">
        <v>42590</v>
      </c>
      <c r="C104" s="395" t="s">
        <v>2951</v>
      </c>
      <c r="D104" s="540" t="s">
        <v>2950</v>
      </c>
      <c r="E104" s="516" t="s">
        <v>1249</v>
      </c>
      <c r="F104" s="539">
        <v>150</v>
      </c>
      <c r="G104" s="539">
        <v>150</v>
      </c>
      <c r="H104" s="539">
        <v>0</v>
      </c>
      <c r="I104" s="539">
        <v>150</v>
      </c>
      <c r="J104" s="106"/>
    </row>
    <row r="105" spans="1:10" ht="30">
      <c r="A105" s="168">
        <v>97</v>
      </c>
      <c r="B105" s="538">
        <v>42590</v>
      </c>
      <c r="C105" s="395" t="s">
        <v>2953</v>
      </c>
      <c r="D105" s="540" t="s">
        <v>2977</v>
      </c>
      <c r="E105" s="516" t="s">
        <v>1249</v>
      </c>
      <c r="F105" s="539">
        <v>375</v>
      </c>
      <c r="G105" s="539">
        <v>375</v>
      </c>
      <c r="H105" s="539">
        <v>0</v>
      </c>
      <c r="I105" s="539">
        <v>375</v>
      </c>
      <c r="J105" s="106"/>
    </row>
    <row r="106" spans="1:10" ht="30">
      <c r="A106" s="168">
        <v>98</v>
      </c>
      <c r="B106" s="538">
        <v>42590</v>
      </c>
      <c r="C106" s="395" t="s">
        <v>2958</v>
      </c>
      <c r="D106" s="540" t="s">
        <v>2957</v>
      </c>
      <c r="E106" s="516" t="s">
        <v>1249</v>
      </c>
      <c r="F106" s="539">
        <v>150</v>
      </c>
      <c r="G106" s="539">
        <v>150</v>
      </c>
      <c r="H106" s="539">
        <v>0</v>
      </c>
      <c r="I106" s="539">
        <v>150</v>
      </c>
      <c r="J106" s="106"/>
    </row>
    <row r="107" spans="1:10" ht="30">
      <c r="A107" s="168">
        <v>99</v>
      </c>
      <c r="B107" s="538">
        <v>42590</v>
      </c>
      <c r="C107" s="395" t="s">
        <v>2971</v>
      </c>
      <c r="D107" s="540" t="s">
        <v>2970</v>
      </c>
      <c r="E107" s="516" t="s">
        <v>1249</v>
      </c>
      <c r="F107" s="539">
        <v>150</v>
      </c>
      <c r="G107" s="539">
        <v>150</v>
      </c>
      <c r="H107" s="539">
        <v>0</v>
      </c>
      <c r="I107" s="539">
        <v>150</v>
      </c>
      <c r="J107" s="106"/>
    </row>
    <row r="108" spans="1:10" ht="30">
      <c r="A108" s="168">
        <v>100</v>
      </c>
      <c r="B108" s="538">
        <v>42590</v>
      </c>
      <c r="C108" s="395" t="s">
        <v>2974</v>
      </c>
      <c r="D108" s="540" t="s">
        <v>2973</v>
      </c>
      <c r="E108" s="516" t="s">
        <v>1249</v>
      </c>
      <c r="F108" s="539">
        <v>150</v>
      </c>
      <c r="G108" s="539">
        <v>150</v>
      </c>
      <c r="H108" s="539">
        <v>0</v>
      </c>
      <c r="I108" s="539">
        <v>150</v>
      </c>
      <c r="J108" s="106"/>
    </row>
    <row r="109" spans="1:10" ht="30">
      <c r="A109" s="168">
        <v>101</v>
      </c>
      <c r="B109" s="538">
        <v>42582</v>
      </c>
      <c r="C109" s="395" t="s">
        <v>2978</v>
      </c>
      <c r="D109" s="540" t="s">
        <v>2979</v>
      </c>
      <c r="E109" s="516" t="s">
        <v>2980</v>
      </c>
      <c r="F109" s="539">
        <v>1065.2</v>
      </c>
      <c r="G109" s="539">
        <v>1065.2</v>
      </c>
      <c r="H109" s="539">
        <v>0</v>
      </c>
      <c r="I109" s="539">
        <v>1065.2</v>
      </c>
      <c r="J109" s="106"/>
    </row>
    <row r="110" spans="1:10">
      <c r="A110" s="168">
        <v>102</v>
      </c>
      <c r="B110" s="538">
        <v>42575</v>
      </c>
      <c r="C110" s="395" t="s">
        <v>2173</v>
      </c>
      <c r="D110" s="540" t="s">
        <v>2172</v>
      </c>
      <c r="E110" s="516" t="s">
        <v>2171</v>
      </c>
      <c r="F110" s="539">
        <v>200</v>
      </c>
      <c r="G110" s="539">
        <v>200</v>
      </c>
      <c r="H110" s="539">
        <v>0</v>
      </c>
      <c r="I110" s="539">
        <v>200</v>
      </c>
      <c r="J110" s="106"/>
    </row>
    <row r="111" spans="1:10">
      <c r="A111" s="168">
        <v>103</v>
      </c>
      <c r="B111" s="538">
        <v>42564</v>
      </c>
      <c r="C111" s="395" t="s">
        <v>2981</v>
      </c>
      <c r="D111" s="540" t="s">
        <v>2186</v>
      </c>
      <c r="E111" s="516" t="s">
        <v>2171</v>
      </c>
      <c r="F111" s="539">
        <v>812.5</v>
      </c>
      <c r="G111" s="539">
        <v>812.5</v>
      </c>
      <c r="H111" s="539">
        <v>0</v>
      </c>
      <c r="I111" s="539">
        <v>812.5</v>
      </c>
      <c r="J111" s="106"/>
    </row>
    <row r="112" spans="1:10" ht="30">
      <c r="A112" s="168">
        <v>104</v>
      </c>
      <c r="B112" s="538">
        <v>42590</v>
      </c>
      <c r="C112" s="395" t="s">
        <v>2982</v>
      </c>
      <c r="D112" s="540" t="s">
        <v>2937</v>
      </c>
      <c r="E112" s="516" t="s">
        <v>1249</v>
      </c>
      <c r="F112" s="539">
        <v>125</v>
      </c>
      <c r="G112" s="539">
        <v>125</v>
      </c>
      <c r="H112" s="539">
        <v>0</v>
      </c>
      <c r="I112" s="539">
        <v>125</v>
      </c>
      <c r="J112" s="106"/>
    </row>
    <row r="113" spans="1:12" ht="30">
      <c r="A113" s="168">
        <v>105</v>
      </c>
      <c r="B113" s="538">
        <v>42590</v>
      </c>
      <c r="C113" s="395" t="s">
        <v>2983</v>
      </c>
      <c r="D113" s="540" t="s">
        <v>2960</v>
      </c>
      <c r="E113" s="516" t="s">
        <v>1249</v>
      </c>
      <c r="F113" s="539">
        <v>150</v>
      </c>
      <c r="G113" s="539">
        <v>150</v>
      </c>
      <c r="H113" s="539">
        <v>0</v>
      </c>
      <c r="I113" s="539">
        <v>150</v>
      </c>
      <c r="J113" s="106"/>
    </row>
    <row r="114" spans="1:12" ht="30">
      <c r="A114" s="168">
        <v>106</v>
      </c>
      <c r="B114" s="538">
        <v>42590</v>
      </c>
      <c r="C114" s="395" t="s">
        <v>2984</v>
      </c>
      <c r="D114" s="540" t="s">
        <v>2965</v>
      </c>
      <c r="E114" s="516" t="s">
        <v>1249</v>
      </c>
      <c r="F114" s="539">
        <v>150</v>
      </c>
      <c r="G114" s="539">
        <v>150</v>
      </c>
      <c r="H114" s="539">
        <v>0</v>
      </c>
      <c r="I114" s="539">
        <v>150</v>
      </c>
      <c r="J114" s="106"/>
    </row>
    <row r="115" spans="1:12">
      <c r="A115" s="168">
        <v>107</v>
      </c>
      <c r="B115" s="538">
        <v>42571</v>
      </c>
      <c r="C115" s="395" t="s">
        <v>2985</v>
      </c>
      <c r="D115" s="540" t="s">
        <v>2157</v>
      </c>
      <c r="E115" s="516" t="s">
        <v>649</v>
      </c>
      <c r="F115" s="539">
        <v>96.78</v>
      </c>
      <c r="G115" s="539">
        <v>96.78</v>
      </c>
      <c r="H115" s="539">
        <v>0</v>
      </c>
      <c r="I115" s="539">
        <v>96.78</v>
      </c>
      <c r="J115" s="106"/>
    </row>
    <row r="116" spans="1:12">
      <c r="A116" s="168" t="s">
        <v>266</v>
      </c>
      <c r="B116" s="541"/>
      <c r="C116" s="176"/>
      <c r="D116" s="176"/>
      <c r="E116" s="175"/>
      <c r="F116" s="175"/>
      <c r="G116" s="542"/>
      <c r="H116" s="543" t="s">
        <v>408</v>
      </c>
      <c r="I116" s="544">
        <f>SUM(I9:I115)</f>
        <v>1401348.2</v>
      </c>
      <c r="J116" s="106"/>
    </row>
    <row r="117" spans="1:12">
      <c r="A117" s="183" t="s">
        <v>431</v>
      </c>
    </row>
    <row r="118" spans="1:12">
      <c r="B118" s="185" t="s">
        <v>96</v>
      </c>
      <c r="F118" s="186"/>
    </row>
    <row r="119" spans="1:12">
      <c r="F119" s="184"/>
      <c r="I119" s="184"/>
      <c r="J119" s="184"/>
      <c r="K119" s="184"/>
      <c r="L119" s="184"/>
    </row>
    <row r="120" spans="1:12">
      <c r="A120" s="184"/>
      <c r="C120" s="189" t="s">
        <v>256</v>
      </c>
      <c r="F120" s="190" t="s">
        <v>261</v>
      </c>
      <c r="G120" s="189"/>
      <c r="H120" s="189"/>
      <c r="I120" s="188"/>
      <c r="J120" s="184"/>
      <c r="K120" s="184"/>
      <c r="L120" s="184"/>
    </row>
    <row r="121" spans="1:12">
      <c r="A121" s="184"/>
      <c r="C121" s="191" t="s">
        <v>127</v>
      </c>
      <c r="F121" s="183" t="s">
        <v>257</v>
      </c>
      <c r="I121" s="184"/>
      <c r="J121" s="184"/>
      <c r="K121" s="184"/>
      <c r="L121" s="184"/>
    </row>
    <row r="122" spans="1:12" s="184" customFormat="1" ht="12.75"/>
    <row r="123" spans="1:12" s="184" customFormat="1" ht="12.75"/>
    <row r="124" spans="1:12" s="184" customFormat="1" ht="12.75"/>
  </sheetData>
  <mergeCells count="1">
    <mergeCell ref="I2:J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70 B72:B116"/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B71 B9:B69">
      <formula1>40543</formula1>
      <formula2>42004</formula2>
    </dataValidation>
  </dataValidations>
  <printOptions gridLines="1"/>
  <pageMargins left="0.7" right="0.7" top="0.75" bottom="0.75" header="0.3" footer="0.3"/>
  <pageSetup scale="58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8"/>
  <sheetViews>
    <sheetView showGridLines="0" tabSelected="1" view="pageBreakPreview" zoomScale="80" zoomScaleNormal="100" zoomScaleSheetLayoutView="80" workbookViewId="0">
      <selection activeCell="M2" sqref="M2:N2"/>
    </sheetView>
  </sheetViews>
  <sheetFormatPr defaultRowHeight="12.75"/>
  <cols>
    <col min="1" max="1" width="2.7109375" style="195" customWidth="1"/>
    <col min="2" max="2" width="9" style="195" customWidth="1"/>
    <col min="3" max="3" width="23.42578125" style="195" customWidth="1"/>
    <col min="4" max="4" width="13.28515625" style="195" customWidth="1"/>
    <col min="5" max="5" width="9.5703125" style="195" customWidth="1"/>
    <col min="6" max="6" width="11.5703125" style="195" customWidth="1"/>
    <col min="7" max="7" width="12.28515625" style="195" customWidth="1"/>
    <col min="8" max="8" width="15.28515625" style="195" customWidth="1"/>
    <col min="9" max="9" width="17.5703125" style="195" customWidth="1"/>
    <col min="10" max="11" width="12.42578125" style="195" customWidth="1"/>
    <col min="12" max="12" width="23.5703125" style="195" customWidth="1"/>
    <col min="13" max="13" width="18.5703125" style="195" customWidth="1"/>
    <col min="14" max="14" width="0.85546875" style="195" customWidth="1"/>
    <col min="15" max="16384" width="9.140625" style="195"/>
  </cols>
  <sheetData>
    <row r="1" spans="1:14" ht="13.5">
      <c r="A1" s="192" t="s">
        <v>432</v>
      </c>
      <c r="B1" s="193"/>
      <c r="C1" s="193"/>
      <c r="D1" s="193"/>
      <c r="E1" s="193"/>
      <c r="F1" s="193"/>
      <c r="G1" s="193"/>
      <c r="H1" s="193"/>
      <c r="I1" s="196"/>
      <c r="J1" s="255"/>
      <c r="K1" s="255"/>
      <c r="L1" s="255"/>
      <c r="M1" s="255" t="s">
        <v>397</v>
      </c>
      <c r="N1" s="196"/>
    </row>
    <row r="2" spans="1:14" ht="15">
      <c r="A2" s="196" t="s">
        <v>305</v>
      </c>
      <c r="B2" s="193"/>
      <c r="C2" s="193"/>
      <c r="D2" s="194"/>
      <c r="E2" s="194"/>
      <c r="F2" s="194"/>
      <c r="G2" s="194"/>
      <c r="H2" s="194"/>
      <c r="I2" s="193"/>
      <c r="J2" s="193"/>
      <c r="K2" s="193"/>
      <c r="L2" s="193"/>
      <c r="M2" s="593" t="s">
        <v>1271</v>
      </c>
      <c r="N2" s="594"/>
    </row>
    <row r="3" spans="1:14">
      <c r="A3" s="196"/>
      <c r="B3" s="193"/>
      <c r="C3" s="193"/>
      <c r="D3" s="194"/>
      <c r="E3" s="194"/>
      <c r="F3" s="194"/>
      <c r="G3" s="194"/>
      <c r="H3" s="194"/>
      <c r="I3" s="193"/>
      <c r="J3" s="193"/>
      <c r="K3" s="193"/>
      <c r="L3" s="193"/>
      <c r="M3" s="193"/>
      <c r="N3" s="196"/>
    </row>
    <row r="4" spans="1:14" ht="15">
      <c r="A4" s="115" t="s">
        <v>262</v>
      </c>
      <c r="B4" s="193"/>
      <c r="C4" s="193"/>
      <c r="D4" s="197"/>
      <c r="E4" s="256"/>
      <c r="F4" s="197"/>
      <c r="G4" s="194"/>
      <c r="H4" s="194"/>
      <c r="I4" s="194"/>
      <c r="J4" s="194"/>
      <c r="K4" s="194"/>
      <c r="L4" s="193"/>
      <c r="M4" s="194"/>
      <c r="N4" s="196"/>
    </row>
    <row r="5" spans="1:14">
      <c r="A5" s="198" t="str">
        <f>'ფორმა N1'!D4</f>
        <v>მ.პ.გ. ქართული ოცნება - დემოკრატიული საქართველო</v>
      </c>
      <c r="B5" s="198"/>
      <c r="C5" s="198"/>
      <c r="D5" s="198"/>
      <c r="E5" s="199"/>
      <c r="F5" s="199"/>
      <c r="G5" s="199"/>
      <c r="H5" s="199"/>
      <c r="I5" s="199"/>
      <c r="J5" s="199"/>
      <c r="K5" s="199"/>
      <c r="L5" s="199"/>
      <c r="M5" s="199"/>
      <c r="N5" s="196"/>
    </row>
    <row r="6" spans="1:14" ht="13.5" thickBot="1">
      <c r="A6" s="257"/>
      <c r="B6" s="257"/>
      <c r="C6" s="257"/>
      <c r="D6" s="257"/>
      <c r="E6" s="257"/>
      <c r="F6" s="257"/>
      <c r="G6" s="257"/>
      <c r="H6" s="257"/>
      <c r="I6" s="257"/>
      <c r="J6" s="257"/>
      <c r="K6" s="257"/>
      <c r="L6" s="257"/>
      <c r="M6" s="257"/>
      <c r="N6" s="196"/>
    </row>
    <row r="7" spans="1:14" ht="51">
      <c r="A7" s="258" t="s">
        <v>64</v>
      </c>
      <c r="B7" s="259" t="s">
        <v>398</v>
      </c>
      <c r="C7" s="259" t="s">
        <v>399</v>
      </c>
      <c r="D7" s="260" t="s">
        <v>400</v>
      </c>
      <c r="E7" s="260" t="s">
        <v>263</v>
      </c>
      <c r="F7" s="260" t="s">
        <v>401</v>
      </c>
      <c r="G7" s="260" t="s">
        <v>402</v>
      </c>
      <c r="H7" s="259" t="s">
        <v>403</v>
      </c>
      <c r="I7" s="261" t="s">
        <v>404</v>
      </c>
      <c r="J7" s="261" t="s">
        <v>405</v>
      </c>
      <c r="K7" s="262" t="s">
        <v>406</v>
      </c>
      <c r="L7" s="262" t="s">
        <v>407</v>
      </c>
      <c r="M7" s="260" t="s">
        <v>397</v>
      </c>
      <c r="N7" s="196"/>
    </row>
    <row r="8" spans="1:14">
      <c r="A8" s="201">
        <v>1</v>
      </c>
      <c r="B8" s="202">
        <v>2</v>
      </c>
      <c r="C8" s="202">
        <v>3</v>
      </c>
      <c r="D8" s="203">
        <v>4</v>
      </c>
      <c r="E8" s="203">
        <v>5</v>
      </c>
      <c r="F8" s="203">
        <v>6</v>
      </c>
      <c r="G8" s="203">
        <v>7</v>
      </c>
      <c r="H8" s="203">
        <v>8</v>
      </c>
      <c r="I8" s="203">
        <v>9</v>
      </c>
      <c r="J8" s="203">
        <v>10</v>
      </c>
      <c r="K8" s="203">
        <v>11</v>
      </c>
      <c r="L8" s="203">
        <v>12</v>
      </c>
      <c r="M8" s="203">
        <v>13</v>
      </c>
      <c r="N8" s="196"/>
    </row>
    <row r="9" spans="1:14" ht="15">
      <c r="A9" s="204">
        <v>1</v>
      </c>
      <c r="B9" s="205"/>
      <c r="C9" s="263"/>
      <c r="D9" s="204"/>
      <c r="E9" s="204"/>
      <c r="F9" s="204"/>
      <c r="G9" s="204"/>
      <c r="H9" s="204"/>
      <c r="I9" s="204"/>
      <c r="J9" s="204"/>
      <c r="K9" s="204"/>
      <c r="L9" s="204"/>
      <c r="M9" s="264" t="str">
        <f t="shared" ref="M9:M18" si="0">IF(ISBLANK(B9),"",$M$2)</f>
        <v/>
      </c>
      <c r="N9" s="196"/>
    </row>
    <row r="10" spans="1:14" ht="15">
      <c r="A10" s="204">
        <v>2</v>
      </c>
      <c r="B10" s="205"/>
      <c r="C10" s="263"/>
      <c r="D10" s="204"/>
      <c r="E10" s="204"/>
      <c r="F10" s="204"/>
      <c r="G10" s="204"/>
      <c r="H10" s="204"/>
      <c r="I10" s="204"/>
      <c r="J10" s="204"/>
      <c r="K10" s="204"/>
      <c r="L10" s="204"/>
      <c r="M10" s="264" t="str">
        <f t="shared" si="0"/>
        <v/>
      </c>
      <c r="N10" s="196"/>
    </row>
    <row r="11" spans="1:14" ht="15">
      <c r="A11" s="204">
        <v>3</v>
      </c>
      <c r="B11" s="205"/>
      <c r="C11" s="263"/>
      <c r="D11" s="204"/>
      <c r="E11" s="204"/>
      <c r="F11" s="204"/>
      <c r="G11" s="204"/>
      <c r="H11" s="204"/>
      <c r="I11" s="204"/>
      <c r="J11" s="204"/>
      <c r="K11" s="204"/>
      <c r="L11" s="204"/>
      <c r="M11" s="264" t="str">
        <f t="shared" si="0"/>
        <v/>
      </c>
      <c r="N11" s="196"/>
    </row>
    <row r="12" spans="1:14" ht="15">
      <c r="A12" s="204">
        <v>4</v>
      </c>
      <c r="B12" s="205"/>
      <c r="C12" s="263"/>
      <c r="D12" s="204"/>
      <c r="E12" s="204"/>
      <c r="F12" s="204"/>
      <c r="G12" s="204"/>
      <c r="H12" s="204"/>
      <c r="I12" s="204"/>
      <c r="J12" s="204"/>
      <c r="K12" s="204"/>
      <c r="L12" s="204"/>
      <c r="M12" s="264" t="str">
        <f t="shared" si="0"/>
        <v/>
      </c>
      <c r="N12" s="196"/>
    </row>
    <row r="13" spans="1:14" ht="15">
      <c r="A13" s="204">
        <v>5</v>
      </c>
      <c r="B13" s="205"/>
      <c r="C13" s="263"/>
      <c r="D13" s="204"/>
      <c r="E13" s="204"/>
      <c r="F13" s="204"/>
      <c r="G13" s="204"/>
      <c r="H13" s="204"/>
      <c r="I13" s="204"/>
      <c r="J13" s="204"/>
      <c r="K13" s="204"/>
      <c r="L13" s="204"/>
      <c r="M13" s="264" t="str">
        <f t="shared" si="0"/>
        <v/>
      </c>
      <c r="N13" s="196"/>
    </row>
    <row r="14" spans="1:14" ht="15">
      <c r="A14" s="204">
        <v>6</v>
      </c>
      <c r="B14" s="205"/>
      <c r="C14" s="263"/>
      <c r="D14" s="204"/>
      <c r="E14" s="204"/>
      <c r="F14" s="204"/>
      <c r="G14" s="204"/>
      <c r="H14" s="204"/>
      <c r="I14" s="204"/>
      <c r="J14" s="204"/>
      <c r="K14" s="204"/>
      <c r="L14" s="204"/>
      <c r="M14" s="264" t="str">
        <f t="shared" si="0"/>
        <v/>
      </c>
      <c r="N14" s="196"/>
    </row>
    <row r="15" spans="1:14" ht="15">
      <c r="A15" s="204">
        <v>7</v>
      </c>
      <c r="B15" s="205"/>
      <c r="C15" s="263"/>
      <c r="D15" s="204"/>
      <c r="E15" s="204"/>
      <c r="F15" s="204"/>
      <c r="G15" s="204"/>
      <c r="H15" s="204"/>
      <c r="I15" s="204"/>
      <c r="J15" s="204"/>
      <c r="K15" s="204"/>
      <c r="L15" s="204"/>
      <c r="M15" s="264" t="str">
        <f t="shared" si="0"/>
        <v/>
      </c>
      <c r="N15" s="196"/>
    </row>
    <row r="16" spans="1:14" ht="15">
      <c r="A16" s="204">
        <v>8</v>
      </c>
      <c r="B16" s="205"/>
      <c r="C16" s="263"/>
      <c r="D16" s="204"/>
      <c r="E16" s="204"/>
      <c r="F16" s="204"/>
      <c r="G16" s="204"/>
      <c r="H16" s="204"/>
      <c r="I16" s="204"/>
      <c r="J16" s="204"/>
      <c r="K16" s="204"/>
      <c r="L16" s="204"/>
      <c r="M16" s="264" t="str">
        <f t="shared" si="0"/>
        <v/>
      </c>
      <c r="N16" s="196"/>
    </row>
    <row r="17" spans="1:14" ht="15">
      <c r="A17" s="204">
        <v>9</v>
      </c>
      <c r="B17" s="205"/>
      <c r="C17" s="263"/>
      <c r="D17" s="204"/>
      <c r="E17" s="204"/>
      <c r="F17" s="204"/>
      <c r="G17" s="204"/>
      <c r="H17" s="204"/>
      <c r="I17" s="204"/>
      <c r="J17" s="204"/>
      <c r="K17" s="204"/>
      <c r="L17" s="204"/>
      <c r="M17" s="264" t="str">
        <f t="shared" si="0"/>
        <v/>
      </c>
      <c r="N17" s="196"/>
    </row>
    <row r="18" spans="1:14" ht="15">
      <c r="A18" s="265" t="s">
        <v>266</v>
      </c>
      <c r="B18" s="205"/>
      <c r="C18" s="263"/>
      <c r="D18" s="204"/>
      <c r="E18" s="204"/>
      <c r="F18" s="204"/>
      <c r="G18" s="204"/>
      <c r="H18" s="204"/>
      <c r="I18" s="204"/>
      <c r="J18" s="204"/>
      <c r="K18" s="204"/>
      <c r="L18" s="204"/>
      <c r="M18" s="264" t="str">
        <f t="shared" si="0"/>
        <v/>
      </c>
      <c r="N18" s="196"/>
    </row>
    <row r="19" spans="1:14" s="211" customFormat="1"/>
    <row r="22" spans="1:14" s="21" customFormat="1" ht="15">
      <c r="B22" s="206" t="s">
        <v>96</v>
      </c>
    </row>
    <row r="23" spans="1:14" s="21" customFormat="1" ht="15">
      <c r="B23" s="206"/>
    </row>
    <row r="24" spans="1:14" s="21" customFormat="1" ht="15">
      <c r="C24" s="208"/>
      <c r="D24" s="207"/>
      <c r="E24" s="207"/>
      <c r="H24" s="208"/>
      <c r="I24" s="208"/>
      <c r="J24" s="207"/>
      <c r="K24" s="207"/>
      <c r="L24" s="207"/>
    </row>
    <row r="25" spans="1:14" s="21" customFormat="1" ht="15">
      <c r="C25" s="209" t="s">
        <v>256</v>
      </c>
      <c r="D25" s="207"/>
      <c r="E25" s="207"/>
      <c r="H25" s="206" t="s">
        <v>307</v>
      </c>
      <c r="M25" s="207"/>
    </row>
    <row r="26" spans="1:14" s="21" customFormat="1" ht="15">
      <c r="C26" s="209" t="s">
        <v>127</v>
      </c>
      <c r="D26" s="207"/>
      <c r="E26" s="207"/>
      <c r="H26" s="210" t="s">
        <v>257</v>
      </c>
      <c r="M26" s="207"/>
    </row>
    <row r="27" spans="1:14" ht="15">
      <c r="C27" s="209"/>
      <c r="F27" s="210"/>
      <c r="J27" s="212"/>
      <c r="K27" s="212"/>
      <c r="L27" s="212"/>
      <c r="M27" s="212"/>
    </row>
    <row r="28" spans="1:14" ht="15">
      <c r="C28" s="209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18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18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18"/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207</v>
      </c>
      <c r="C1" t="s">
        <v>187</v>
      </c>
      <c r="E1" t="s">
        <v>214</v>
      </c>
      <c r="G1" t="s">
        <v>224</v>
      </c>
    </row>
    <row r="2" spans="1:7" ht="15">
      <c r="A2" s="62">
        <v>40907</v>
      </c>
      <c r="C2" t="s">
        <v>188</v>
      </c>
      <c r="E2" t="s">
        <v>219</v>
      </c>
      <c r="G2" s="63" t="s">
        <v>225</v>
      </c>
    </row>
    <row r="3" spans="1:7" ht="15">
      <c r="A3" s="62">
        <v>40908</v>
      </c>
      <c r="C3" t="s">
        <v>189</v>
      </c>
      <c r="E3" t="s">
        <v>220</v>
      </c>
      <c r="G3" s="63" t="s">
        <v>226</v>
      </c>
    </row>
    <row r="4" spans="1:7" ht="15">
      <c r="A4" s="62">
        <v>40909</v>
      </c>
      <c r="C4" t="s">
        <v>190</v>
      </c>
      <c r="E4" t="s">
        <v>221</v>
      </c>
      <c r="G4" s="63" t="s">
        <v>227</v>
      </c>
    </row>
    <row r="5" spans="1:7">
      <c r="A5" s="62">
        <v>40910</v>
      </c>
      <c r="C5" t="s">
        <v>191</v>
      </c>
      <c r="E5" t="s">
        <v>222</v>
      </c>
    </row>
    <row r="6" spans="1:7">
      <c r="A6" s="62">
        <v>40911</v>
      </c>
      <c r="C6" t="s">
        <v>192</v>
      </c>
    </row>
    <row r="7" spans="1:7">
      <c r="A7" s="62">
        <v>40912</v>
      </c>
      <c r="C7" t="s">
        <v>193</v>
      </c>
    </row>
    <row r="8" spans="1:7">
      <c r="A8" s="62">
        <v>40913</v>
      </c>
      <c r="C8" t="s">
        <v>194</v>
      </c>
    </row>
    <row r="9" spans="1:7">
      <c r="A9" s="62">
        <v>40914</v>
      </c>
      <c r="C9" t="s">
        <v>195</v>
      </c>
    </row>
    <row r="10" spans="1:7">
      <c r="A10" s="62">
        <v>40915</v>
      </c>
      <c r="C10" t="s">
        <v>196</v>
      </c>
    </row>
    <row r="11" spans="1:7">
      <c r="A11" s="62">
        <v>40916</v>
      </c>
      <c r="C11" t="s">
        <v>197</v>
      </c>
    </row>
    <row r="12" spans="1:7">
      <c r="A12" s="62">
        <v>40917</v>
      </c>
      <c r="C12" t="s">
        <v>198</v>
      </c>
    </row>
    <row r="13" spans="1:7">
      <c r="A13" s="62">
        <v>40918</v>
      </c>
      <c r="C13" t="s">
        <v>199</v>
      </c>
    </row>
    <row r="14" spans="1:7">
      <c r="A14" s="62">
        <v>40919</v>
      </c>
      <c r="C14" t="s">
        <v>200</v>
      </c>
    </row>
    <row r="15" spans="1:7">
      <c r="A15" s="62">
        <v>40920</v>
      </c>
      <c r="C15" t="s">
        <v>201</v>
      </c>
    </row>
    <row r="16" spans="1:7">
      <c r="A16" s="62">
        <v>40921</v>
      </c>
      <c r="C16" t="s">
        <v>202</v>
      </c>
    </row>
    <row r="17" spans="1:3">
      <c r="A17" s="62">
        <v>40922</v>
      </c>
      <c r="C17" t="s">
        <v>203</v>
      </c>
    </row>
    <row r="18" spans="1:3">
      <c r="A18" s="62">
        <v>40923</v>
      </c>
      <c r="C18" t="s">
        <v>204</v>
      </c>
    </row>
    <row r="19" spans="1:3">
      <c r="A19" s="62">
        <v>40924</v>
      </c>
      <c r="C19" t="s">
        <v>205</v>
      </c>
    </row>
    <row r="20" spans="1:3">
      <c r="A20" s="62">
        <v>40925</v>
      </c>
      <c r="C20" t="s">
        <v>206</v>
      </c>
    </row>
    <row r="21" spans="1:3">
      <c r="A21" s="62">
        <v>40926</v>
      </c>
    </row>
    <row r="22" spans="1:3">
      <c r="A22" s="62">
        <v>40927</v>
      </c>
    </row>
    <row r="23" spans="1:3">
      <c r="A23" s="62">
        <v>40928</v>
      </c>
    </row>
    <row r="24" spans="1:3">
      <c r="A24" s="62">
        <v>40929</v>
      </c>
    </row>
    <row r="25" spans="1:3">
      <c r="A25" s="62">
        <v>40930</v>
      </c>
    </row>
    <row r="26" spans="1:3">
      <c r="A26" s="62">
        <v>40931</v>
      </c>
    </row>
    <row r="27" spans="1:3">
      <c r="A27" s="62">
        <v>40932</v>
      </c>
    </row>
    <row r="28" spans="1:3">
      <c r="A28" s="62">
        <v>40933</v>
      </c>
    </row>
    <row r="29" spans="1:3">
      <c r="A29" s="62">
        <v>40934</v>
      </c>
    </row>
    <row r="30" spans="1:3">
      <c r="A30" s="62">
        <v>40935</v>
      </c>
    </row>
    <row r="31" spans="1:3">
      <c r="A31" s="62">
        <v>40936</v>
      </c>
    </row>
    <row r="32" spans="1:3">
      <c r="A32" s="62">
        <v>40937</v>
      </c>
    </row>
    <row r="33" spans="1:1">
      <c r="A33" s="62">
        <v>40938</v>
      </c>
    </row>
    <row r="34" spans="1:1">
      <c r="A34" s="62">
        <v>40939</v>
      </c>
    </row>
    <row r="35" spans="1:1">
      <c r="A35" s="62">
        <v>40941</v>
      </c>
    </row>
    <row r="36" spans="1:1">
      <c r="A36" s="62">
        <v>40942</v>
      </c>
    </row>
    <row r="37" spans="1:1">
      <c r="A37" s="62">
        <v>40943</v>
      </c>
    </row>
    <row r="38" spans="1:1">
      <c r="A38" s="62">
        <v>40944</v>
      </c>
    </row>
    <row r="39" spans="1:1">
      <c r="A39" s="62">
        <v>40945</v>
      </c>
    </row>
    <row r="40" spans="1:1">
      <c r="A40" s="62">
        <v>40946</v>
      </c>
    </row>
    <row r="41" spans="1:1">
      <c r="A41" s="62">
        <v>40947</v>
      </c>
    </row>
    <row r="42" spans="1:1">
      <c r="A42" s="62">
        <v>40948</v>
      </c>
    </row>
    <row r="43" spans="1:1">
      <c r="A43" s="62">
        <v>40949</v>
      </c>
    </row>
    <row r="44" spans="1:1">
      <c r="A44" s="62">
        <v>40950</v>
      </c>
    </row>
    <row r="45" spans="1:1">
      <c r="A45" s="62">
        <v>40951</v>
      </c>
    </row>
    <row r="46" spans="1:1">
      <c r="A46" s="62">
        <v>40952</v>
      </c>
    </row>
    <row r="47" spans="1:1">
      <c r="A47" s="62">
        <v>40953</v>
      </c>
    </row>
    <row r="48" spans="1:1">
      <c r="A48" s="62">
        <v>40954</v>
      </c>
    </row>
    <row r="49" spans="1:1">
      <c r="A49" s="62">
        <v>40955</v>
      </c>
    </row>
    <row r="50" spans="1:1">
      <c r="A50" s="62">
        <v>40956</v>
      </c>
    </row>
    <row r="51" spans="1:1">
      <c r="A51" s="62">
        <v>40957</v>
      </c>
    </row>
    <row r="52" spans="1:1">
      <c r="A52" s="62">
        <v>40958</v>
      </c>
    </row>
    <row r="53" spans="1:1">
      <c r="A53" s="62">
        <v>40959</v>
      </c>
    </row>
    <row r="54" spans="1:1">
      <c r="A54" s="62">
        <v>40960</v>
      </c>
    </row>
    <row r="55" spans="1:1">
      <c r="A55" s="62">
        <v>40961</v>
      </c>
    </row>
    <row r="56" spans="1:1">
      <c r="A56" s="62">
        <v>40962</v>
      </c>
    </row>
    <row r="57" spans="1:1">
      <c r="A57" s="62">
        <v>40963</v>
      </c>
    </row>
    <row r="58" spans="1:1">
      <c r="A58" s="62">
        <v>40964</v>
      </c>
    </row>
    <row r="59" spans="1:1">
      <c r="A59" s="62">
        <v>40965</v>
      </c>
    </row>
    <row r="60" spans="1:1">
      <c r="A60" s="62">
        <v>40966</v>
      </c>
    </row>
    <row r="61" spans="1:1">
      <c r="A61" s="62">
        <v>40967</v>
      </c>
    </row>
    <row r="62" spans="1:1">
      <c r="A62" s="62">
        <v>40968</v>
      </c>
    </row>
    <row r="63" spans="1:1">
      <c r="A63" s="62">
        <v>40969</v>
      </c>
    </row>
    <row r="64" spans="1:1">
      <c r="A64" s="62">
        <v>40970</v>
      </c>
    </row>
    <row r="65" spans="1:1">
      <c r="A65" s="62">
        <v>40971</v>
      </c>
    </row>
    <row r="66" spans="1:1">
      <c r="A66" s="62">
        <v>40972</v>
      </c>
    </row>
    <row r="67" spans="1:1">
      <c r="A67" s="62">
        <v>40973</v>
      </c>
    </row>
    <row r="68" spans="1:1">
      <c r="A68" s="62">
        <v>40974</v>
      </c>
    </row>
    <row r="69" spans="1:1">
      <c r="A69" s="62">
        <v>40975</v>
      </c>
    </row>
    <row r="70" spans="1:1">
      <c r="A70" s="62">
        <v>40976</v>
      </c>
    </row>
    <row r="71" spans="1:1">
      <c r="A71" s="62">
        <v>40977</v>
      </c>
    </row>
    <row r="72" spans="1:1">
      <c r="A72" s="62">
        <v>40978</v>
      </c>
    </row>
    <row r="73" spans="1:1">
      <c r="A73" s="62">
        <v>40979</v>
      </c>
    </row>
    <row r="74" spans="1:1">
      <c r="A74" s="62">
        <v>40980</v>
      </c>
    </row>
    <row r="75" spans="1:1">
      <c r="A75" s="62">
        <v>40981</v>
      </c>
    </row>
    <row r="76" spans="1:1">
      <c r="A76" s="62">
        <v>40982</v>
      </c>
    </row>
    <row r="77" spans="1:1">
      <c r="A77" s="62">
        <v>40983</v>
      </c>
    </row>
    <row r="78" spans="1:1">
      <c r="A78" s="62">
        <v>40984</v>
      </c>
    </row>
    <row r="79" spans="1:1">
      <c r="A79" s="62">
        <v>40985</v>
      </c>
    </row>
    <row r="80" spans="1:1">
      <c r="A80" s="62">
        <v>40986</v>
      </c>
    </row>
    <row r="81" spans="1:1">
      <c r="A81" s="62">
        <v>40987</v>
      </c>
    </row>
    <row r="82" spans="1:1">
      <c r="A82" s="62">
        <v>40988</v>
      </c>
    </row>
    <row r="83" spans="1:1">
      <c r="A83" s="62">
        <v>40989</v>
      </c>
    </row>
    <row r="84" spans="1:1">
      <c r="A84" s="62">
        <v>40990</v>
      </c>
    </row>
    <row r="85" spans="1:1">
      <c r="A85" s="62">
        <v>40991</v>
      </c>
    </row>
    <row r="86" spans="1:1">
      <c r="A86" s="62">
        <v>40992</v>
      </c>
    </row>
    <row r="87" spans="1:1">
      <c r="A87" s="62">
        <v>40993</v>
      </c>
    </row>
    <row r="88" spans="1:1">
      <c r="A88" s="62">
        <v>40994</v>
      </c>
    </row>
    <row r="89" spans="1:1">
      <c r="A89" s="62">
        <v>40995</v>
      </c>
    </row>
    <row r="90" spans="1:1">
      <c r="A90" s="62">
        <v>40996</v>
      </c>
    </row>
    <row r="91" spans="1:1">
      <c r="A91" s="62">
        <v>40997</v>
      </c>
    </row>
    <row r="92" spans="1:1">
      <c r="A92" s="62">
        <v>40998</v>
      </c>
    </row>
    <row r="93" spans="1:1">
      <c r="A93" s="62">
        <v>40999</v>
      </c>
    </row>
    <row r="94" spans="1:1">
      <c r="A94" s="62">
        <v>41000</v>
      </c>
    </row>
    <row r="95" spans="1:1">
      <c r="A95" s="62">
        <v>41001</v>
      </c>
    </row>
    <row r="96" spans="1:1">
      <c r="A96" s="62">
        <v>41002</v>
      </c>
    </row>
    <row r="97" spans="1:1">
      <c r="A97" s="62">
        <v>41003</v>
      </c>
    </row>
    <row r="98" spans="1:1">
      <c r="A98" s="62">
        <v>41004</v>
      </c>
    </row>
    <row r="99" spans="1:1">
      <c r="A99" s="62">
        <v>41005</v>
      </c>
    </row>
    <row r="100" spans="1:1">
      <c r="A100" s="62">
        <v>41006</v>
      </c>
    </row>
    <row r="101" spans="1:1">
      <c r="A101" s="62">
        <v>41007</v>
      </c>
    </row>
    <row r="102" spans="1:1">
      <c r="A102" s="62">
        <v>41008</v>
      </c>
    </row>
    <row r="103" spans="1:1">
      <c r="A103" s="62">
        <v>41009</v>
      </c>
    </row>
    <row r="104" spans="1:1">
      <c r="A104" s="62">
        <v>41010</v>
      </c>
    </row>
    <row r="105" spans="1:1">
      <c r="A105" s="62">
        <v>41011</v>
      </c>
    </row>
    <row r="106" spans="1:1">
      <c r="A106" s="62">
        <v>41012</v>
      </c>
    </row>
    <row r="107" spans="1:1">
      <c r="A107" s="62">
        <v>41013</v>
      </c>
    </row>
    <row r="108" spans="1:1">
      <c r="A108" s="62">
        <v>41014</v>
      </c>
    </row>
    <row r="109" spans="1:1">
      <c r="A109" s="62">
        <v>41015</v>
      </c>
    </row>
    <row r="110" spans="1:1">
      <c r="A110" s="62">
        <v>41016</v>
      </c>
    </row>
    <row r="111" spans="1:1">
      <c r="A111" s="62">
        <v>41017</v>
      </c>
    </row>
    <row r="112" spans="1:1">
      <c r="A112" s="62">
        <v>41018</v>
      </c>
    </row>
    <row r="113" spans="1:1">
      <c r="A113" s="62">
        <v>41019</v>
      </c>
    </row>
    <row r="114" spans="1:1">
      <c r="A114" s="62">
        <v>41020</v>
      </c>
    </row>
    <row r="115" spans="1:1">
      <c r="A115" s="62">
        <v>41021</v>
      </c>
    </row>
    <row r="116" spans="1:1">
      <c r="A116" s="62">
        <v>41022</v>
      </c>
    </row>
    <row r="117" spans="1:1">
      <c r="A117" s="62">
        <v>41023</v>
      </c>
    </row>
    <row r="118" spans="1:1">
      <c r="A118" s="62">
        <v>41024</v>
      </c>
    </row>
    <row r="119" spans="1:1">
      <c r="A119" s="62">
        <v>41025</v>
      </c>
    </row>
    <row r="120" spans="1:1">
      <c r="A120" s="62">
        <v>41026</v>
      </c>
    </row>
    <row r="121" spans="1:1">
      <c r="A121" s="62">
        <v>41027</v>
      </c>
    </row>
    <row r="122" spans="1:1">
      <c r="A122" s="62">
        <v>41028</v>
      </c>
    </row>
    <row r="123" spans="1:1">
      <c r="A123" s="62">
        <v>41029</v>
      </c>
    </row>
    <row r="124" spans="1:1">
      <c r="A124" s="62">
        <v>41030</v>
      </c>
    </row>
    <row r="125" spans="1:1">
      <c r="A125" s="62">
        <v>41031</v>
      </c>
    </row>
    <row r="126" spans="1:1">
      <c r="A126" s="62">
        <v>41032</v>
      </c>
    </row>
    <row r="127" spans="1:1">
      <c r="A127" s="62">
        <v>41033</v>
      </c>
    </row>
    <row r="128" spans="1:1">
      <c r="A128" s="62">
        <v>41034</v>
      </c>
    </row>
    <row r="129" spans="1:1">
      <c r="A129" s="62">
        <v>41035</v>
      </c>
    </row>
    <row r="130" spans="1:1">
      <c r="A130" s="62">
        <v>41036</v>
      </c>
    </row>
    <row r="131" spans="1:1">
      <c r="A131" s="62">
        <v>41037</v>
      </c>
    </row>
    <row r="132" spans="1:1">
      <c r="A132" s="62">
        <v>41038</v>
      </c>
    </row>
    <row r="133" spans="1:1">
      <c r="A133" s="62">
        <v>41039</v>
      </c>
    </row>
    <row r="134" spans="1:1">
      <c r="A134" s="62">
        <v>41040</v>
      </c>
    </row>
    <row r="135" spans="1:1">
      <c r="A135" s="62">
        <v>41041</v>
      </c>
    </row>
    <row r="136" spans="1:1">
      <c r="A136" s="62">
        <v>41042</v>
      </c>
    </row>
    <row r="137" spans="1:1">
      <c r="A137" s="62">
        <v>41043</v>
      </c>
    </row>
    <row r="138" spans="1:1">
      <c r="A138" s="62">
        <v>41044</v>
      </c>
    </row>
    <row r="139" spans="1:1">
      <c r="A139" s="62">
        <v>41045</v>
      </c>
    </row>
    <row r="140" spans="1:1">
      <c r="A140" s="62">
        <v>41046</v>
      </c>
    </row>
    <row r="141" spans="1:1">
      <c r="A141" s="62">
        <v>41047</v>
      </c>
    </row>
    <row r="142" spans="1:1">
      <c r="A142" s="62">
        <v>41048</v>
      </c>
    </row>
    <row r="143" spans="1:1">
      <c r="A143" s="62">
        <v>41049</v>
      </c>
    </row>
    <row r="144" spans="1:1">
      <c r="A144" s="62">
        <v>41050</v>
      </c>
    </row>
    <row r="145" spans="1:1">
      <c r="A145" s="62">
        <v>41051</v>
      </c>
    </row>
    <row r="146" spans="1:1">
      <c r="A146" s="62">
        <v>41052</v>
      </c>
    </row>
    <row r="147" spans="1:1">
      <c r="A147" s="62">
        <v>41053</v>
      </c>
    </row>
    <row r="148" spans="1:1">
      <c r="A148" s="62">
        <v>41054</v>
      </c>
    </row>
    <row r="149" spans="1:1">
      <c r="A149" s="62">
        <v>41055</v>
      </c>
    </row>
    <row r="150" spans="1:1">
      <c r="A150" s="62">
        <v>41056</v>
      </c>
    </row>
    <row r="151" spans="1:1">
      <c r="A151" s="62">
        <v>41057</v>
      </c>
    </row>
    <row r="152" spans="1:1">
      <c r="A152" s="62">
        <v>41058</v>
      </c>
    </row>
    <row r="153" spans="1:1">
      <c r="A153" s="62">
        <v>41059</v>
      </c>
    </row>
    <row r="154" spans="1:1">
      <c r="A154" s="62">
        <v>41060</v>
      </c>
    </row>
    <row r="155" spans="1:1">
      <c r="A155" s="62">
        <v>41061</v>
      </c>
    </row>
    <row r="156" spans="1:1">
      <c r="A156" s="62">
        <v>41062</v>
      </c>
    </row>
    <row r="157" spans="1:1">
      <c r="A157" s="62">
        <v>41063</v>
      </c>
    </row>
    <row r="158" spans="1:1">
      <c r="A158" s="62">
        <v>41064</v>
      </c>
    </row>
    <row r="159" spans="1:1">
      <c r="A159" s="62">
        <v>41065</v>
      </c>
    </row>
    <row r="160" spans="1:1">
      <c r="A160" s="62">
        <v>41066</v>
      </c>
    </row>
    <row r="161" spans="1:1">
      <c r="A161" s="62">
        <v>41067</v>
      </c>
    </row>
    <row r="162" spans="1:1">
      <c r="A162" s="62">
        <v>41068</v>
      </c>
    </row>
    <row r="163" spans="1:1">
      <c r="A163" s="62">
        <v>41069</v>
      </c>
    </row>
    <row r="164" spans="1:1">
      <c r="A164" s="62">
        <v>41070</v>
      </c>
    </row>
    <row r="165" spans="1:1">
      <c r="A165" s="62">
        <v>41071</v>
      </c>
    </row>
    <row r="166" spans="1:1">
      <c r="A166" s="62">
        <v>41072</v>
      </c>
    </row>
    <row r="167" spans="1:1">
      <c r="A167" s="62">
        <v>41073</v>
      </c>
    </row>
    <row r="168" spans="1:1">
      <c r="A168" s="62">
        <v>41074</v>
      </c>
    </row>
    <row r="169" spans="1:1">
      <c r="A169" s="62">
        <v>41075</v>
      </c>
    </row>
    <row r="170" spans="1:1">
      <c r="A170" s="62">
        <v>41076</v>
      </c>
    </row>
    <row r="171" spans="1:1">
      <c r="A171" s="62">
        <v>41077</v>
      </c>
    </row>
    <row r="172" spans="1:1">
      <c r="A172" s="62">
        <v>41078</v>
      </c>
    </row>
    <row r="173" spans="1:1">
      <c r="A173" s="62">
        <v>41079</v>
      </c>
    </row>
    <row r="174" spans="1:1">
      <c r="A174" s="62">
        <v>41080</v>
      </c>
    </row>
    <row r="175" spans="1:1">
      <c r="A175" s="62">
        <v>41081</v>
      </c>
    </row>
    <row r="176" spans="1:1">
      <c r="A176" s="62">
        <v>41082</v>
      </c>
    </row>
    <row r="177" spans="1:1">
      <c r="A177" s="62">
        <v>41083</v>
      </c>
    </row>
    <row r="178" spans="1:1">
      <c r="A178" s="62">
        <v>41084</v>
      </c>
    </row>
    <row r="179" spans="1:1">
      <c r="A179" s="62">
        <v>41085</v>
      </c>
    </row>
    <row r="180" spans="1:1">
      <c r="A180" s="62">
        <v>41086</v>
      </c>
    </row>
    <row r="181" spans="1:1">
      <c r="A181" s="62">
        <v>41087</v>
      </c>
    </row>
    <row r="182" spans="1:1">
      <c r="A182" s="62">
        <v>41088</v>
      </c>
    </row>
    <row r="183" spans="1:1">
      <c r="A183" s="62">
        <v>41089</v>
      </c>
    </row>
    <row r="184" spans="1:1">
      <c r="A184" s="62">
        <v>41090</v>
      </c>
    </row>
    <row r="185" spans="1:1">
      <c r="A185" s="62">
        <v>41091</v>
      </c>
    </row>
    <row r="186" spans="1:1">
      <c r="A186" s="62">
        <v>41092</v>
      </c>
    </row>
    <row r="187" spans="1:1">
      <c r="A187" s="62">
        <v>41093</v>
      </c>
    </row>
    <row r="188" spans="1:1">
      <c r="A188" s="62">
        <v>41094</v>
      </c>
    </row>
    <row r="189" spans="1:1">
      <c r="A189" s="62">
        <v>41095</v>
      </c>
    </row>
    <row r="190" spans="1:1">
      <c r="A190" s="62">
        <v>41096</v>
      </c>
    </row>
    <row r="191" spans="1:1">
      <c r="A191" s="62">
        <v>41097</v>
      </c>
    </row>
    <row r="192" spans="1:1">
      <c r="A192" s="62">
        <v>41098</v>
      </c>
    </row>
    <row r="193" spans="1:1">
      <c r="A193" s="62">
        <v>41099</v>
      </c>
    </row>
    <row r="194" spans="1:1">
      <c r="A194" s="62">
        <v>41100</v>
      </c>
    </row>
    <row r="195" spans="1:1">
      <c r="A195" s="62">
        <v>41101</v>
      </c>
    </row>
    <row r="196" spans="1:1">
      <c r="A196" s="62">
        <v>41102</v>
      </c>
    </row>
    <row r="197" spans="1:1">
      <c r="A197" s="62">
        <v>41103</v>
      </c>
    </row>
    <row r="198" spans="1:1">
      <c r="A198" s="62">
        <v>41104</v>
      </c>
    </row>
    <row r="199" spans="1:1">
      <c r="A199" s="62">
        <v>41105</v>
      </c>
    </row>
    <row r="200" spans="1:1">
      <c r="A200" s="62">
        <v>41106</v>
      </c>
    </row>
    <row r="201" spans="1:1">
      <c r="A201" s="62">
        <v>41107</v>
      </c>
    </row>
    <row r="202" spans="1:1">
      <c r="A202" s="62">
        <v>41108</v>
      </c>
    </row>
    <row r="203" spans="1:1">
      <c r="A203" s="62">
        <v>41109</v>
      </c>
    </row>
    <row r="204" spans="1:1">
      <c r="A204" s="62">
        <v>41110</v>
      </c>
    </row>
    <row r="205" spans="1:1">
      <c r="A205" s="62">
        <v>41111</v>
      </c>
    </row>
    <row r="206" spans="1:1">
      <c r="A206" s="62">
        <v>41112</v>
      </c>
    </row>
    <row r="207" spans="1:1">
      <c r="A207" s="62">
        <v>41113</v>
      </c>
    </row>
    <row r="208" spans="1:1">
      <c r="A208" s="62">
        <v>41114</v>
      </c>
    </row>
    <row r="209" spans="1:1">
      <c r="A209" s="62">
        <v>41115</v>
      </c>
    </row>
    <row r="210" spans="1:1">
      <c r="A210" s="62">
        <v>41116</v>
      </c>
    </row>
    <row r="211" spans="1:1">
      <c r="A211" s="62">
        <v>41117</v>
      </c>
    </row>
    <row r="212" spans="1:1">
      <c r="A212" s="62">
        <v>41118</v>
      </c>
    </row>
    <row r="213" spans="1:1">
      <c r="A213" s="62">
        <v>41119</v>
      </c>
    </row>
    <row r="214" spans="1:1">
      <c r="A214" s="62">
        <v>41120</v>
      </c>
    </row>
    <row r="215" spans="1:1">
      <c r="A215" s="62">
        <v>41121</v>
      </c>
    </row>
    <row r="216" spans="1:1">
      <c r="A216" s="62">
        <v>41122</v>
      </c>
    </row>
    <row r="217" spans="1:1">
      <c r="A217" s="62">
        <v>41123</v>
      </c>
    </row>
    <row r="218" spans="1:1">
      <c r="A218" s="62">
        <v>41124</v>
      </c>
    </row>
    <row r="219" spans="1:1">
      <c r="A219" s="62">
        <v>41125</v>
      </c>
    </row>
    <row r="220" spans="1:1">
      <c r="A220" s="62">
        <v>41126</v>
      </c>
    </row>
    <row r="221" spans="1:1">
      <c r="A221" s="62">
        <v>41127</v>
      </c>
    </row>
    <row r="222" spans="1:1">
      <c r="A222" s="62">
        <v>41128</v>
      </c>
    </row>
    <row r="223" spans="1:1">
      <c r="A223" s="62">
        <v>41129</v>
      </c>
    </row>
    <row r="224" spans="1:1">
      <c r="A224" s="62">
        <v>41130</v>
      </c>
    </row>
    <row r="225" spans="1:1">
      <c r="A225" s="62">
        <v>41131</v>
      </c>
    </row>
    <row r="226" spans="1:1">
      <c r="A226" s="62">
        <v>41132</v>
      </c>
    </row>
    <row r="227" spans="1:1">
      <c r="A227" s="62">
        <v>41133</v>
      </c>
    </row>
    <row r="228" spans="1:1">
      <c r="A228" s="62">
        <v>41134</v>
      </c>
    </row>
    <row r="229" spans="1:1">
      <c r="A229" s="62">
        <v>41135</v>
      </c>
    </row>
    <row r="230" spans="1:1">
      <c r="A230" s="62">
        <v>41136</v>
      </c>
    </row>
    <row r="231" spans="1:1">
      <c r="A231" s="62">
        <v>41137</v>
      </c>
    </row>
    <row r="232" spans="1:1">
      <c r="A232" s="62">
        <v>41138</v>
      </c>
    </row>
    <row r="233" spans="1:1">
      <c r="A233" s="62">
        <v>41139</v>
      </c>
    </row>
    <row r="234" spans="1:1">
      <c r="A234" s="62">
        <v>41140</v>
      </c>
    </row>
    <row r="235" spans="1:1">
      <c r="A235" s="62">
        <v>41141</v>
      </c>
    </row>
    <row r="236" spans="1:1">
      <c r="A236" s="62">
        <v>41142</v>
      </c>
    </row>
    <row r="237" spans="1:1">
      <c r="A237" s="62">
        <v>41143</v>
      </c>
    </row>
    <row r="238" spans="1:1">
      <c r="A238" s="62">
        <v>41144</v>
      </c>
    </row>
    <row r="239" spans="1:1">
      <c r="A239" s="62">
        <v>41145</v>
      </c>
    </row>
    <row r="240" spans="1:1">
      <c r="A240" s="62">
        <v>41146</v>
      </c>
    </row>
    <row r="241" spans="1:1">
      <c r="A241" s="62">
        <v>41147</v>
      </c>
    </row>
    <row r="242" spans="1:1">
      <c r="A242" s="62">
        <v>41148</v>
      </c>
    </row>
    <row r="243" spans="1:1">
      <c r="A243" s="62">
        <v>41149</v>
      </c>
    </row>
    <row r="244" spans="1:1">
      <c r="A244" s="62">
        <v>41150</v>
      </c>
    </row>
    <row r="245" spans="1:1">
      <c r="A245" s="62">
        <v>41151</v>
      </c>
    </row>
    <row r="246" spans="1:1">
      <c r="A246" s="62">
        <v>41152</v>
      </c>
    </row>
    <row r="247" spans="1:1">
      <c r="A247" s="62">
        <v>41153</v>
      </c>
    </row>
    <row r="248" spans="1:1">
      <c r="A248" s="62">
        <v>41154</v>
      </c>
    </row>
    <row r="249" spans="1:1">
      <c r="A249" s="62">
        <v>41155</v>
      </c>
    </row>
    <row r="250" spans="1:1">
      <c r="A250" s="62">
        <v>41156</v>
      </c>
    </row>
    <row r="251" spans="1:1">
      <c r="A251" s="62">
        <v>41157</v>
      </c>
    </row>
    <row r="252" spans="1:1">
      <c r="A252" s="62">
        <v>41158</v>
      </c>
    </row>
    <row r="253" spans="1:1">
      <c r="A253" s="62">
        <v>41159</v>
      </c>
    </row>
    <row r="254" spans="1:1">
      <c r="A254" s="62">
        <v>41160</v>
      </c>
    </row>
    <row r="255" spans="1:1">
      <c r="A255" s="62">
        <v>41161</v>
      </c>
    </row>
    <row r="256" spans="1:1">
      <c r="A256" s="62">
        <v>41162</v>
      </c>
    </row>
    <row r="257" spans="1:1">
      <c r="A257" s="62">
        <v>41163</v>
      </c>
    </row>
    <row r="258" spans="1:1">
      <c r="A258" s="62">
        <v>41164</v>
      </c>
    </row>
    <row r="259" spans="1:1">
      <c r="A259" s="62">
        <v>41165</v>
      </c>
    </row>
    <row r="260" spans="1:1">
      <c r="A260" s="62">
        <v>41166</v>
      </c>
    </row>
    <row r="261" spans="1:1">
      <c r="A261" s="62">
        <v>41167</v>
      </c>
    </row>
    <row r="262" spans="1:1">
      <c r="A262" s="62">
        <v>41168</v>
      </c>
    </row>
    <row r="263" spans="1:1">
      <c r="A263" s="62">
        <v>41169</v>
      </c>
    </row>
    <row r="264" spans="1:1">
      <c r="A264" s="62">
        <v>41170</v>
      </c>
    </row>
    <row r="265" spans="1:1">
      <c r="A265" s="62">
        <v>41171</v>
      </c>
    </row>
    <row r="266" spans="1:1">
      <c r="A266" s="62">
        <v>41172</v>
      </c>
    </row>
    <row r="267" spans="1:1">
      <c r="A267" s="62">
        <v>41173</v>
      </c>
    </row>
    <row r="268" spans="1:1">
      <c r="A268" s="62">
        <v>41174</v>
      </c>
    </row>
    <row r="269" spans="1:1">
      <c r="A269" s="62">
        <v>41175</v>
      </c>
    </row>
    <row r="270" spans="1:1">
      <c r="A270" s="62">
        <v>41176</v>
      </c>
    </row>
    <row r="271" spans="1:1">
      <c r="A271" s="62">
        <v>41177</v>
      </c>
    </row>
    <row r="272" spans="1:1">
      <c r="A272" s="62">
        <v>41178</v>
      </c>
    </row>
    <row r="273" spans="1:1">
      <c r="A273" s="62">
        <v>41179</v>
      </c>
    </row>
    <row r="274" spans="1:1">
      <c r="A274" s="62">
        <v>41180</v>
      </c>
    </row>
    <row r="275" spans="1:1">
      <c r="A275" s="62">
        <v>41181</v>
      </c>
    </row>
    <row r="276" spans="1:1">
      <c r="A276" s="62">
        <v>41182</v>
      </c>
    </row>
    <row r="277" spans="1:1">
      <c r="A277" s="62">
        <v>41183</v>
      </c>
    </row>
    <row r="278" spans="1:1">
      <c r="A278" s="62">
        <v>41184</v>
      </c>
    </row>
    <row r="279" spans="1:1">
      <c r="A279" s="62">
        <v>41185</v>
      </c>
    </row>
    <row r="280" spans="1:1">
      <c r="A280" s="62">
        <v>41186</v>
      </c>
    </row>
    <row r="281" spans="1:1">
      <c r="A281" s="62">
        <v>41187</v>
      </c>
    </row>
    <row r="282" spans="1:1">
      <c r="A282" s="62">
        <v>41188</v>
      </c>
    </row>
    <row r="283" spans="1:1">
      <c r="A283" s="62">
        <v>41189</v>
      </c>
    </row>
    <row r="284" spans="1:1">
      <c r="A284" s="62">
        <v>41190</v>
      </c>
    </row>
    <row r="285" spans="1:1">
      <c r="A285" s="62">
        <v>41191</v>
      </c>
    </row>
    <row r="286" spans="1:1">
      <c r="A286" s="62">
        <v>41192</v>
      </c>
    </row>
    <row r="287" spans="1:1">
      <c r="A287" s="62">
        <v>41193</v>
      </c>
    </row>
    <row r="288" spans="1:1">
      <c r="A288" s="62">
        <v>41194</v>
      </c>
    </row>
    <row r="289" spans="1:1">
      <c r="A289" s="62">
        <v>41195</v>
      </c>
    </row>
    <row r="290" spans="1:1">
      <c r="A290" s="62">
        <v>41196</v>
      </c>
    </row>
    <row r="291" spans="1:1">
      <c r="A291" s="62">
        <v>41197</v>
      </c>
    </row>
    <row r="292" spans="1:1">
      <c r="A292" s="62">
        <v>41198</v>
      </c>
    </row>
    <row r="293" spans="1:1">
      <c r="A293" s="62">
        <v>41199</v>
      </c>
    </row>
    <row r="294" spans="1:1">
      <c r="A294" s="62">
        <v>41200</v>
      </c>
    </row>
    <row r="295" spans="1:1">
      <c r="A295" s="62">
        <v>41201</v>
      </c>
    </row>
    <row r="296" spans="1:1">
      <c r="A296" s="62">
        <v>41202</v>
      </c>
    </row>
    <row r="297" spans="1:1">
      <c r="A297" s="62">
        <v>41203</v>
      </c>
    </row>
    <row r="298" spans="1:1">
      <c r="A298" s="62">
        <v>41204</v>
      </c>
    </row>
    <row r="299" spans="1:1">
      <c r="A299" s="62">
        <v>41205</v>
      </c>
    </row>
    <row r="300" spans="1:1">
      <c r="A300" s="62">
        <v>41206</v>
      </c>
    </row>
    <row r="301" spans="1:1">
      <c r="A301" s="62">
        <v>41207</v>
      </c>
    </row>
    <row r="302" spans="1:1">
      <c r="A302" s="62">
        <v>41208</v>
      </c>
    </row>
    <row r="303" spans="1:1">
      <c r="A303" s="62">
        <v>41209</v>
      </c>
    </row>
    <row r="304" spans="1:1">
      <c r="A304" s="62">
        <v>41210</v>
      </c>
    </row>
    <row r="305" spans="1:1">
      <c r="A305" s="62">
        <v>41211</v>
      </c>
    </row>
    <row r="306" spans="1:1">
      <c r="A306" s="62">
        <v>41212</v>
      </c>
    </row>
    <row r="307" spans="1:1">
      <c r="A307" s="62">
        <v>41213</v>
      </c>
    </row>
    <row r="308" spans="1:1">
      <c r="A308" s="62">
        <v>41214</v>
      </c>
    </row>
    <row r="309" spans="1:1">
      <c r="A309" s="62">
        <v>41215</v>
      </c>
    </row>
    <row r="310" spans="1:1">
      <c r="A310" s="62">
        <v>41216</v>
      </c>
    </row>
    <row r="311" spans="1:1">
      <c r="A311" s="62">
        <v>41217</v>
      </c>
    </row>
    <row r="312" spans="1:1">
      <c r="A312" s="62">
        <v>41218</v>
      </c>
    </row>
    <row r="313" spans="1:1">
      <c r="A313" s="62">
        <v>41219</v>
      </c>
    </row>
    <row r="314" spans="1:1">
      <c r="A314" s="62">
        <v>41220</v>
      </c>
    </row>
    <row r="315" spans="1:1">
      <c r="A315" s="62">
        <v>41221</v>
      </c>
    </row>
    <row r="316" spans="1:1">
      <c r="A316" s="62">
        <v>41222</v>
      </c>
    </row>
    <row r="317" spans="1:1">
      <c r="A317" s="62">
        <v>41223</v>
      </c>
    </row>
    <row r="318" spans="1:1">
      <c r="A318" s="62">
        <v>41224</v>
      </c>
    </row>
    <row r="319" spans="1:1">
      <c r="A319" s="62">
        <v>41225</v>
      </c>
    </row>
    <row r="320" spans="1:1">
      <c r="A320" s="62">
        <v>41226</v>
      </c>
    </row>
    <row r="321" spans="1:1">
      <c r="A321" s="62">
        <v>41227</v>
      </c>
    </row>
    <row r="322" spans="1:1">
      <c r="A322" s="62">
        <v>41228</v>
      </c>
    </row>
    <row r="323" spans="1:1">
      <c r="A323" s="62">
        <v>41229</v>
      </c>
    </row>
    <row r="324" spans="1:1">
      <c r="A324" s="62">
        <v>41230</v>
      </c>
    </row>
    <row r="325" spans="1:1">
      <c r="A325" s="62">
        <v>41231</v>
      </c>
    </row>
    <row r="326" spans="1:1">
      <c r="A326" s="62">
        <v>41232</v>
      </c>
    </row>
    <row r="327" spans="1:1">
      <c r="A327" s="62">
        <v>41233</v>
      </c>
    </row>
    <row r="328" spans="1:1">
      <c r="A328" s="62">
        <v>41234</v>
      </c>
    </row>
    <row r="329" spans="1:1">
      <c r="A329" s="62">
        <v>41235</v>
      </c>
    </row>
    <row r="330" spans="1:1">
      <c r="A330" s="62">
        <v>41236</v>
      </c>
    </row>
    <row r="331" spans="1:1">
      <c r="A331" s="62">
        <v>41237</v>
      </c>
    </row>
    <row r="332" spans="1:1">
      <c r="A332" s="62">
        <v>41238</v>
      </c>
    </row>
    <row r="333" spans="1:1">
      <c r="A333" s="62">
        <v>41239</v>
      </c>
    </row>
    <row r="334" spans="1:1">
      <c r="A334" s="62">
        <v>41240</v>
      </c>
    </row>
    <row r="335" spans="1:1">
      <c r="A335" s="62">
        <v>41241</v>
      </c>
    </row>
    <row r="336" spans="1:1">
      <c r="A336" s="62">
        <v>41242</v>
      </c>
    </row>
    <row r="337" spans="1:1">
      <c r="A337" s="62">
        <v>41243</v>
      </c>
    </row>
    <row r="338" spans="1:1">
      <c r="A338" s="62">
        <v>41244</v>
      </c>
    </row>
    <row r="339" spans="1:1">
      <c r="A339" s="62">
        <v>41245</v>
      </c>
    </row>
    <row r="340" spans="1:1">
      <c r="A340" s="62">
        <v>41246</v>
      </c>
    </row>
    <row r="341" spans="1:1">
      <c r="A341" s="62">
        <v>41247</v>
      </c>
    </row>
    <row r="342" spans="1:1">
      <c r="A342" s="62">
        <v>41248</v>
      </c>
    </row>
    <row r="343" spans="1:1">
      <c r="A343" s="62">
        <v>41249</v>
      </c>
    </row>
    <row r="344" spans="1:1">
      <c r="A344" s="62">
        <v>41250</v>
      </c>
    </row>
    <row r="345" spans="1:1">
      <c r="A345" s="62">
        <v>41251</v>
      </c>
    </row>
    <row r="346" spans="1:1">
      <c r="A346" s="62">
        <v>41252</v>
      </c>
    </row>
    <row r="347" spans="1:1">
      <c r="A347" s="62">
        <v>41253</v>
      </c>
    </row>
    <row r="348" spans="1:1">
      <c r="A348" s="62">
        <v>41254</v>
      </c>
    </row>
    <row r="349" spans="1:1">
      <c r="A349" s="62">
        <v>41255</v>
      </c>
    </row>
    <row r="350" spans="1:1">
      <c r="A350" s="62">
        <v>41256</v>
      </c>
    </row>
    <row r="351" spans="1:1">
      <c r="A351" s="62">
        <v>41257</v>
      </c>
    </row>
    <row r="352" spans="1:1">
      <c r="A352" s="62">
        <v>41258</v>
      </c>
    </row>
    <row r="353" spans="1:1">
      <c r="A353" s="62">
        <v>41259</v>
      </c>
    </row>
    <row r="354" spans="1:1">
      <c r="A354" s="62">
        <v>41260</v>
      </c>
    </row>
    <row r="355" spans="1:1">
      <c r="A355" s="62">
        <v>41261</v>
      </c>
    </row>
    <row r="356" spans="1:1">
      <c r="A356" s="62">
        <v>41262</v>
      </c>
    </row>
    <row r="357" spans="1:1">
      <c r="A357" s="62">
        <v>41263</v>
      </c>
    </row>
    <row r="358" spans="1:1">
      <c r="A358" s="62">
        <v>41264</v>
      </c>
    </row>
    <row r="359" spans="1:1">
      <c r="A359" s="62">
        <v>41265</v>
      </c>
    </row>
    <row r="360" spans="1:1">
      <c r="A360" s="62">
        <v>41266</v>
      </c>
    </row>
    <row r="361" spans="1:1">
      <c r="A361" s="62">
        <v>41267</v>
      </c>
    </row>
    <row r="362" spans="1:1">
      <c r="A362" s="62">
        <v>41268</v>
      </c>
    </row>
    <row r="363" spans="1:1">
      <c r="A363" s="62">
        <v>41269</v>
      </c>
    </row>
    <row r="364" spans="1:1">
      <c r="A364" s="62">
        <v>41270</v>
      </c>
    </row>
    <row r="365" spans="1:1">
      <c r="A365" s="62">
        <v>41271</v>
      </c>
    </row>
    <row r="366" spans="1:1">
      <c r="A366" s="62">
        <v>41272</v>
      </c>
    </row>
    <row r="367" spans="1:1">
      <c r="A367" s="62">
        <v>41273</v>
      </c>
    </row>
    <row r="368" spans="1:1">
      <c r="A368" s="62">
        <v>41274</v>
      </c>
    </row>
    <row r="369" spans="1:1">
      <c r="A369" s="62">
        <v>41275</v>
      </c>
    </row>
    <row r="370" spans="1:1">
      <c r="A370" s="62">
        <v>41276</v>
      </c>
    </row>
    <row r="371" spans="1:1">
      <c r="A371" s="62">
        <v>41277</v>
      </c>
    </row>
    <row r="372" spans="1:1">
      <c r="A372" s="62">
        <v>41278</v>
      </c>
    </row>
    <row r="373" spans="1:1">
      <c r="A373" s="62">
        <v>41279</v>
      </c>
    </row>
    <row r="374" spans="1:1">
      <c r="A374" s="62">
        <v>41280</v>
      </c>
    </row>
    <row r="375" spans="1:1">
      <c r="A375" s="62">
        <v>41281</v>
      </c>
    </row>
    <row r="376" spans="1:1">
      <c r="A376" s="62">
        <v>41282</v>
      </c>
    </row>
    <row r="377" spans="1:1">
      <c r="A377" s="62">
        <v>41283</v>
      </c>
    </row>
    <row r="378" spans="1:1">
      <c r="A378" s="62">
        <v>41284</v>
      </c>
    </row>
    <row r="379" spans="1:1">
      <c r="A379" s="62">
        <v>41285</v>
      </c>
    </row>
    <row r="380" spans="1:1">
      <c r="A380" s="62">
        <v>41286</v>
      </c>
    </row>
    <row r="381" spans="1:1">
      <c r="A381" s="62">
        <v>41287</v>
      </c>
    </row>
    <row r="382" spans="1:1">
      <c r="A382" s="62">
        <v>41288</v>
      </c>
    </row>
    <row r="383" spans="1:1">
      <c r="A383" s="62">
        <v>41289</v>
      </c>
    </row>
    <row r="384" spans="1:1">
      <c r="A384" s="62">
        <v>41290</v>
      </c>
    </row>
    <row r="385" spans="1:1">
      <c r="A385" s="62">
        <v>41291</v>
      </c>
    </row>
    <row r="386" spans="1:1">
      <c r="A386" s="62">
        <v>41292</v>
      </c>
    </row>
    <row r="387" spans="1:1">
      <c r="A387" s="62">
        <v>41293</v>
      </c>
    </row>
    <row r="388" spans="1:1">
      <c r="A388" s="62">
        <v>41294</v>
      </c>
    </row>
    <row r="389" spans="1:1">
      <c r="A389" s="62">
        <v>41295</v>
      </c>
    </row>
    <row r="390" spans="1:1">
      <c r="A390" s="62">
        <v>41296</v>
      </c>
    </row>
    <row r="391" spans="1:1">
      <c r="A391" s="62">
        <v>41297</v>
      </c>
    </row>
    <row r="392" spans="1:1">
      <c r="A392" s="62">
        <v>41298</v>
      </c>
    </row>
    <row r="393" spans="1:1">
      <c r="A393" s="62">
        <v>41299</v>
      </c>
    </row>
    <row r="394" spans="1:1">
      <c r="A394" s="62">
        <v>41300</v>
      </c>
    </row>
    <row r="395" spans="1:1">
      <c r="A395" s="62">
        <v>41301</v>
      </c>
    </row>
    <row r="396" spans="1:1">
      <c r="A396" s="62">
        <v>41302</v>
      </c>
    </row>
    <row r="397" spans="1:1">
      <c r="A397" s="62">
        <v>41303</v>
      </c>
    </row>
    <row r="398" spans="1:1">
      <c r="A398" s="62">
        <v>41304</v>
      </c>
    </row>
    <row r="399" spans="1:1">
      <c r="A399" s="62">
        <v>41305</v>
      </c>
    </row>
    <row r="400" spans="1:1">
      <c r="A400" s="62">
        <v>41306</v>
      </c>
    </row>
    <row r="401" spans="1:1">
      <c r="A401" s="62">
        <v>41307</v>
      </c>
    </row>
    <row r="402" spans="1:1">
      <c r="A402" s="62">
        <v>41308</v>
      </c>
    </row>
    <row r="403" spans="1:1">
      <c r="A403" s="62">
        <v>41309</v>
      </c>
    </row>
    <row r="404" spans="1:1">
      <c r="A404" s="62">
        <v>41310</v>
      </c>
    </row>
    <row r="405" spans="1:1">
      <c r="A405" s="62">
        <v>41311</v>
      </c>
    </row>
    <row r="406" spans="1:1">
      <c r="A406" s="62">
        <v>41312</v>
      </c>
    </row>
    <row r="407" spans="1:1">
      <c r="A407" s="62">
        <v>41313</v>
      </c>
    </row>
    <row r="408" spans="1:1">
      <c r="A408" s="62">
        <v>41314</v>
      </c>
    </row>
    <row r="409" spans="1:1">
      <c r="A409" s="62">
        <v>41315</v>
      </c>
    </row>
    <row r="410" spans="1:1">
      <c r="A410" s="62">
        <v>41316</v>
      </c>
    </row>
    <row r="411" spans="1:1">
      <c r="A411" s="62">
        <v>41317</v>
      </c>
    </row>
    <row r="412" spans="1:1">
      <c r="A412" s="62">
        <v>41318</v>
      </c>
    </row>
    <row r="413" spans="1:1">
      <c r="A413" s="62">
        <v>41319</v>
      </c>
    </row>
    <row r="414" spans="1:1">
      <c r="A414" s="62">
        <v>41320</v>
      </c>
    </row>
    <row r="415" spans="1:1">
      <c r="A415" s="62">
        <v>41321</v>
      </c>
    </row>
    <row r="416" spans="1:1">
      <c r="A416" s="62">
        <v>41322</v>
      </c>
    </row>
    <row r="417" spans="1:1">
      <c r="A417" s="62">
        <v>41323</v>
      </c>
    </row>
    <row r="418" spans="1:1">
      <c r="A418" s="62">
        <v>41324</v>
      </c>
    </row>
    <row r="419" spans="1:1">
      <c r="A419" s="62">
        <v>41325</v>
      </c>
    </row>
    <row r="420" spans="1:1">
      <c r="A420" s="62">
        <v>41326</v>
      </c>
    </row>
    <row r="421" spans="1:1">
      <c r="A421" s="62">
        <v>41327</v>
      </c>
    </row>
    <row r="422" spans="1:1">
      <c r="A422" s="62">
        <v>41328</v>
      </c>
    </row>
    <row r="423" spans="1:1">
      <c r="A423" s="62">
        <v>41329</v>
      </c>
    </row>
    <row r="424" spans="1:1">
      <c r="A424" s="62">
        <v>41330</v>
      </c>
    </row>
    <row r="425" spans="1:1">
      <c r="A425" s="62">
        <v>41331</v>
      </c>
    </row>
    <row r="426" spans="1:1">
      <c r="A426" s="62">
        <v>41332</v>
      </c>
    </row>
    <row r="427" spans="1:1">
      <c r="A427" s="62">
        <v>41333</v>
      </c>
    </row>
    <row r="428" spans="1:1">
      <c r="A428" s="62">
        <v>41334</v>
      </c>
    </row>
    <row r="429" spans="1:1">
      <c r="A429" s="62">
        <v>41335</v>
      </c>
    </row>
    <row r="430" spans="1:1">
      <c r="A430" s="62">
        <v>41336</v>
      </c>
    </row>
    <row r="431" spans="1:1">
      <c r="A431" s="62">
        <v>41337</v>
      </c>
    </row>
    <row r="432" spans="1:1">
      <c r="A432" s="62">
        <v>41338</v>
      </c>
    </row>
    <row r="433" spans="1:1">
      <c r="A433" s="62">
        <v>41339</v>
      </c>
    </row>
    <row r="434" spans="1:1">
      <c r="A434" s="62">
        <v>41340</v>
      </c>
    </row>
    <row r="435" spans="1:1">
      <c r="A435" s="62">
        <v>41341</v>
      </c>
    </row>
    <row r="436" spans="1:1">
      <c r="A436" s="62">
        <v>41342</v>
      </c>
    </row>
    <row r="437" spans="1:1">
      <c r="A437" s="62">
        <v>41343</v>
      </c>
    </row>
    <row r="438" spans="1:1">
      <c r="A438" s="62">
        <v>41344</v>
      </c>
    </row>
    <row r="439" spans="1:1">
      <c r="A439" s="62">
        <v>41345</v>
      </c>
    </row>
    <row r="440" spans="1:1">
      <c r="A440" s="62">
        <v>41346</v>
      </c>
    </row>
    <row r="441" spans="1:1">
      <c r="A441" s="62">
        <v>41347</v>
      </c>
    </row>
    <row r="442" spans="1:1">
      <c r="A442" s="62">
        <v>41348</v>
      </c>
    </row>
    <row r="443" spans="1:1">
      <c r="A443" s="62">
        <v>41349</v>
      </c>
    </row>
    <row r="444" spans="1:1">
      <c r="A444" s="62">
        <v>41350</v>
      </c>
    </row>
    <row r="445" spans="1:1">
      <c r="A445" s="62">
        <v>41351</v>
      </c>
    </row>
    <row r="446" spans="1:1">
      <c r="A446" s="62">
        <v>41352</v>
      </c>
    </row>
    <row r="447" spans="1:1">
      <c r="A447" s="62">
        <v>41353</v>
      </c>
    </row>
    <row r="448" spans="1:1">
      <c r="A448" s="62">
        <v>41354</v>
      </c>
    </row>
    <row r="449" spans="1:1">
      <c r="A449" s="62">
        <v>41355</v>
      </c>
    </row>
    <row r="450" spans="1:1">
      <c r="A450" s="62">
        <v>41356</v>
      </c>
    </row>
    <row r="451" spans="1:1">
      <c r="A451" s="62">
        <v>41357</v>
      </c>
    </row>
    <row r="452" spans="1:1">
      <c r="A452" s="62">
        <v>41358</v>
      </c>
    </row>
    <row r="453" spans="1:1">
      <c r="A453" s="62">
        <v>41359</v>
      </c>
    </row>
    <row r="454" spans="1:1">
      <c r="A454" s="62">
        <v>41360</v>
      </c>
    </row>
    <row r="455" spans="1:1">
      <c r="A455" s="62">
        <v>41361</v>
      </c>
    </row>
    <row r="456" spans="1:1">
      <c r="A456" s="62">
        <v>41362</v>
      </c>
    </row>
    <row r="457" spans="1:1">
      <c r="A457" s="62">
        <v>41363</v>
      </c>
    </row>
    <row r="458" spans="1:1">
      <c r="A458" s="62">
        <v>41364</v>
      </c>
    </row>
    <row r="459" spans="1:1">
      <c r="A459" s="62">
        <v>41365</v>
      </c>
    </row>
    <row r="460" spans="1:1">
      <c r="A460" s="62">
        <v>41366</v>
      </c>
    </row>
    <row r="461" spans="1:1">
      <c r="A461" s="62">
        <v>41367</v>
      </c>
    </row>
    <row r="462" spans="1:1">
      <c r="A462" s="62">
        <v>41368</v>
      </c>
    </row>
    <row r="463" spans="1:1">
      <c r="A463" s="62">
        <v>41369</v>
      </c>
    </row>
    <row r="464" spans="1:1">
      <c r="A464" s="62">
        <v>41370</v>
      </c>
    </row>
    <row r="465" spans="1:1">
      <c r="A465" s="62">
        <v>41371</v>
      </c>
    </row>
    <row r="466" spans="1:1">
      <c r="A466" s="62">
        <v>41372</v>
      </c>
    </row>
    <row r="467" spans="1:1">
      <c r="A467" s="62">
        <v>41373</v>
      </c>
    </row>
    <row r="468" spans="1:1">
      <c r="A468" s="62">
        <v>41374</v>
      </c>
    </row>
    <row r="469" spans="1:1">
      <c r="A469" s="62">
        <v>41375</v>
      </c>
    </row>
    <row r="470" spans="1:1">
      <c r="A470" s="62">
        <v>41376</v>
      </c>
    </row>
    <row r="471" spans="1:1">
      <c r="A471" s="62">
        <v>41377</v>
      </c>
    </row>
    <row r="472" spans="1:1">
      <c r="A472" s="62">
        <v>41378</v>
      </c>
    </row>
    <row r="473" spans="1:1">
      <c r="A473" s="62">
        <v>41379</v>
      </c>
    </row>
    <row r="474" spans="1:1">
      <c r="A474" s="62">
        <v>41380</v>
      </c>
    </row>
    <row r="475" spans="1:1">
      <c r="A475" s="62">
        <v>41381</v>
      </c>
    </row>
    <row r="476" spans="1:1">
      <c r="A476" s="62">
        <v>41382</v>
      </c>
    </row>
    <row r="477" spans="1:1">
      <c r="A477" s="62">
        <v>41383</v>
      </c>
    </row>
    <row r="478" spans="1:1">
      <c r="A478" s="62">
        <v>41384</v>
      </c>
    </row>
    <row r="479" spans="1:1">
      <c r="A479" s="62">
        <v>41385</v>
      </c>
    </row>
    <row r="480" spans="1:1">
      <c r="A480" s="62">
        <v>41386</v>
      </c>
    </row>
    <row r="481" spans="1:1">
      <c r="A481" s="62">
        <v>41387</v>
      </c>
    </row>
    <row r="482" spans="1:1">
      <c r="A482" s="62">
        <v>41388</v>
      </c>
    </row>
    <row r="483" spans="1:1">
      <c r="A483" s="62">
        <v>41389</v>
      </c>
    </row>
    <row r="484" spans="1:1">
      <c r="A484" s="62">
        <v>41390</v>
      </c>
    </row>
    <row r="485" spans="1:1">
      <c r="A485" s="62">
        <v>41391</v>
      </c>
    </row>
    <row r="486" spans="1:1">
      <c r="A486" s="62">
        <v>41392</v>
      </c>
    </row>
    <row r="487" spans="1:1">
      <c r="A487" s="62">
        <v>41393</v>
      </c>
    </row>
    <row r="488" spans="1:1">
      <c r="A488" s="62">
        <v>41394</v>
      </c>
    </row>
    <row r="489" spans="1:1">
      <c r="A489" s="62">
        <v>41395</v>
      </c>
    </row>
    <row r="490" spans="1:1">
      <c r="A490" s="62">
        <v>41396</v>
      </c>
    </row>
    <row r="491" spans="1:1">
      <c r="A491" s="62">
        <v>41397</v>
      </c>
    </row>
    <row r="492" spans="1:1">
      <c r="A492" s="62">
        <v>41398</v>
      </c>
    </row>
    <row r="493" spans="1:1">
      <c r="A493" s="62">
        <v>41399</v>
      </c>
    </row>
    <row r="494" spans="1:1">
      <c r="A494" s="62">
        <v>41400</v>
      </c>
    </row>
    <row r="495" spans="1:1">
      <c r="A495" s="62">
        <v>41401</v>
      </c>
    </row>
    <row r="496" spans="1:1">
      <c r="A496" s="62">
        <v>41402</v>
      </c>
    </row>
    <row r="497" spans="1:1">
      <c r="A497" s="62">
        <v>41403</v>
      </c>
    </row>
    <row r="498" spans="1:1">
      <c r="A498" s="62">
        <v>41404</v>
      </c>
    </row>
    <row r="499" spans="1:1">
      <c r="A499" s="62">
        <v>41405</v>
      </c>
    </row>
    <row r="500" spans="1:1">
      <c r="A500" s="62">
        <v>41406</v>
      </c>
    </row>
    <row r="501" spans="1:1">
      <c r="A501" s="62">
        <v>41407</v>
      </c>
    </row>
    <row r="502" spans="1:1">
      <c r="A502" s="62">
        <v>41408</v>
      </c>
    </row>
    <row r="503" spans="1:1">
      <c r="A503" s="62">
        <v>41409</v>
      </c>
    </row>
    <row r="504" spans="1:1">
      <c r="A504" s="62">
        <v>41410</v>
      </c>
    </row>
    <row r="505" spans="1:1">
      <c r="A505" s="62">
        <v>41411</v>
      </c>
    </row>
    <row r="506" spans="1:1">
      <c r="A506" s="62">
        <v>41412</v>
      </c>
    </row>
    <row r="507" spans="1:1">
      <c r="A507" s="62">
        <v>41413</v>
      </c>
    </row>
    <row r="508" spans="1:1">
      <c r="A508" s="62">
        <v>41414</v>
      </c>
    </row>
    <row r="509" spans="1:1">
      <c r="A509" s="62">
        <v>41415</v>
      </c>
    </row>
    <row r="510" spans="1:1">
      <c r="A510" s="62">
        <v>41416</v>
      </c>
    </row>
    <row r="511" spans="1:1">
      <c r="A511" s="62">
        <v>41417</v>
      </c>
    </row>
    <row r="512" spans="1:1">
      <c r="A512" s="62">
        <v>41418</v>
      </c>
    </row>
    <row r="513" spans="1:1">
      <c r="A513" s="62">
        <v>41419</v>
      </c>
    </row>
    <row r="514" spans="1:1">
      <c r="A514" s="62">
        <v>41420</v>
      </c>
    </row>
    <row r="515" spans="1:1">
      <c r="A515" s="62">
        <v>41421</v>
      </c>
    </row>
    <row r="516" spans="1:1">
      <c r="A516" s="62">
        <v>41422</v>
      </c>
    </row>
    <row r="517" spans="1:1">
      <c r="A517" s="62">
        <v>41423</v>
      </c>
    </row>
    <row r="518" spans="1:1">
      <c r="A518" s="62">
        <v>41424</v>
      </c>
    </row>
    <row r="519" spans="1:1">
      <c r="A519" s="62">
        <v>41425</v>
      </c>
    </row>
    <row r="520" spans="1:1">
      <c r="A520" s="62">
        <v>41426</v>
      </c>
    </row>
    <row r="521" spans="1:1">
      <c r="A521" s="62">
        <v>41427</v>
      </c>
    </row>
    <row r="522" spans="1:1">
      <c r="A522" s="62">
        <v>41428</v>
      </c>
    </row>
    <row r="523" spans="1:1">
      <c r="A523" s="62">
        <v>41429</v>
      </c>
    </row>
    <row r="524" spans="1:1">
      <c r="A524" s="62">
        <v>41430</v>
      </c>
    </row>
    <row r="525" spans="1:1">
      <c r="A525" s="62">
        <v>41431</v>
      </c>
    </row>
    <row r="526" spans="1:1">
      <c r="A526" s="62">
        <v>41432</v>
      </c>
    </row>
    <row r="527" spans="1:1">
      <c r="A527" s="62">
        <v>41433</v>
      </c>
    </row>
    <row r="528" spans="1:1">
      <c r="A528" s="62">
        <v>41434</v>
      </c>
    </row>
    <row r="529" spans="1:1">
      <c r="A529" s="62">
        <v>41435</v>
      </c>
    </row>
    <row r="530" spans="1:1">
      <c r="A530" s="62">
        <v>41436</v>
      </c>
    </row>
    <row r="531" spans="1:1">
      <c r="A531" s="62">
        <v>41437</v>
      </c>
    </row>
    <row r="532" spans="1:1">
      <c r="A532" s="62">
        <v>41438</v>
      </c>
    </row>
    <row r="533" spans="1:1">
      <c r="A533" s="62">
        <v>41439</v>
      </c>
    </row>
    <row r="534" spans="1:1">
      <c r="A534" s="62">
        <v>41440</v>
      </c>
    </row>
    <row r="535" spans="1:1">
      <c r="A535" s="62">
        <v>41441</v>
      </c>
    </row>
    <row r="536" spans="1:1">
      <c r="A536" s="62">
        <v>41442</v>
      </c>
    </row>
    <row r="537" spans="1:1">
      <c r="A537" s="62">
        <v>41443</v>
      </c>
    </row>
    <row r="538" spans="1:1">
      <c r="A538" s="62">
        <v>41444</v>
      </c>
    </row>
    <row r="539" spans="1:1">
      <c r="A539" s="62">
        <v>41445</v>
      </c>
    </row>
    <row r="540" spans="1:1">
      <c r="A540" s="62">
        <v>41446</v>
      </c>
    </row>
    <row r="541" spans="1:1">
      <c r="A541" s="62">
        <v>41447</v>
      </c>
    </row>
    <row r="542" spans="1:1">
      <c r="A542" s="62">
        <v>41448</v>
      </c>
    </row>
    <row r="543" spans="1:1">
      <c r="A543" s="62">
        <v>41449</v>
      </c>
    </row>
    <row r="544" spans="1:1">
      <c r="A544" s="62">
        <v>41450</v>
      </c>
    </row>
    <row r="545" spans="1:1">
      <c r="A545" s="62">
        <v>41451</v>
      </c>
    </row>
    <row r="546" spans="1:1">
      <c r="A546" s="62">
        <v>41452</v>
      </c>
    </row>
    <row r="547" spans="1:1">
      <c r="A547" s="62">
        <v>41453</v>
      </c>
    </row>
    <row r="548" spans="1:1">
      <c r="A548" s="62">
        <v>41454</v>
      </c>
    </row>
    <row r="549" spans="1:1">
      <c r="A549" s="62">
        <v>41455</v>
      </c>
    </row>
    <row r="550" spans="1:1">
      <c r="A550" s="62">
        <v>41456</v>
      </c>
    </row>
    <row r="551" spans="1:1">
      <c r="A551" s="62">
        <v>41457</v>
      </c>
    </row>
    <row r="552" spans="1:1">
      <c r="A552" s="62">
        <v>41458</v>
      </c>
    </row>
    <row r="553" spans="1:1">
      <c r="A553" s="62">
        <v>41459</v>
      </c>
    </row>
    <row r="554" spans="1:1">
      <c r="A554" s="62">
        <v>41460</v>
      </c>
    </row>
    <row r="555" spans="1:1">
      <c r="A555" s="62">
        <v>41461</v>
      </c>
    </row>
    <row r="556" spans="1:1">
      <c r="A556" s="62">
        <v>41462</v>
      </c>
    </row>
    <row r="557" spans="1:1">
      <c r="A557" s="62">
        <v>41463</v>
      </c>
    </row>
    <row r="558" spans="1:1">
      <c r="A558" s="62">
        <v>41464</v>
      </c>
    </row>
    <row r="559" spans="1:1">
      <c r="A559" s="62">
        <v>41465</v>
      </c>
    </row>
    <row r="560" spans="1:1">
      <c r="A560" s="62">
        <v>41466</v>
      </c>
    </row>
    <row r="561" spans="1:1">
      <c r="A561" s="62">
        <v>41467</v>
      </c>
    </row>
    <row r="562" spans="1:1">
      <c r="A562" s="62">
        <v>41468</v>
      </c>
    </row>
    <row r="563" spans="1:1">
      <c r="A563" s="62">
        <v>41469</v>
      </c>
    </row>
    <row r="564" spans="1:1">
      <c r="A564" s="62">
        <v>41470</v>
      </c>
    </row>
    <row r="565" spans="1:1">
      <c r="A565" s="62">
        <v>41471</v>
      </c>
    </row>
    <row r="566" spans="1:1">
      <c r="A566" s="62">
        <v>41472</v>
      </c>
    </row>
    <row r="567" spans="1:1">
      <c r="A567" s="62">
        <v>41473</v>
      </c>
    </row>
    <row r="568" spans="1:1">
      <c r="A568" s="62">
        <v>41474</v>
      </c>
    </row>
    <row r="569" spans="1:1">
      <c r="A569" s="62">
        <v>41475</v>
      </c>
    </row>
    <row r="570" spans="1:1">
      <c r="A570" s="62">
        <v>41476</v>
      </c>
    </row>
    <row r="571" spans="1:1">
      <c r="A571" s="62">
        <v>41477</v>
      </c>
    </row>
    <row r="572" spans="1:1">
      <c r="A572" s="62">
        <v>41478</v>
      </c>
    </row>
    <row r="573" spans="1:1">
      <c r="A573" s="62">
        <v>41479</v>
      </c>
    </row>
    <row r="574" spans="1:1">
      <c r="A574" s="62">
        <v>41480</v>
      </c>
    </row>
    <row r="575" spans="1:1">
      <c r="A575" s="62">
        <v>41481</v>
      </c>
    </row>
    <row r="576" spans="1:1">
      <c r="A576" s="62">
        <v>41482</v>
      </c>
    </row>
    <row r="577" spans="1:1">
      <c r="A577" s="62">
        <v>41483</v>
      </c>
    </row>
    <row r="578" spans="1:1">
      <c r="A578" s="62">
        <v>41484</v>
      </c>
    </row>
    <row r="579" spans="1:1">
      <c r="A579" s="62">
        <v>41485</v>
      </c>
    </row>
    <row r="580" spans="1:1">
      <c r="A580" s="62">
        <v>41486</v>
      </c>
    </row>
    <row r="581" spans="1:1">
      <c r="A581" s="62">
        <v>41487</v>
      </c>
    </row>
    <row r="582" spans="1:1">
      <c r="A582" s="62">
        <v>41488</v>
      </c>
    </row>
    <row r="583" spans="1:1">
      <c r="A583" s="62">
        <v>41489</v>
      </c>
    </row>
    <row r="584" spans="1:1">
      <c r="A584" s="62">
        <v>41490</v>
      </c>
    </row>
    <row r="585" spans="1:1">
      <c r="A585" s="62">
        <v>41491</v>
      </c>
    </row>
    <row r="586" spans="1:1">
      <c r="A586" s="62">
        <v>41492</v>
      </c>
    </row>
    <row r="587" spans="1:1">
      <c r="A587" s="62">
        <v>41493</v>
      </c>
    </row>
    <row r="588" spans="1:1">
      <c r="A588" s="62">
        <v>41494</v>
      </c>
    </row>
    <row r="589" spans="1:1">
      <c r="A589" s="62">
        <v>41495</v>
      </c>
    </row>
    <row r="590" spans="1:1">
      <c r="A590" s="62">
        <v>41496</v>
      </c>
    </row>
    <row r="591" spans="1:1">
      <c r="A591" s="62">
        <v>41497</v>
      </c>
    </row>
    <row r="592" spans="1:1">
      <c r="A592" s="62">
        <v>41498</v>
      </c>
    </row>
    <row r="593" spans="1:1">
      <c r="A593" s="62">
        <v>41499</v>
      </c>
    </row>
    <row r="594" spans="1:1">
      <c r="A594" s="62">
        <v>41500</v>
      </c>
    </row>
    <row r="595" spans="1:1">
      <c r="A595" s="62">
        <v>41501</v>
      </c>
    </row>
    <row r="596" spans="1:1">
      <c r="A596" s="62">
        <v>41502</v>
      </c>
    </row>
    <row r="597" spans="1:1">
      <c r="A597" s="62">
        <v>41503</v>
      </c>
    </row>
    <row r="598" spans="1:1">
      <c r="A598" s="62">
        <v>41504</v>
      </c>
    </row>
    <row r="599" spans="1:1">
      <c r="A599" s="62">
        <v>41505</v>
      </c>
    </row>
    <row r="600" spans="1:1">
      <c r="A600" s="62">
        <v>41506</v>
      </c>
    </row>
    <row r="601" spans="1:1">
      <c r="A601" s="62">
        <v>41507</v>
      </c>
    </row>
    <row r="602" spans="1:1">
      <c r="A602" s="62">
        <v>41508</v>
      </c>
    </row>
    <row r="603" spans="1:1">
      <c r="A603" s="62">
        <v>41509</v>
      </c>
    </row>
    <row r="604" spans="1:1">
      <c r="A604" s="62">
        <v>41510</v>
      </c>
    </row>
    <row r="605" spans="1:1">
      <c r="A605" s="62">
        <v>41511</v>
      </c>
    </row>
    <row r="606" spans="1:1">
      <c r="A606" s="62">
        <v>41512</v>
      </c>
    </row>
    <row r="607" spans="1:1">
      <c r="A607" s="62">
        <v>41513</v>
      </c>
    </row>
    <row r="608" spans="1:1">
      <c r="A608" s="62">
        <v>41514</v>
      </c>
    </row>
    <row r="609" spans="1:1">
      <c r="A609" s="62">
        <v>41515</v>
      </c>
    </row>
    <row r="610" spans="1:1">
      <c r="A610" s="62">
        <v>41516</v>
      </c>
    </row>
    <row r="611" spans="1:1">
      <c r="A611" s="62">
        <v>41517</v>
      </c>
    </row>
    <row r="612" spans="1:1">
      <c r="A612" s="62">
        <v>41518</v>
      </c>
    </row>
    <row r="613" spans="1:1">
      <c r="A613" s="62">
        <v>41519</v>
      </c>
    </row>
    <row r="614" spans="1:1">
      <c r="A614" s="62">
        <v>41520</v>
      </c>
    </row>
    <row r="615" spans="1:1">
      <c r="A615" s="62">
        <v>41521</v>
      </c>
    </row>
    <row r="616" spans="1:1">
      <c r="A616" s="62">
        <v>41522</v>
      </c>
    </row>
    <row r="617" spans="1:1">
      <c r="A617" s="62">
        <v>41523</v>
      </c>
    </row>
    <row r="618" spans="1:1">
      <c r="A618" s="62">
        <v>41524</v>
      </c>
    </row>
    <row r="619" spans="1:1">
      <c r="A619" s="62">
        <v>41525</v>
      </c>
    </row>
    <row r="620" spans="1:1">
      <c r="A620" s="62">
        <v>41526</v>
      </c>
    </row>
    <row r="621" spans="1:1">
      <c r="A621" s="62">
        <v>41527</v>
      </c>
    </row>
    <row r="622" spans="1:1">
      <c r="A622" s="62">
        <v>41528</v>
      </c>
    </row>
    <row r="623" spans="1:1">
      <c r="A623" s="62">
        <v>41529</v>
      </c>
    </row>
    <row r="624" spans="1:1">
      <c r="A624" s="62">
        <v>41530</v>
      </c>
    </row>
    <row r="625" spans="1:1">
      <c r="A625" s="62">
        <v>41531</v>
      </c>
    </row>
    <row r="626" spans="1:1">
      <c r="A626" s="62">
        <v>41532</v>
      </c>
    </row>
    <row r="627" spans="1:1">
      <c r="A627" s="62">
        <v>41533</v>
      </c>
    </row>
    <row r="628" spans="1:1">
      <c r="A628" s="62">
        <v>41534</v>
      </c>
    </row>
    <row r="629" spans="1:1">
      <c r="A629" s="62">
        <v>41535</v>
      </c>
    </row>
    <row r="630" spans="1:1">
      <c r="A630" s="62">
        <v>41536</v>
      </c>
    </row>
    <row r="631" spans="1:1">
      <c r="A631" s="62">
        <v>41537</v>
      </c>
    </row>
    <row r="632" spans="1:1">
      <c r="A632" s="62">
        <v>41538</v>
      </c>
    </row>
    <row r="633" spans="1:1">
      <c r="A633" s="62">
        <v>41539</v>
      </c>
    </row>
    <row r="634" spans="1:1">
      <c r="A634" s="62">
        <v>41540</v>
      </c>
    </row>
    <row r="635" spans="1:1">
      <c r="A635" s="62">
        <v>41541</v>
      </c>
    </row>
    <row r="636" spans="1:1">
      <c r="A636" s="62">
        <v>41542</v>
      </c>
    </row>
    <row r="637" spans="1:1">
      <c r="A637" s="62">
        <v>41543</v>
      </c>
    </row>
    <row r="638" spans="1:1">
      <c r="A638" s="62">
        <v>41544</v>
      </c>
    </row>
    <row r="639" spans="1:1">
      <c r="A639" s="62">
        <v>41545</v>
      </c>
    </row>
    <row r="640" spans="1:1">
      <c r="A640" s="62">
        <v>41546</v>
      </c>
    </row>
    <row r="641" spans="1:1">
      <c r="A641" s="62">
        <v>41547</v>
      </c>
    </row>
    <row r="642" spans="1:1">
      <c r="A642" s="62">
        <v>41548</v>
      </c>
    </row>
    <row r="643" spans="1:1">
      <c r="A643" s="62">
        <v>41549</v>
      </c>
    </row>
    <row r="644" spans="1:1">
      <c r="A644" s="62">
        <v>41550</v>
      </c>
    </row>
    <row r="645" spans="1:1">
      <c r="A645" s="62">
        <v>41551</v>
      </c>
    </row>
    <row r="646" spans="1:1">
      <c r="A646" s="62">
        <v>41552</v>
      </c>
    </row>
    <row r="647" spans="1:1">
      <c r="A647" s="62">
        <v>41553</v>
      </c>
    </row>
    <row r="648" spans="1:1">
      <c r="A648" s="62">
        <v>41554</v>
      </c>
    </row>
    <row r="649" spans="1:1">
      <c r="A649" s="62">
        <v>41555</v>
      </c>
    </row>
    <row r="650" spans="1:1">
      <c r="A650" s="62">
        <v>41556</v>
      </c>
    </row>
    <row r="651" spans="1:1">
      <c r="A651" s="62">
        <v>41557</v>
      </c>
    </row>
    <row r="652" spans="1:1">
      <c r="A652" s="62">
        <v>41558</v>
      </c>
    </row>
    <row r="653" spans="1:1">
      <c r="A653" s="62">
        <v>41559</v>
      </c>
    </row>
    <row r="654" spans="1:1">
      <c r="A654" s="62">
        <v>41560</v>
      </c>
    </row>
    <row r="655" spans="1:1">
      <c r="A655" s="62">
        <v>41561</v>
      </c>
    </row>
    <row r="656" spans="1:1">
      <c r="A656" s="62">
        <v>41562</v>
      </c>
    </row>
    <row r="657" spans="1:1">
      <c r="A657" s="62">
        <v>41563</v>
      </c>
    </row>
    <row r="658" spans="1:1">
      <c r="A658" s="62">
        <v>41564</v>
      </c>
    </row>
    <row r="659" spans="1:1">
      <c r="A659" s="62">
        <v>41565</v>
      </c>
    </row>
    <row r="660" spans="1:1">
      <c r="A660" s="62">
        <v>41566</v>
      </c>
    </row>
    <row r="661" spans="1:1">
      <c r="A661" s="62">
        <v>41567</v>
      </c>
    </row>
    <row r="662" spans="1:1">
      <c r="A662" s="62">
        <v>41568</v>
      </c>
    </row>
    <row r="663" spans="1:1">
      <c r="A663" s="62">
        <v>41569</v>
      </c>
    </row>
    <row r="664" spans="1:1">
      <c r="A664" s="62">
        <v>41570</v>
      </c>
    </row>
    <row r="665" spans="1:1">
      <c r="A665" s="62">
        <v>41571</v>
      </c>
    </row>
    <row r="666" spans="1:1">
      <c r="A666" s="62">
        <v>41572</v>
      </c>
    </row>
    <row r="667" spans="1:1">
      <c r="A667" s="62">
        <v>41573</v>
      </c>
    </row>
    <row r="668" spans="1:1">
      <c r="A668" s="62">
        <v>41574</v>
      </c>
    </row>
    <row r="669" spans="1:1">
      <c r="A669" s="62">
        <v>41575</v>
      </c>
    </row>
    <row r="670" spans="1:1">
      <c r="A670" s="62">
        <v>41576</v>
      </c>
    </row>
    <row r="671" spans="1:1">
      <c r="A671" s="62">
        <v>41577</v>
      </c>
    </row>
    <row r="672" spans="1:1">
      <c r="A672" s="62">
        <v>41578</v>
      </c>
    </row>
    <row r="673" spans="1:1">
      <c r="A673" s="62">
        <v>41579</v>
      </c>
    </row>
    <row r="674" spans="1:1">
      <c r="A674" s="62">
        <v>41580</v>
      </c>
    </row>
    <row r="675" spans="1:1">
      <c r="A675" s="62">
        <v>41581</v>
      </c>
    </row>
    <row r="676" spans="1:1">
      <c r="A676" s="62">
        <v>41582</v>
      </c>
    </row>
    <row r="677" spans="1:1">
      <c r="A677" s="62">
        <v>41583</v>
      </c>
    </row>
    <row r="678" spans="1:1">
      <c r="A678" s="62">
        <v>41584</v>
      </c>
    </row>
    <row r="679" spans="1:1">
      <c r="A679" s="62">
        <v>41585</v>
      </c>
    </row>
    <row r="680" spans="1:1">
      <c r="A680" s="62">
        <v>41586</v>
      </c>
    </row>
    <row r="681" spans="1:1">
      <c r="A681" s="62">
        <v>41587</v>
      </c>
    </row>
    <row r="682" spans="1:1">
      <c r="A682" s="62">
        <v>41588</v>
      </c>
    </row>
    <row r="683" spans="1:1">
      <c r="A683" s="62">
        <v>41589</v>
      </c>
    </row>
    <row r="684" spans="1:1">
      <c r="A684" s="62">
        <v>41590</v>
      </c>
    </row>
    <row r="685" spans="1:1">
      <c r="A685" s="62">
        <v>41591</v>
      </c>
    </row>
    <row r="686" spans="1:1">
      <c r="A686" s="62">
        <v>41592</v>
      </c>
    </row>
    <row r="687" spans="1:1">
      <c r="A687" s="62">
        <v>41593</v>
      </c>
    </row>
    <row r="688" spans="1:1">
      <c r="A688" s="62">
        <v>41594</v>
      </c>
    </row>
    <row r="689" spans="1:1">
      <c r="A689" s="62">
        <v>41595</v>
      </c>
    </row>
    <row r="690" spans="1:1">
      <c r="A690" s="62">
        <v>41596</v>
      </c>
    </row>
    <row r="691" spans="1:1">
      <c r="A691" s="62">
        <v>41597</v>
      </c>
    </row>
    <row r="692" spans="1:1">
      <c r="A692" s="62">
        <v>41598</v>
      </c>
    </row>
    <row r="693" spans="1:1">
      <c r="A693" s="62">
        <v>41599</v>
      </c>
    </row>
    <row r="694" spans="1:1">
      <c r="A694" s="62">
        <v>41600</v>
      </c>
    </row>
    <row r="695" spans="1:1">
      <c r="A695" s="62">
        <v>41601</v>
      </c>
    </row>
    <row r="696" spans="1:1">
      <c r="A696" s="62">
        <v>41602</v>
      </c>
    </row>
    <row r="697" spans="1:1">
      <c r="A697" s="62">
        <v>41603</v>
      </c>
    </row>
    <row r="698" spans="1:1">
      <c r="A698" s="62">
        <v>41604</v>
      </c>
    </row>
    <row r="699" spans="1:1">
      <c r="A699" s="62">
        <v>41605</v>
      </c>
    </row>
    <row r="700" spans="1:1">
      <c r="A700" s="62">
        <v>41606</v>
      </c>
    </row>
    <row r="701" spans="1:1">
      <c r="A701" s="62">
        <v>41607</v>
      </c>
    </row>
    <row r="702" spans="1:1">
      <c r="A702" s="62">
        <v>41608</v>
      </c>
    </row>
    <row r="703" spans="1:1">
      <c r="A703" s="62">
        <v>41609</v>
      </c>
    </row>
    <row r="704" spans="1:1">
      <c r="A704" s="62">
        <v>41610</v>
      </c>
    </row>
    <row r="705" spans="1:1">
      <c r="A705" s="62">
        <v>41611</v>
      </c>
    </row>
    <row r="706" spans="1:1">
      <c r="A706" s="62">
        <v>41612</v>
      </c>
    </row>
    <row r="707" spans="1:1">
      <c r="A707" s="62">
        <v>41613</v>
      </c>
    </row>
    <row r="708" spans="1:1">
      <c r="A708" s="62">
        <v>41614</v>
      </c>
    </row>
    <row r="709" spans="1:1">
      <c r="A709" s="62">
        <v>41615</v>
      </c>
    </row>
    <row r="710" spans="1:1">
      <c r="A710" s="62">
        <v>41616</v>
      </c>
    </row>
    <row r="711" spans="1:1">
      <c r="A711" s="62">
        <v>41617</v>
      </c>
    </row>
    <row r="712" spans="1:1">
      <c r="A712" s="62">
        <v>41618</v>
      </c>
    </row>
    <row r="713" spans="1:1">
      <c r="A713" s="62">
        <v>41619</v>
      </c>
    </row>
    <row r="714" spans="1:1">
      <c r="A714" s="62">
        <v>41620</v>
      </c>
    </row>
    <row r="715" spans="1:1">
      <c r="A715" s="62">
        <v>41621</v>
      </c>
    </row>
    <row r="716" spans="1:1">
      <c r="A716" s="62">
        <v>41622</v>
      </c>
    </row>
    <row r="717" spans="1:1">
      <c r="A717" s="62">
        <v>41623</v>
      </c>
    </row>
    <row r="718" spans="1:1">
      <c r="A718" s="62">
        <v>41624</v>
      </c>
    </row>
    <row r="719" spans="1:1">
      <c r="A719" s="62">
        <v>41625</v>
      </c>
    </row>
    <row r="720" spans="1:1">
      <c r="A720" s="62">
        <v>41626</v>
      </c>
    </row>
    <row r="721" spans="1:1">
      <c r="A721" s="62">
        <v>41627</v>
      </c>
    </row>
    <row r="722" spans="1:1">
      <c r="A722" s="62">
        <v>41628</v>
      </c>
    </row>
    <row r="723" spans="1:1">
      <c r="A723" s="62">
        <v>41629</v>
      </c>
    </row>
    <row r="724" spans="1:1">
      <c r="A724" s="62">
        <v>41630</v>
      </c>
    </row>
    <row r="725" spans="1:1">
      <c r="A725" s="62">
        <v>41631</v>
      </c>
    </row>
    <row r="726" spans="1:1">
      <c r="A726" s="62">
        <v>41632</v>
      </c>
    </row>
    <row r="727" spans="1:1">
      <c r="A727" s="62">
        <v>41633</v>
      </c>
    </row>
    <row r="728" spans="1:1">
      <c r="A728" s="62">
        <v>41634</v>
      </c>
    </row>
    <row r="729" spans="1:1">
      <c r="A729" s="62">
        <v>41635</v>
      </c>
    </row>
    <row r="730" spans="1:1">
      <c r="A730" s="62">
        <v>41636</v>
      </c>
    </row>
    <row r="731" spans="1:1">
      <c r="A731" s="62">
        <v>41637</v>
      </c>
    </row>
    <row r="732" spans="1:1">
      <c r="A732" s="62">
        <v>41638</v>
      </c>
    </row>
    <row r="733" spans="1:1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topLeftCell="A10" zoomScale="80" zoomScaleNormal="100" zoomScaleSheetLayoutView="80" workbookViewId="0">
      <selection activeCell="H14" sqref="H14"/>
    </sheetView>
  </sheetViews>
  <sheetFormatPr defaultRowHeight="15"/>
  <cols>
    <col min="1" max="1" width="14.28515625" style="21" bestFit="1" customWidth="1"/>
    <col min="2" max="2" width="80" style="250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5" t="s">
        <v>260</v>
      </c>
      <c r="B1" s="246"/>
      <c r="C1" s="553" t="s">
        <v>97</v>
      </c>
      <c r="D1" s="553"/>
      <c r="E1" s="114"/>
    </row>
    <row r="2" spans="1:12" s="6" customFormat="1">
      <c r="A2" s="77" t="s">
        <v>128</v>
      </c>
      <c r="B2" s="246"/>
      <c r="C2" s="554" t="s">
        <v>1271</v>
      </c>
      <c r="D2" s="555"/>
      <c r="E2" s="114"/>
    </row>
    <row r="3" spans="1:12" s="6" customFormat="1">
      <c r="A3" s="77"/>
      <c r="B3" s="246"/>
      <c r="C3" s="76"/>
      <c r="D3" s="76"/>
      <c r="E3" s="114"/>
    </row>
    <row r="4" spans="1:12" s="2" customFormat="1">
      <c r="A4" s="78" t="str">
        <f>'ფორმა N2'!A4</f>
        <v>ანგარიშვალდებული პირის დასახელება:</v>
      </c>
      <c r="B4" s="247"/>
      <c r="C4" s="77"/>
      <c r="D4" s="77"/>
      <c r="E4" s="109"/>
      <c r="L4" s="6"/>
    </row>
    <row r="5" spans="1:12" s="2" customFormat="1">
      <c r="A5" s="120" t="str">
        <f>'ფორმა N1'!D4</f>
        <v>მ.პ.გ. ქართული ოცნება - დემოკრატიული საქართველო</v>
      </c>
      <c r="B5" s="248"/>
      <c r="C5" s="59"/>
      <c r="D5" s="59"/>
      <c r="E5" s="109"/>
    </row>
    <row r="6" spans="1:12" s="2" customFormat="1">
      <c r="A6" s="78"/>
      <c r="B6" s="247"/>
      <c r="C6" s="77"/>
      <c r="D6" s="77"/>
      <c r="E6" s="109"/>
    </row>
    <row r="7" spans="1:12" s="6" customFormat="1" ht="18">
      <c r="A7" s="101"/>
      <c r="B7" s="113"/>
      <c r="C7" s="79"/>
      <c r="D7" s="79"/>
      <c r="E7" s="114"/>
    </row>
    <row r="8" spans="1:12" s="6" customFormat="1" ht="30">
      <c r="A8" s="107" t="s">
        <v>64</v>
      </c>
      <c r="B8" s="80" t="s">
        <v>237</v>
      </c>
      <c r="C8" s="80" t="s">
        <v>66</v>
      </c>
      <c r="D8" s="80" t="s">
        <v>67</v>
      </c>
      <c r="E8" s="114"/>
      <c r="F8" s="20"/>
    </row>
    <row r="9" spans="1:12" s="7" customFormat="1">
      <c r="A9" s="233">
        <v>1</v>
      </c>
      <c r="B9" s="233" t="s">
        <v>65</v>
      </c>
      <c r="C9" s="86">
        <f>SUM(C10,C26)</f>
        <v>2927666.2</v>
      </c>
      <c r="D9" s="86">
        <f>SUM(D10,D26)</f>
        <v>2927650</v>
      </c>
      <c r="E9" s="114"/>
    </row>
    <row r="10" spans="1:12" s="7" customFormat="1">
      <c r="A10" s="88">
        <v>1.1000000000000001</v>
      </c>
      <c r="B10" s="88" t="s">
        <v>69</v>
      </c>
      <c r="C10" s="86">
        <f>SUM(C11,C12,C16,C19,C25)</f>
        <v>2927650</v>
      </c>
      <c r="D10" s="86">
        <f>SUM(D11,D12,D16,D19,D24,D25)</f>
        <v>2927650</v>
      </c>
      <c r="E10" s="114"/>
    </row>
    <row r="11" spans="1:12" s="9" customFormat="1" ht="18">
      <c r="A11" s="89" t="s">
        <v>30</v>
      </c>
      <c r="B11" s="89" t="s">
        <v>68</v>
      </c>
      <c r="C11" s="8">
        <f>D11</f>
        <v>0</v>
      </c>
      <c r="D11" s="8">
        <v>0</v>
      </c>
      <c r="E11" s="114"/>
    </row>
    <row r="12" spans="1:12" s="10" customFormat="1">
      <c r="A12" s="89" t="s">
        <v>31</v>
      </c>
      <c r="B12" s="89" t="s">
        <v>296</v>
      </c>
      <c r="C12" s="108">
        <f>SUM(C13:C15)</f>
        <v>2927650</v>
      </c>
      <c r="D12" s="108">
        <f>SUM(D13:D15)</f>
        <v>2927650</v>
      </c>
      <c r="E12" s="114"/>
    </row>
    <row r="13" spans="1:12" s="3" customFormat="1">
      <c r="A13" s="98" t="s">
        <v>70</v>
      </c>
      <c r="B13" s="98" t="s">
        <v>299</v>
      </c>
      <c r="C13" s="8">
        <f>D13</f>
        <v>2657650</v>
      </c>
      <c r="D13" s="8">
        <f>2927650-D14</f>
        <v>2657650</v>
      </c>
      <c r="E13" s="114"/>
    </row>
    <row r="14" spans="1:12" s="3" customFormat="1">
      <c r="A14" s="98" t="s">
        <v>473</v>
      </c>
      <c r="B14" s="98" t="s">
        <v>472</v>
      </c>
      <c r="C14" s="8">
        <f>D14</f>
        <v>270000</v>
      </c>
      <c r="D14" s="8">
        <f>120000+30000+120000</f>
        <v>270000</v>
      </c>
      <c r="E14" s="114"/>
    </row>
    <row r="15" spans="1:12" s="3" customFormat="1">
      <c r="A15" s="98" t="s">
        <v>474</v>
      </c>
      <c r="B15" s="98" t="s">
        <v>86</v>
      </c>
      <c r="C15" s="8"/>
      <c r="D15" s="8"/>
      <c r="E15" s="114"/>
    </row>
    <row r="16" spans="1:12" s="3" customFormat="1">
      <c r="A16" s="89" t="s">
        <v>71</v>
      </c>
      <c r="B16" s="89" t="s">
        <v>72</v>
      </c>
      <c r="C16" s="108">
        <f>SUM(C17:C18)</f>
        <v>0</v>
      </c>
      <c r="D16" s="108">
        <f>SUM(D17:D18)</f>
        <v>0</v>
      </c>
      <c r="E16" s="114"/>
    </row>
    <row r="17" spans="1:5" s="3" customFormat="1">
      <c r="A17" s="98" t="s">
        <v>73</v>
      </c>
      <c r="B17" s="98" t="s">
        <v>75</v>
      </c>
      <c r="C17" s="8">
        <f>D17</f>
        <v>0</v>
      </c>
      <c r="D17" s="8">
        <v>0</v>
      </c>
      <c r="E17" s="114"/>
    </row>
    <row r="18" spans="1:5" s="3" customFormat="1" ht="30">
      <c r="A18" s="98" t="s">
        <v>74</v>
      </c>
      <c r="B18" s="98" t="s">
        <v>98</v>
      </c>
      <c r="C18" s="8">
        <f>D18</f>
        <v>0</v>
      </c>
      <c r="D18" s="8">
        <v>0</v>
      </c>
      <c r="E18" s="114"/>
    </row>
    <row r="19" spans="1:5" s="3" customFormat="1">
      <c r="A19" s="89" t="s">
        <v>76</v>
      </c>
      <c r="B19" s="89" t="s">
        <v>394</v>
      </c>
      <c r="C19" s="108">
        <f>SUM(C20:C23)</f>
        <v>0</v>
      </c>
      <c r="D19" s="108">
        <f>SUM(D20:D23)</f>
        <v>0</v>
      </c>
      <c r="E19" s="114"/>
    </row>
    <row r="20" spans="1:5" s="3" customFormat="1">
      <c r="A20" s="98" t="s">
        <v>77</v>
      </c>
      <c r="B20" s="98" t="s">
        <v>78</v>
      </c>
      <c r="C20" s="8"/>
      <c r="D20" s="8"/>
      <c r="E20" s="114"/>
    </row>
    <row r="21" spans="1:5" s="3" customFormat="1" ht="30">
      <c r="A21" s="98" t="s">
        <v>81</v>
      </c>
      <c r="B21" s="98" t="s">
        <v>79</v>
      </c>
      <c r="C21" s="8"/>
      <c r="D21" s="8"/>
      <c r="E21" s="114"/>
    </row>
    <row r="22" spans="1:5" s="3" customFormat="1">
      <c r="A22" s="98" t="s">
        <v>82</v>
      </c>
      <c r="B22" s="98" t="s">
        <v>80</v>
      </c>
      <c r="C22" s="8"/>
      <c r="D22" s="8"/>
      <c r="E22" s="114"/>
    </row>
    <row r="23" spans="1:5" s="3" customFormat="1">
      <c r="A23" s="98" t="s">
        <v>83</v>
      </c>
      <c r="B23" s="98" t="s">
        <v>418</v>
      </c>
      <c r="C23" s="8"/>
      <c r="D23" s="8"/>
      <c r="E23" s="114"/>
    </row>
    <row r="24" spans="1:5" s="3" customFormat="1">
      <c r="A24" s="89" t="s">
        <v>84</v>
      </c>
      <c r="B24" s="89" t="s">
        <v>419</v>
      </c>
      <c r="C24" s="266"/>
      <c r="D24" s="8"/>
      <c r="E24" s="114"/>
    </row>
    <row r="25" spans="1:5" s="3" customFormat="1">
      <c r="A25" s="89" t="s">
        <v>239</v>
      </c>
      <c r="B25" s="89" t="s">
        <v>425</v>
      </c>
      <c r="C25" s="8"/>
      <c r="D25" s="8"/>
      <c r="E25" s="114"/>
    </row>
    <row r="26" spans="1:5">
      <c r="A26" s="88">
        <v>1.2</v>
      </c>
      <c r="B26" s="88" t="s">
        <v>85</v>
      </c>
      <c r="C26" s="86">
        <f>SUM(C27,C35)</f>
        <v>16.2</v>
      </c>
      <c r="D26" s="86">
        <f>SUM(D27,D35)</f>
        <v>0</v>
      </c>
      <c r="E26" s="114"/>
    </row>
    <row r="27" spans="1:5">
      <c r="A27" s="89" t="s">
        <v>32</v>
      </c>
      <c r="B27" s="89" t="s">
        <v>299</v>
      </c>
      <c r="C27" s="108">
        <f>SUM(C28:C30)</f>
        <v>0</v>
      </c>
      <c r="D27" s="108">
        <f>SUM(D28:D30)</f>
        <v>0</v>
      </c>
      <c r="E27" s="114"/>
    </row>
    <row r="28" spans="1:5">
      <c r="A28" s="241" t="s">
        <v>87</v>
      </c>
      <c r="B28" s="241" t="s">
        <v>297</v>
      </c>
      <c r="C28" s="8">
        <v>0</v>
      </c>
      <c r="D28" s="8"/>
      <c r="E28" s="114"/>
    </row>
    <row r="29" spans="1:5">
      <c r="A29" s="241" t="s">
        <v>88</v>
      </c>
      <c r="B29" s="241" t="s">
        <v>300</v>
      </c>
      <c r="C29" s="8"/>
      <c r="D29" s="8"/>
      <c r="E29" s="114"/>
    </row>
    <row r="30" spans="1:5">
      <c r="A30" s="241" t="s">
        <v>427</v>
      </c>
      <c r="B30" s="241" t="s">
        <v>298</v>
      </c>
      <c r="C30" s="8"/>
      <c r="D30" s="8"/>
      <c r="E30" s="114"/>
    </row>
    <row r="31" spans="1:5">
      <c r="A31" s="89" t="s">
        <v>33</v>
      </c>
      <c r="B31" s="89" t="s">
        <v>472</v>
      </c>
      <c r="C31" s="108">
        <f>SUM(C32:C34)</f>
        <v>0</v>
      </c>
      <c r="D31" s="108">
        <f>SUM(D32:D34)</f>
        <v>0</v>
      </c>
      <c r="E31" s="114"/>
    </row>
    <row r="32" spans="1:5">
      <c r="A32" s="241" t="s">
        <v>12</v>
      </c>
      <c r="B32" s="241" t="s">
        <v>475</v>
      </c>
      <c r="C32" s="8"/>
      <c r="D32" s="8"/>
      <c r="E32" s="114"/>
    </row>
    <row r="33" spans="1:9">
      <c r="A33" s="241" t="s">
        <v>13</v>
      </c>
      <c r="B33" s="241" t="s">
        <v>476</v>
      </c>
      <c r="C33" s="8"/>
      <c r="D33" s="8"/>
      <c r="E33" s="114"/>
    </row>
    <row r="34" spans="1:9">
      <c r="A34" s="241" t="s">
        <v>269</v>
      </c>
      <c r="B34" s="241" t="s">
        <v>477</v>
      </c>
      <c r="C34" s="8"/>
      <c r="D34" s="8"/>
      <c r="E34" s="114"/>
    </row>
    <row r="35" spans="1:9" s="23" customFormat="1">
      <c r="A35" s="89" t="s">
        <v>34</v>
      </c>
      <c r="B35" s="254" t="s">
        <v>424</v>
      </c>
      <c r="C35" s="8">
        <v>16.2</v>
      </c>
      <c r="D35" s="8"/>
    </row>
    <row r="36" spans="1:9" s="2" customFormat="1">
      <c r="A36" s="1"/>
      <c r="B36" s="249"/>
      <c r="E36" s="5"/>
    </row>
    <row r="37" spans="1:9" s="2" customFormat="1">
      <c r="B37" s="249"/>
      <c r="E37" s="5"/>
    </row>
    <row r="38" spans="1:9">
      <c r="A38" s="1"/>
    </row>
    <row r="39" spans="1:9">
      <c r="A39" s="2"/>
    </row>
    <row r="40" spans="1:9" s="2" customFormat="1">
      <c r="A40" s="70" t="s">
        <v>96</v>
      </c>
      <c r="B40" s="249"/>
      <c r="E40" s="5"/>
    </row>
    <row r="41" spans="1:9" s="2" customFormat="1">
      <c r="B41" s="249"/>
      <c r="E41"/>
      <c r="F41"/>
      <c r="G41"/>
      <c r="H41"/>
      <c r="I41"/>
    </row>
    <row r="42" spans="1:9" s="2" customFormat="1">
      <c r="B42" s="249"/>
      <c r="D42" s="12"/>
      <c r="E42"/>
      <c r="F42"/>
      <c r="G42"/>
      <c r="H42"/>
      <c r="I42"/>
    </row>
    <row r="43" spans="1:9" s="2" customFormat="1">
      <c r="A43"/>
      <c r="B43" s="251" t="s">
        <v>422</v>
      </c>
      <c r="D43" s="12"/>
      <c r="E43"/>
      <c r="F43"/>
      <c r="G43"/>
      <c r="H43"/>
      <c r="I43"/>
    </row>
    <row r="44" spans="1:9" s="2" customFormat="1">
      <c r="A44"/>
      <c r="B44" s="249" t="s">
        <v>258</v>
      </c>
      <c r="D44" s="12"/>
      <c r="E44"/>
      <c r="F44"/>
      <c r="G44"/>
      <c r="H44"/>
      <c r="I44"/>
    </row>
    <row r="45" spans="1:9" customFormat="1" ht="12.75">
      <c r="B45" s="252" t="s">
        <v>127</v>
      </c>
    </row>
    <row r="46" spans="1:9" customFormat="1" ht="12.75">
      <c r="B46" s="253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/>
  <cols>
    <col min="1" max="1" width="15.85546875" style="2" customWidth="1"/>
    <col min="2" max="2" width="69.14062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5" t="s">
        <v>383</v>
      </c>
      <c r="B1" s="230"/>
      <c r="C1" s="553" t="s">
        <v>97</v>
      </c>
      <c r="D1" s="553"/>
      <c r="E1" s="92"/>
    </row>
    <row r="2" spans="1:5" s="6" customFormat="1">
      <c r="A2" s="75" t="s">
        <v>384</v>
      </c>
      <c r="B2" s="230"/>
      <c r="C2" s="551" t="s">
        <v>1271</v>
      </c>
      <c r="D2" s="552"/>
      <c r="E2" s="92"/>
    </row>
    <row r="3" spans="1:5" s="6" customFormat="1">
      <c r="A3" s="75" t="s">
        <v>385</v>
      </c>
      <c r="B3" s="230"/>
      <c r="C3" s="231"/>
      <c r="D3" s="231"/>
      <c r="E3" s="92"/>
    </row>
    <row r="4" spans="1:5" s="6" customFormat="1">
      <c r="A4" s="77" t="s">
        <v>128</v>
      </c>
      <c r="B4" s="230"/>
      <c r="C4" s="231"/>
      <c r="D4" s="231"/>
      <c r="E4" s="92"/>
    </row>
    <row r="5" spans="1:5" s="6" customFormat="1">
      <c r="A5" s="77"/>
      <c r="B5" s="230"/>
      <c r="C5" s="231"/>
      <c r="D5" s="231"/>
      <c r="E5" s="92"/>
    </row>
    <row r="6" spans="1:5">
      <c r="A6" s="78" t="str">
        <f>'[1]ფორმა N2'!A4</f>
        <v>ანგარიშვალდებული პირის დასახელება:</v>
      </c>
      <c r="B6" s="78"/>
      <c r="C6" s="77"/>
      <c r="D6" s="77"/>
      <c r="E6" s="93"/>
    </row>
    <row r="7" spans="1:5">
      <c r="A7" s="232" t="str">
        <f>'ფორმა N1'!D4</f>
        <v>მ.პ.გ. ქართული ოცნება - დემოკრატიული საქართველო</v>
      </c>
      <c r="B7" s="81"/>
      <c r="C7" s="82"/>
      <c r="D7" s="82"/>
      <c r="E7" s="93"/>
    </row>
    <row r="8" spans="1:5">
      <c r="A8" s="78"/>
      <c r="B8" s="78"/>
      <c r="C8" s="77"/>
      <c r="D8" s="77"/>
      <c r="E8" s="93"/>
    </row>
    <row r="9" spans="1:5" s="6" customFormat="1">
      <c r="A9" s="230"/>
      <c r="B9" s="230"/>
      <c r="C9" s="79"/>
      <c r="D9" s="79"/>
      <c r="E9" s="92"/>
    </row>
    <row r="10" spans="1:5" s="6" customFormat="1" ht="30">
      <c r="A10" s="90" t="s">
        <v>64</v>
      </c>
      <c r="B10" s="91" t="s">
        <v>11</v>
      </c>
      <c r="C10" s="80" t="s">
        <v>10</v>
      </c>
      <c r="D10" s="80" t="s">
        <v>9</v>
      </c>
      <c r="E10" s="92"/>
    </row>
    <row r="11" spans="1:5" s="7" customFormat="1">
      <c r="A11" s="233">
        <v>1</v>
      </c>
      <c r="B11" s="233" t="s">
        <v>57</v>
      </c>
      <c r="C11" s="83">
        <f>SUM(C12,C15,C55,C58,C59,C60,C78)</f>
        <v>0</v>
      </c>
      <c r="D11" s="83">
        <f>SUM(D12,D15,D55,D58,D59,D60,D66,D74,D75)</f>
        <v>0</v>
      </c>
      <c r="E11" s="234"/>
    </row>
    <row r="12" spans="1:5" s="9" customFormat="1" ht="18">
      <c r="A12" s="88">
        <v>1.1000000000000001</v>
      </c>
      <c r="B12" s="88" t="s">
        <v>58</v>
      </c>
      <c r="C12" s="84">
        <f>SUM(C13:C14)</f>
        <v>0</v>
      </c>
      <c r="D12" s="84">
        <f>SUM(D13:D14)</f>
        <v>0</v>
      </c>
      <c r="E12" s="94"/>
    </row>
    <row r="13" spans="1:5" s="10" customFormat="1">
      <c r="A13" s="89" t="s">
        <v>30</v>
      </c>
      <c r="B13" s="89" t="s">
        <v>59</v>
      </c>
      <c r="C13" s="4"/>
      <c r="D13" s="4"/>
      <c r="E13" s="95"/>
    </row>
    <row r="14" spans="1:5" s="3" customFormat="1">
      <c r="A14" s="89" t="s">
        <v>31</v>
      </c>
      <c r="B14" s="89" t="s">
        <v>0</v>
      </c>
      <c r="C14" s="4"/>
      <c r="D14" s="4"/>
      <c r="E14" s="96"/>
    </row>
    <row r="15" spans="1:5" s="7" customFormat="1">
      <c r="A15" s="88">
        <v>1.2</v>
      </c>
      <c r="B15" s="88" t="s">
        <v>60</v>
      </c>
      <c r="C15" s="85">
        <f>SUM(C16,C19,C31,C32,C33,C34,C37,C38,C45:C49,C53,C54)</f>
        <v>0</v>
      </c>
      <c r="D15" s="85">
        <f>SUM(D16,D19,D31,D32,D33,D34,D37,D38,D45:D49,D53,D54)</f>
        <v>0</v>
      </c>
      <c r="E15" s="234"/>
    </row>
    <row r="16" spans="1:5" s="3" customFormat="1">
      <c r="A16" s="89" t="s">
        <v>32</v>
      </c>
      <c r="B16" s="89" t="s">
        <v>1</v>
      </c>
      <c r="C16" s="84">
        <f>SUM(C17:C18)</f>
        <v>0</v>
      </c>
      <c r="D16" s="84">
        <f>SUM(D17:D18)</f>
        <v>0</v>
      </c>
      <c r="E16" s="96"/>
    </row>
    <row r="17" spans="1:6" s="3" customFormat="1">
      <c r="A17" s="98" t="s">
        <v>87</v>
      </c>
      <c r="B17" s="98" t="s">
        <v>61</v>
      </c>
      <c r="C17" s="4"/>
      <c r="D17" s="235"/>
      <c r="E17" s="96"/>
    </row>
    <row r="18" spans="1:6" s="3" customFormat="1">
      <c r="A18" s="98" t="s">
        <v>88</v>
      </c>
      <c r="B18" s="98" t="s">
        <v>62</v>
      </c>
      <c r="C18" s="4"/>
      <c r="D18" s="235"/>
      <c r="E18" s="96"/>
    </row>
    <row r="19" spans="1:6" s="3" customFormat="1">
      <c r="A19" s="89" t="s">
        <v>33</v>
      </c>
      <c r="B19" s="89" t="s">
        <v>2</v>
      </c>
      <c r="C19" s="84">
        <f>SUM(C20:C25,C30)</f>
        <v>0</v>
      </c>
      <c r="D19" s="84">
        <f>SUM(D20:D25,D30)</f>
        <v>0</v>
      </c>
      <c r="E19" s="236"/>
      <c r="F19" s="237"/>
    </row>
    <row r="20" spans="1:6" s="240" customFormat="1" ht="30">
      <c r="A20" s="98" t="s">
        <v>12</v>
      </c>
      <c r="B20" s="98" t="s">
        <v>238</v>
      </c>
      <c r="C20" s="238"/>
      <c r="D20" s="38"/>
      <c r="E20" s="239"/>
    </row>
    <row r="21" spans="1:6" s="240" customFormat="1">
      <c r="A21" s="98" t="s">
        <v>13</v>
      </c>
      <c r="B21" s="98" t="s">
        <v>14</v>
      </c>
      <c r="C21" s="238"/>
      <c r="D21" s="39"/>
      <c r="E21" s="239"/>
    </row>
    <row r="22" spans="1:6" s="240" customFormat="1" ht="30">
      <c r="A22" s="98" t="s">
        <v>269</v>
      </c>
      <c r="B22" s="98" t="s">
        <v>22</v>
      </c>
      <c r="C22" s="238"/>
      <c r="D22" s="40"/>
      <c r="E22" s="239"/>
    </row>
    <row r="23" spans="1:6" s="240" customFormat="1" ht="16.5" customHeight="1">
      <c r="A23" s="98" t="s">
        <v>270</v>
      </c>
      <c r="B23" s="98" t="s">
        <v>15</v>
      </c>
      <c r="C23" s="238"/>
      <c r="D23" s="40"/>
      <c r="E23" s="239"/>
    </row>
    <row r="24" spans="1:6" s="240" customFormat="1" ht="16.5" customHeight="1">
      <c r="A24" s="98" t="s">
        <v>271</v>
      </c>
      <c r="B24" s="98" t="s">
        <v>16</v>
      </c>
      <c r="C24" s="238"/>
      <c r="D24" s="40"/>
      <c r="E24" s="239"/>
    </row>
    <row r="25" spans="1:6" s="240" customFormat="1" ht="16.5" customHeight="1">
      <c r="A25" s="98" t="s">
        <v>272</v>
      </c>
      <c r="B25" s="98" t="s">
        <v>17</v>
      </c>
      <c r="C25" s="84">
        <f>SUM(C26:C29)</f>
        <v>0</v>
      </c>
      <c r="D25" s="84">
        <f>SUM(D26:D29)</f>
        <v>0</v>
      </c>
      <c r="E25" s="239"/>
    </row>
    <row r="26" spans="1:6" s="240" customFormat="1" ht="16.5" customHeight="1">
      <c r="A26" s="241" t="s">
        <v>273</v>
      </c>
      <c r="B26" s="241" t="s">
        <v>18</v>
      </c>
      <c r="C26" s="238"/>
      <c r="D26" s="40"/>
      <c r="E26" s="239"/>
    </row>
    <row r="27" spans="1:6" s="240" customFormat="1" ht="16.5" customHeight="1">
      <c r="A27" s="241" t="s">
        <v>274</v>
      </c>
      <c r="B27" s="241" t="s">
        <v>19</v>
      </c>
      <c r="C27" s="238"/>
      <c r="D27" s="40"/>
      <c r="E27" s="239"/>
    </row>
    <row r="28" spans="1:6" s="240" customFormat="1" ht="16.5" customHeight="1">
      <c r="A28" s="241" t="s">
        <v>275</v>
      </c>
      <c r="B28" s="241" t="s">
        <v>20</v>
      </c>
      <c r="C28" s="238"/>
      <c r="D28" s="40"/>
      <c r="E28" s="239"/>
    </row>
    <row r="29" spans="1:6" s="240" customFormat="1" ht="16.5" customHeight="1">
      <c r="A29" s="241" t="s">
        <v>276</v>
      </c>
      <c r="B29" s="241" t="s">
        <v>23</v>
      </c>
      <c r="C29" s="238"/>
      <c r="D29" s="41"/>
      <c r="E29" s="239"/>
    </row>
    <row r="30" spans="1:6" s="240" customFormat="1" ht="16.5" customHeight="1">
      <c r="A30" s="98" t="s">
        <v>277</v>
      </c>
      <c r="B30" s="98" t="s">
        <v>21</v>
      </c>
      <c r="C30" s="238"/>
      <c r="D30" s="41"/>
      <c r="E30" s="239"/>
    </row>
    <row r="31" spans="1:6" s="3" customFormat="1" ht="16.5" customHeight="1">
      <c r="A31" s="89" t="s">
        <v>34</v>
      </c>
      <c r="B31" s="89" t="s">
        <v>3</v>
      </c>
      <c r="C31" s="4"/>
      <c r="D31" s="235"/>
      <c r="E31" s="236"/>
    </row>
    <row r="32" spans="1:6" s="3" customFormat="1" ht="16.5" customHeight="1">
      <c r="A32" s="89" t="s">
        <v>35</v>
      </c>
      <c r="B32" s="89" t="s">
        <v>4</v>
      </c>
      <c r="C32" s="4"/>
      <c r="D32" s="235"/>
      <c r="E32" s="96"/>
    </row>
    <row r="33" spans="1:5" s="3" customFormat="1" ht="16.5" customHeight="1">
      <c r="A33" s="89" t="s">
        <v>36</v>
      </c>
      <c r="B33" s="89" t="s">
        <v>5</v>
      </c>
      <c r="C33" s="4"/>
      <c r="D33" s="235"/>
      <c r="E33" s="96"/>
    </row>
    <row r="34" spans="1:5" s="3" customFormat="1" ht="30">
      <c r="A34" s="89" t="s">
        <v>37</v>
      </c>
      <c r="B34" s="89" t="s">
        <v>63</v>
      </c>
      <c r="C34" s="84">
        <f>SUM(C35:C36)</f>
        <v>0</v>
      </c>
      <c r="D34" s="84">
        <f>SUM(D35:D36)</f>
        <v>0</v>
      </c>
      <c r="E34" s="96"/>
    </row>
    <row r="35" spans="1:5" s="3" customFormat="1" ht="16.5" customHeight="1">
      <c r="A35" s="98" t="s">
        <v>278</v>
      </c>
      <c r="B35" s="98" t="s">
        <v>56</v>
      </c>
      <c r="C35" s="4"/>
      <c r="D35" s="235"/>
      <c r="E35" s="96"/>
    </row>
    <row r="36" spans="1:5" s="3" customFormat="1" ht="16.5" customHeight="1">
      <c r="A36" s="98" t="s">
        <v>279</v>
      </c>
      <c r="B36" s="98" t="s">
        <v>55</v>
      </c>
      <c r="C36" s="4"/>
      <c r="D36" s="235"/>
      <c r="E36" s="96"/>
    </row>
    <row r="37" spans="1:5" s="3" customFormat="1" ht="16.5" customHeight="1">
      <c r="A37" s="89" t="s">
        <v>38</v>
      </c>
      <c r="B37" s="89" t="s">
        <v>49</v>
      </c>
      <c r="C37" s="4"/>
      <c r="D37" s="235"/>
      <c r="E37" s="96"/>
    </row>
    <row r="38" spans="1:5" s="3" customFormat="1" ht="16.5" customHeight="1">
      <c r="A38" s="89" t="s">
        <v>39</v>
      </c>
      <c r="B38" s="89" t="s">
        <v>386</v>
      </c>
      <c r="C38" s="84">
        <f>SUM(C39:C44)</f>
        <v>0</v>
      </c>
      <c r="D38" s="84">
        <f>SUM(D39:D44)</f>
        <v>0</v>
      </c>
      <c r="E38" s="96"/>
    </row>
    <row r="39" spans="1:5" s="3" customFormat="1" ht="16.5" customHeight="1">
      <c r="A39" s="17" t="s">
        <v>337</v>
      </c>
      <c r="B39" s="17" t="s">
        <v>341</v>
      </c>
      <c r="C39" s="4"/>
      <c r="D39" s="235"/>
      <c r="E39" s="96"/>
    </row>
    <row r="40" spans="1:5" s="3" customFormat="1" ht="16.5" customHeight="1">
      <c r="A40" s="17" t="s">
        <v>338</v>
      </c>
      <c r="B40" s="17" t="s">
        <v>342</v>
      </c>
      <c r="C40" s="4"/>
      <c r="D40" s="235"/>
      <c r="E40" s="96"/>
    </row>
    <row r="41" spans="1:5" s="3" customFormat="1" ht="16.5" customHeight="1">
      <c r="A41" s="17" t="s">
        <v>339</v>
      </c>
      <c r="B41" s="17" t="s">
        <v>345</v>
      </c>
      <c r="C41" s="4"/>
      <c r="D41" s="235"/>
      <c r="E41" s="96"/>
    </row>
    <row r="42" spans="1:5" s="3" customFormat="1" ht="16.5" customHeight="1">
      <c r="A42" s="17" t="s">
        <v>344</v>
      </c>
      <c r="B42" s="17" t="s">
        <v>346</v>
      </c>
      <c r="C42" s="4"/>
      <c r="D42" s="235"/>
      <c r="E42" s="96"/>
    </row>
    <row r="43" spans="1:5" s="3" customFormat="1" ht="16.5" customHeight="1">
      <c r="A43" s="17" t="s">
        <v>347</v>
      </c>
      <c r="B43" s="17" t="s">
        <v>465</v>
      </c>
      <c r="C43" s="4"/>
      <c r="D43" s="235"/>
      <c r="E43" s="96"/>
    </row>
    <row r="44" spans="1:5" s="3" customFormat="1" ht="16.5" customHeight="1">
      <c r="A44" s="17" t="s">
        <v>466</v>
      </c>
      <c r="B44" s="17" t="s">
        <v>343</v>
      </c>
      <c r="C44" s="4"/>
      <c r="D44" s="235"/>
      <c r="E44" s="96"/>
    </row>
    <row r="45" spans="1:5" s="3" customFormat="1" ht="30">
      <c r="A45" s="89" t="s">
        <v>40</v>
      </c>
      <c r="B45" s="89" t="s">
        <v>28</v>
      </c>
      <c r="C45" s="4"/>
      <c r="D45" s="235"/>
      <c r="E45" s="96"/>
    </row>
    <row r="46" spans="1:5" s="3" customFormat="1" ht="31.5" customHeight="1">
      <c r="A46" s="89" t="s">
        <v>41</v>
      </c>
      <c r="B46" s="89" t="s">
        <v>24</v>
      </c>
      <c r="C46" s="4"/>
      <c r="D46" s="235"/>
      <c r="E46" s="96"/>
    </row>
    <row r="47" spans="1:5" s="3" customFormat="1" ht="16.5" customHeight="1">
      <c r="A47" s="89" t="s">
        <v>42</v>
      </c>
      <c r="B47" s="89" t="s">
        <v>25</v>
      </c>
      <c r="C47" s="4"/>
      <c r="D47" s="235"/>
      <c r="E47" s="96"/>
    </row>
    <row r="48" spans="1:5" s="3" customFormat="1" ht="16.5" customHeight="1">
      <c r="A48" s="89" t="s">
        <v>43</v>
      </c>
      <c r="B48" s="89" t="s">
        <v>26</v>
      </c>
      <c r="C48" s="4"/>
      <c r="D48" s="235"/>
      <c r="E48" s="96"/>
    </row>
    <row r="49" spans="1:6" s="3" customFormat="1" ht="16.5" customHeight="1">
      <c r="A49" s="89" t="s">
        <v>44</v>
      </c>
      <c r="B49" s="89" t="s">
        <v>387</v>
      </c>
      <c r="C49" s="84">
        <f>SUM(C50:C52)</f>
        <v>0</v>
      </c>
      <c r="D49" s="84">
        <f>SUM(D50:D52)</f>
        <v>0</v>
      </c>
      <c r="E49" s="96"/>
    </row>
    <row r="50" spans="1:6" s="3" customFormat="1" ht="16.5" customHeight="1">
      <c r="A50" s="98" t="s">
        <v>352</v>
      </c>
      <c r="B50" s="98" t="s">
        <v>355</v>
      </c>
      <c r="C50" s="4"/>
      <c r="D50" s="235"/>
      <c r="E50" s="96"/>
    </row>
    <row r="51" spans="1:6" s="3" customFormat="1" ht="16.5" customHeight="1">
      <c r="A51" s="98" t="s">
        <v>353</v>
      </c>
      <c r="B51" s="98" t="s">
        <v>354</v>
      </c>
      <c r="C51" s="4"/>
      <c r="D51" s="235"/>
      <c r="E51" s="96"/>
    </row>
    <row r="52" spans="1:6" s="3" customFormat="1" ht="16.5" customHeight="1">
      <c r="A52" s="98" t="s">
        <v>356</v>
      </c>
      <c r="B52" s="98" t="s">
        <v>357</v>
      </c>
      <c r="C52" s="4"/>
      <c r="D52" s="235"/>
      <c r="E52" s="96"/>
    </row>
    <row r="53" spans="1:6" s="3" customFormat="1" ht="30">
      <c r="A53" s="89" t="s">
        <v>45</v>
      </c>
      <c r="B53" s="89" t="s">
        <v>29</v>
      </c>
      <c r="C53" s="4"/>
      <c r="D53" s="235"/>
      <c r="E53" s="96"/>
    </row>
    <row r="54" spans="1:6" s="3" customFormat="1" ht="16.5" customHeight="1">
      <c r="A54" s="89" t="s">
        <v>46</v>
      </c>
      <c r="B54" s="89" t="s">
        <v>6</v>
      </c>
      <c r="C54" s="4"/>
      <c r="D54" s="235"/>
      <c r="E54" s="236"/>
      <c r="F54" s="237"/>
    </row>
    <row r="55" spans="1:6" s="3" customFormat="1" ht="30">
      <c r="A55" s="88">
        <v>1.3</v>
      </c>
      <c r="B55" s="88" t="s">
        <v>391</v>
      </c>
      <c r="C55" s="85">
        <f>SUM(C56:C57)</f>
        <v>0</v>
      </c>
      <c r="D55" s="85">
        <f>SUM(D56:D57)</f>
        <v>0</v>
      </c>
      <c r="E55" s="236"/>
      <c r="F55" s="237"/>
    </row>
    <row r="56" spans="1:6" s="3" customFormat="1" ht="30">
      <c r="A56" s="89" t="s">
        <v>50</v>
      </c>
      <c r="B56" s="89" t="s">
        <v>48</v>
      </c>
      <c r="C56" s="4"/>
      <c r="D56" s="235"/>
      <c r="E56" s="236"/>
      <c r="F56" s="237"/>
    </row>
    <row r="57" spans="1:6" s="3" customFormat="1" ht="16.5" customHeight="1">
      <c r="A57" s="89" t="s">
        <v>51</v>
      </c>
      <c r="B57" s="89" t="s">
        <v>47</v>
      </c>
      <c r="C57" s="4"/>
      <c r="D57" s="235"/>
      <c r="E57" s="236"/>
      <c r="F57" s="237"/>
    </row>
    <row r="58" spans="1:6" s="3" customFormat="1">
      <c r="A58" s="88">
        <v>1.4</v>
      </c>
      <c r="B58" s="88" t="s">
        <v>393</v>
      </c>
      <c r="C58" s="4"/>
      <c r="D58" s="235"/>
      <c r="E58" s="236"/>
      <c r="F58" s="237"/>
    </row>
    <row r="59" spans="1:6" s="240" customFormat="1">
      <c r="A59" s="88">
        <v>1.5</v>
      </c>
      <c r="B59" s="88" t="s">
        <v>7</v>
      </c>
      <c r="C59" s="238"/>
      <c r="D59" s="40"/>
      <c r="E59" s="239"/>
    </row>
    <row r="60" spans="1:6" s="240" customFormat="1">
      <c r="A60" s="88">
        <v>1.6</v>
      </c>
      <c r="B60" s="45" t="s">
        <v>8</v>
      </c>
      <c r="C60" s="86">
        <f>SUM(C61:C65)</f>
        <v>0</v>
      </c>
      <c r="D60" s="87">
        <f>SUM(D61:D65)</f>
        <v>0</v>
      </c>
      <c r="E60" s="239"/>
    </row>
    <row r="61" spans="1:6" s="240" customFormat="1">
      <c r="A61" s="89" t="s">
        <v>285</v>
      </c>
      <c r="B61" s="46" t="s">
        <v>52</v>
      </c>
      <c r="C61" s="238"/>
      <c r="D61" s="40"/>
      <c r="E61" s="239"/>
    </row>
    <row r="62" spans="1:6" s="240" customFormat="1" ht="30">
      <c r="A62" s="89" t="s">
        <v>286</v>
      </c>
      <c r="B62" s="46" t="s">
        <v>54</v>
      </c>
      <c r="C62" s="238"/>
      <c r="D62" s="40"/>
      <c r="E62" s="239"/>
    </row>
    <row r="63" spans="1:6" s="240" customFormat="1">
      <c r="A63" s="89" t="s">
        <v>287</v>
      </c>
      <c r="B63" s="46" t="s">
        <v>53</v>
      </c>
      <c r="C63" s="40"/>
      <c r="D63" s="40"/>
      <c r="E63" s="239"/>
    </row>
    <row r="64" spans="1:6" s="240" customFormat="1">
      <c r="A64" s="89" t="s">
        <v>288</v>
      </c>
      <c r="B64" s="46" t="s">
        <v>27</v>
      </c>
      <c r="C64" s="238"/>
      <c r="D64" s="40"/>
      <c r="E64" s="239"/>
    </row>
    <row r="65" spans="1:5" s="240" customFormat="1">
      <c r="A65" s="89" t="s">
        <v>323</v>
      </c>
      <c r="B65" s="46" t="s">
        <v>324</v>
      </c>
      <c r="C65" s="238"/>
      <c r="D65" s="40"/>
      <c r="E65" s="239"/>
    </row>
    <row r="66" spans="1:5">
      <c r="A66" s="233">
        <v>2</v>
      </c>
      <c r="B66" s="233" t="s">
        <v>388</v>
      </c>
      <c r="C66" s="242"/>
      <c r="D66" s="86">
        <f>SUM(D67:D73)</f>
        <v>0</v>
      </c>
      <c r="E66" s="97"/>
    </row>
    <row r="67" spans="1:5">
      <c r="A67" s="99">
        <v>2.1</v>
      </c>
      <c r="B67" s="243" t="s">
        <v>89</v>
      </c>
      <c r="C67" s="244"/>
      <c r="D67" s="22"/>
      <c r="E67" s="97"/>
    </row>
    <row r="68" spans="1:5">
      <c r="A68" s="99">
        <v>2.2000000000000002</v>
      </c>
      <c r="B68" s="243" t="s">
        <v>389</v>
      </c>
      <c r="C68" s="244"/>
      <c r="D68" s="22"/>
      <c r="E68" s="97"/>
    </row>
    <row r="69" spans="1:5">
      <c r="A69" s="99">
        <v>2.2999999999999998</v>
      </c>
      <c r="B69" s="243" t="s">
        <v>93</v>
      </c>
      <c r="C69" s="244"/>
      <c r="D69" s="22"/>
      <c r="E69" s="97"/>
    </row>
    <row r="70" spans="1:5">
      <c r="A70" s="99">
        <v>2.4</v>
      </c>
      <c r="B70" s="243" t="s">
        <v>92</v>
      </c>
      <c r="C70" s="244"/>
      <c r="D70" s="22"/>
      <c r="E70" s="97"/>
    </row>
    <row r="71" spans="1:5">
      <c r="A71" s="99">
        <v>2.5</v>
      </c>
      <c r="B71" s="243" t="s">
        <v>390</v>
      </c>
      <c r="C71" s="244"/>
      <c r="D71" s="22"/>
      <c r="E71" s="97"/>
    </row>
    <row r="72" spans="1:5">
      <c r="A72" s="99">
        <v>2.6</v>
      </c>
      <c r="B72" s="243" t="s">
        <v>90</v>
      </c>
      <c r="C72" s="244"/>
      <c r="D72" s="22"/>
      <c r="E72" s="97"/>
    </row>
    <row r="73" spans="1:5">
      <c r="A73" s="99">
        <v>2.7</v>
      </c>
      <c r="B73" s="243" t="s">
        <v>91</v>
      </c>
      <c r="C73" s="245"/>
      <c r="D73" s="22"/>
      <c r="E73" s="97"/>
    </row>
    <row r="74" spans="1:5">
      <c r="A74" s="233">
        <v>3</v>
      </c>
      <c r="B74" s="233" t="s">
        <v>423</v>
      </c>
      <c r="C74" s="86"/>
      <c r="D74" s="22"/>
      <c r="E74" s="97"/>
    </row>
    <row r="75" spans="1:5">
      <c r="A75" s="233">
        <v>4</v>
      </c>
      <c r="B75" s="233" t="s">
        <v>240</v>
      </c>
      <c r="C75" s="86"/>
      <c r="D75" s="86">
        <f>SUM(D76:D77)</f>
        <v>0</v>
      </c>
      <c r="E75" s="97"/>
    </row>
    <row r="76" spans="1:5">
      <c r="A76" s="99">
        <v>4.0999999999999996</v>
      </c>
      <c r="B76" s="99" t="s">
        <v>241</v>
      </c>
      <c r="C76" s="244"/>
      <c r="D76" s="8"/>
      <c r="E76" s="97"/>
    </row>
    <row r="77" spans="1:5">
      <c r="A77" s="99">
        <v>4.2</v>
      </c>
      <c r="B77" s="99" t="s">
        <v>242</v>
      </c>
      <c r="C77" s="245"/>
      <c r="D77" s="8"/>
      <c r="E77" s="97"/>
    </row>
    <row r="78" spans="1:5">
      <c r="A78" s="233">
        <v>5</v>
      </c>
      <c r="B78" s="233" t="s">
        <v>267</v>
      </c>
      <c r="C78" s="268"/>
      <c r="D78" s="245"/>
      <c r="E78" s="97"/>
    </row>
    <row r="79" spans="1:5">
      <c r="B79" s="44"/>
    </row>
    <row r="80" spans="1:5">
      <c r="A80" s="556" t="s">
        <v>467</v>
      </c>
      <c r="B80" s="556"/>
      <c r="C80" s="556"/>
      <c r="D80" s="556"/>
      <c r="E80" s="5"/>
    </row>
    <row r="81" spans="1:9">
      <c r="B81" s="44"/>
    </row>
    <row r="82" spans="1:9" s="23" customFormat="1" ht="12.75"/>
    <row r="83" spans="1:9">
      <c r="A83" s="70" t="s">
        <v>96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70" t="s">
        <v>420</v>
      </c>
      <c r="D86" s="12"/>
      <c r="E86"/>
      <c r="F86"/>
      <c r="G86"/>
      <c r="H86"/>
      <c r="I86"/>
    </row>
    <row r="87" spans="1:9">
      <c r="A87"/>
      <c r="B87" s="2" t="s">
        <v>421</v>
      </c>
      <c r="D87" s="12"/>
      <c r="E87"/>
      <c r="F87"/>
      <c r="G87"/>
      <c r="H87"/>
      <c r="I87"/>
    </row>
    <row r="88" spans="1:9" customFormat="1" ht="12.75">
      <c r="B88" s="66" t="s">
        <v>127</v>
      </c>
    </row>
    <row r="89" spans="1:9" s="23" customFormat="1" ht="12.75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5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topLeftCell="A43" zoomScale="80" zoomScaleSheetLayoutView="80" workbookViewId="0">
      <selection activeCell="C50" sqref="C50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5" t="s">
        <v>290</v>
      </c>
      <c r="B1" s="115"/>
      <c r="C1" s="553" t="s">
        <v>97</v>
      </c>
      <c r="D1" s="553"/>
      <c r="E1" s="153"/>
    </row>
    <row r="2" spans="1:12">
      <c r="A2" s="77" t="s">
        <v>128</v>
      </c>
      <c r="B2" s="115"/>
      <c r="C2" s="551" t="s">
        <v>1271</v>
      </c>
      <c r="D2" s="552"/>
      <c r="E2" s="153"/>
    </row>
    <row r="3" spans="1:12">
      <c r="A3" s="77"/>
      <c r="B3" s="115"/>
      <c r="C3" s="352"/>
      <c r="D3" s="352"/>
      <c r="E3" s="153"/>
    </row>
    <row r="4" spans="1:12" s="2" customFormat="1">
      <c r="A4" s="78" t="s">
        <v>262</v>
      </c>
      <c r="B4" s="78"/>
      <c r="C4" s="77"/>
      <c r="D4" s="77"/>
      <c r="E4" s="109"/>
      <c r="L4" s="21"/>
    </row>
    <row r="5" spans="1:12" s="2" customFormat="1">
      <c r="A5" s="120" t="str">
        <f>'ფორმა N1'!D4</f>
        <v>მ.პ.გ. ქართული ოცნება - დემოკრატიული საქართველო</v>
      </c>
      <c r="B5" s="112"/>
      <c r="C5" s="59"/>
      <c r="D5" s="59"/>
      <c r="E5" s="109"/>
    </row>
    <row r="6" spans="1:12" s="2" customFormat="1">
      <c r="A6" s="78"/>
      <c r="B6" s="78"/>
      <c r="C6" s="77"/>
      <c r="D6" s="77"/>
      <c r="E6" s="109"/>
    </row>
    <row r="7" spans="1:12" s="6" customFormat="1">
      <c r="A7" s="351"/>
      <c r="B7" s="351"/>
      <c r="C7" s="79"/>
      <c r="D7" s="79"/>
      <c r="E7" s="154"/>
    </row>
    <row r="8" spans="1:12" s="6" customFormat="1" ht="30">
      <c r="A8" s="107" t="s">
        <v>64</v>
      </c>
      <c r="B8" s="80" t="s">
        <v>11</v>
      </c>
      <c r="C8" s="80" t="s">
        <v>10</v>
      </c>
      <c r="D8" s="80" t="s">
        <v>9</v>
      </c>
      <c r="E8" s="154"/>
    </row>
    <row r="9" spans="1:12" s="9" customFormat="1" ht="18">
      <c r="A9" s="13">
        <v>1</v>
      </c>
      <c r="B9" s="13" t="s">
        <v>57</v>
      </c>
      <c r="C9" s="83">
        <f>SUM(C10,C13,C53,C56,C57,C58,C75)</f>
        <v>1312243.42</v>
      </c>
      <c r="D9" s="83">
        <f>SUM(D10,D13,D53,D56,D57,D58,D64,D71,D72)</f>
        <v>3477101.44</v>
      </c>
      <c r="E9" s="155"/>
    </row>
    <row r="10" spans="1:12" s="9" customFormat="1" ht="18">
      <c r="A10" s="14">
        <v>1.1000000000000001</v>
      </c>
      <c r="B10" s="14" t="s">
        <v>58</v>
      </c>
      <c r="C10" s="85">
        <f>SUM(C11:C12)</f>
        <v>33375</v>
      </c>
      <c r="D10" s="85">
        <f>SUM(D11:D12)</f>
        <v>33375</v>
      </c>
      <c r="E10" s="155"/>
    </row>
    <row r="11" spans="1:12" s="9" customFormat="1" ht="16.5" customHeight="1">
      <c r="A11" s="16" t="s">
        <v>30</v>
      </c>
      <c r="B11" s="16" t="s">
        <v>59</v>
      </c>
      <c r="C11" s="33">
        <v>33375</v>
      </c>
      <c r="D11" s="34">
        <v>33375</v>
      </c>
      <c r="E11" s="155"/>
    </row>
    <row r="12" spans="1:12" ht="16.5" customHeight="1">
      <c r="A12" s="16" t="s">
        <v>31</v>
      </c>
      <c r="B12" s="16" t="s">
        <v>0</v>
      </c>
      <c r="C12" s="33"/>
      <c r="D12" s="34"/>
      <c r="E12" s="153"/>
    </row>
    <row r="13" spans="1:12">
      <c r="A13" s="14">
        <v>1.2</v>
      </c>
      <c r="B13" s="14" t="s">
        <v>60</v>
      </c>
      <c r="C13" s="85">
        <f>SUM(C14,C17,C29:C32,C35,C36,C43,C44,C45,C46,C47,C51,C52)</f>
        <v>1080971.26</v>
      </c>
      <c r="D13" s="85">
        <f>SUM(D14,D17,D29:D32,D35,D36,D43,D44,D45,D46,D47,D51,D52)</f>
        <v>3376996.42</v>
      </c>
      <c r="E13" s="153"/>
    </row>
    <row r="14" spans="1:12">
      <c r="A14" s="16" t="s">
        <v>32</v>
      </c>
      <c r="B14" s="16" t="s">
        <v>1</v>
      </c>
      <c r="C14" s="84">
        <f>SUM(C15:C16)</f>
        <v>42000</v>
      </c>
      <c r="D14" s="84">
        <f>SUM(D15:D16)</f>
        <v>42000</v>
      </c>
      <c r="E14" s="153"/>
    </row>
    <row r="15" spans="1:12" ht="17.25" customHeight="1">
      <c r="A15" s="17" t="s">
        <v>87</v>
      </c>
      <c r="B15" s="17" t="s">
        <v>61</v>
      </c>
      <c r="C15" s="35"/>
      <c r="D15" s="36"/>
      <c r="E15" s="153"/>
    </row>
    <row r="16" spans="1:12" ht="17.25" customHeight="1">
      <c r="A16" s="17" t="s">
        <v>88</v>
      </c>
      <c r="B16" s="17" t="s">
        <v>62</v>
      </c>
      <c r="C16" s="35">
        <v>42000</v>
      </c>
      <c r="D16" s="437">
        <v>42000</v>
      </c>
      <c r="E16" s="153"/>
    </row>
    <row r="17" spans="1:7">
      <c r="A17" s="16" t="s">
        <v>33</v>
      </c>
      <c r="B17" s="16" t="s">
        <v>2</v>
      </c>
      <c r="C17" s="84">
        <f>SUM(C18:C23,C28)</f>
        <v>10596.43</v>
      </c>
      <c r="D17" s="84">
        <f>SUM(D18:D23,D28)</f>
        <v>8696.3900000000012</v>
      </c>
      <c r="E17" s="153"/>
    </row>
    <row r="18" spans="1:7" ht="30">
      <c r="A18" s="17" t="s">
        <v>12</v>
      </c>
      <c r="B18" s="17" t="s">
        <v>238</v>
      </c>
      <c r="C18" s="37">
        <v>2395.4</v>
      </c>
      <c r="D18" s="38">
        <v>2570.4</v>
      </c>
      <c r="E18" s="153"/>
      <c r="G18" s="444"/>
    </row>
    <row r="19" spans="1:7">
      <c r="A19" s="17" t="s">
        <v>13</v>
      </c>
      <c r="B19" s="17" t="s">
        <v>14</v>
      </c>
      <c r="C19" s="37"/>
      <c r="D19" s="39"/>
      <c r="E19" s="153"/>
    </row>
    <row r="20" spans="1:7" ht="30">
      <c r="A20" s="17" t="s">
        <v>269</v>
      </c>
      <c r="B20" s="17" t="s">
        <v>22</v>
      </c>
      <c r="C20" s="37">
        <v>234</v>
      </c>
      <c r="D20" s="40">
        <v>0</v>
      </c>
      <c r="E20" s="153"/>
    </row>
    <row r="21" spans="1:7">
      <c r="A21" s="17" t="s">
        <v>270</v>
      </c>
      <c r="B21" s="17" t="s">
        <v>15</v>
      </c>
      <c r="C21" s="37">
        <f>2453.55+16+1841</f>
        <v>4310.55</v>
      </c>
      <c r="D21" s="40">
        <v>2469.5500000000002</v>
      </c>
      <c r="E21" s="153"/>
      <c r="F21" s="442"/>
    </row>
    <row r="22" spans="1:7">
      <c r="A22" s="17" t="s">
        <v>271</v>
      </c>
      <c r="B22" s="17" t="s">
        <v>16</v>
      </c>
      <c r="C22" s="37"/>
      <c r="D22" s="40"/>
      <c r="E22" s="153"/>
    </row>
    <row r="23" spans="1:7">
      <c r="A23" s="17" t="s">
        <v>272</v>
      </c>
      <c r="B23" s="17" t="s">
        <v>17</v>
      </c>
      <c r="C23" s="118">
        <f>SUM(C24:C27)</f>
        <v>3656.48</v>
      </c>
      <c r="D23" s="118">
        <f>SUM(D24:D27)</f>
        <v>3656.44</v>
      </c>
      <c r="E23" s="153"/>
    </row>
    <row r="24" spans="1:7" ht="16.5" customHeight="1">
      <c r="A24" s="18" t="s">
        <v>273</v>
      </c>
      <c r="B24" s="18" t="s">
        <v>18</v>
      </c>
      <c r="C24" s="439">
        <v>2939.85</v>
      </c>
      <c r="D24" s="440">
        <v>2939.85</v>
      </c>
      <c r="E24" s="153"/>
    </row>
    <row r="25" spans="1:7" ht="16.5" customHeight="1">
      <c r="A25" s="18" t="s">
        <v>274</v>
      </c>
      <c r="B25" s="18" t="s">
        <v>19</v>
      </c>
      <c r="C25" s="439">
        <v>635.04</v>
      </c>
      <c r="D25" s="440">
        <v>635</v>
      </c>
      <c r="E25" s="153"/>
    </row>
    <row r="26" spans="1:7" ht="16.5" customHeight="1">
      <c r="A26" s="18" t="s">
        <v>275</v>
      </c>
      <c r="B26" s="18" t="s">
        <v>20</v>
      </c>
      <c r="C26" s="439">
        <v>23.59</v>
      </c>
      <c r="D26" s="440">
        <v>23.59</v>
      </c>
      <c r="E26" s="153"/>
    </row>
    <row r="27" spans="1:7" ht="16.5" customHeight="1">
      <c r="A27" s="18" t="s">
        <v>276</v>
      </c>
      <c r="B27" s="18" t="s">
        <v>23</v>
      </c>
      <c r="C27" s="439">
        <v>58</v>
      </c>
      <c r="D27" s="441">
        <v>58</v>
      </c>
      <c r="E27" s="153"/>
    </row>
    <row r="28" spans="1:7">
      <c r="A28" s="17" t="s">
        <v>277</v>
      </c>
      <c r="B28" s="17" t="s">
        <v>21</v>
      </c>
      <c r="C28" s="37"/>
      <c r="D28" s="41"/>
      <c r="E28" s="153"/>
    </row>
    <row r="29" spans="1:7">
      <c r="A29" s="16" t="s">
        <v>34</v>
      </c>
      <c r="B29" s="16" t="s">
        <v>3</v>
      </c>
      <c r="C29" s="33">
        <v>2261.5</v>
      </c>
      <c r="D29" s="438">
        <f>1254+1187.5</f>
        <v>2441.5</v>
      </c>
      <c r="E29" s="153"/>
    </row>
    <row r="30" spans="1:7">
      <c r="A30" s="16" t="s">
        <v>35</v>
      </c>
      <c r="B30" s="16" t="s">
        <v>4</v>
      </c>
      <c r="C30" s="33"/>
      <c r="D30" s="34"/>
      <c r="E30" s="153"/>
    </row>
    <row r="31" spans="1:7">
      <c r="A31" s="16" t="s">
        <v>36</v>
      </c>
      <c r="B31" s="16" t="s">
        <v>5</v>
      </c>
      <c r="C31" s="33"/>
      <c r="D31" s="34"/>
      <c r="E31" s="153"/>
    </row>
    <row r="32" spans="1:7">
      <c r="A32" s="16" t="s">
        <v>37</v>
      </c>
      <c r="B32" s="16" t="s">
        <v>63</v>
      </c>
      <c r="C32" s="84">
        <f>SUM(C33:C34)</f>
        <v>7468.0499999999993</v>
      </c>
      <c r="D32" s="84">
        <f>SUM(D33:D34)</f>
        <v>24200</v>
      </c>
      <c r="E32" s="153"/>
    </row>
    <row r="33" spans="1:7">
      <c r="A33" s="17" t="s">
        <v>278</v>
      </c>
      <c r="B33" s="17" t="s">
        <v>56</v>
      </c>
      <c r="C33" s="33">
        <f>2705.56+4149.99</f>
        <v>6855.5499999999993</v>
      </c>
      <c r="D33" s="34">
        <v>23100</v>
      </c>
      <c r="E33" s="153"/>
    </row>
    <row r="34" spans="1:7">
      <c r="A34" s="17" t="s">
        <v>279</v>
      </c>
      <c r="B34" s="17" t="s">
        <v>55</v>
      </c>
      <c r="C34" s="33">
        <v>612.5</v>
      </c>
      <c r="D34" s="34">
        <v>1100</v>
      </c>
      <c r="E34" s="153"/>
    </row>
    <row r="35" spans="1:7">
      <c r="A35" s="16" t="s">
        <v>38</v>
      </c>
      <c r="B35" s="16" t="s">
        <v>49</v>
      </c>
      <c r="C35" s="33">
        <f>1691.3+1065.2</f>
        <v>2756.5</v>
      </c>
      <c r="D35" s="34">
        <v>1691.3</v>
      </c>
      <c r="E35" s="153"/>
    </row>
    <row r="36" spans="1:7">
      <c r="A36" s="16" t="s">
        <v>39</v>
      </c>
      <c r="B36" s="16" t="s">
        <v>340</v>
      </c>
      <c r="C36" s="84">
        <f>SUM(C37:C42)</f>
        <v>259416.16999999998</v>
      </c>
      <c r="D36" s="84">
        <f>SUM(D37:D42)</f>
        <v>2368799.4300000002</v>
      </c>
      <c r="E36" s="153"/>
    </row>
    <row r="37" spans="1:7">
      <c r="A37" s="17" t="s">
        <v>337</v>
      </c>
      <c r="B37" s="17" t="s">
        <v>341</v>
      </c>
      <c r="C37" s="33"/>
      <c r="D37" s="33"/>
      <c r="E37" s="153"/>
    </row>
    <row r="38" spans="1:7">
      <c r="A38" s="17" t="s">
        <v>338</v>
      </c>
      <c r="B38" s="17" t="s">
        <v>342</v>
      </c>
      <c r="C38" s="33"/>
      <c r="D38" s="33">
        <v>8550</v>
      </c>
      <c r="E38" s="153"/>
    </row>
    <row r="39" spans="1:7">
      <c r="A39" s="17" t="s">
        <v>339</v>
      </c>
      <c r="B39" s="17" t="s">
        <v>345</v>
      </c>
      <c r="C39" s="33">
        <f>5000+710.13+2500+769.2</f>
        <v>8979.3300000000017</v>
      </c>
      <c r="D39" s="34">
        <f>9495+1800+5100+6000+4500+6000+10000+179883.63+15000+49735.2+10530+2600+16000+800+2360+15600</f>
        <v>335403.83</v>
      </c>
      <c r="E39" s="153"/>
    </row>
    <row r="40" spans="1:7">
      <c r="A40" s="17" t="s">
        <v>344</v>
      </c>
      <c r="B40" s="17" t="s">
        <v>346</v>
      </c>
      <c r="C40" s="33"/>
      <c r="D40" s="34"/>
      <c r="E40" s="153"/>
    </row>
    <row r="41" spans="1:7">
      <c r="A41" s="17" t="s">
        <v>347</v>
      </c>
      <c r="B41" s="17" t="s">
        <v>465</v>
      </c>
      <c r="C41" s="33">
        <f>52248.84+98690.19+19351.58+31460.53+32879.47+15806.23</f>
        <v>250436.84</v>
      </c>
      <c r="D41" s="438">
        <f>2372995.93-9495-1800-5100-6000-4500-6000-10000-179883.63-15000-49735.2-10530-2600-8550-16000-800-2360-15600-4196.5</f>
        <v>2024845.6000000003</v>
      </c>
      <c r="E41" s="153"/>
    </row>
    <row r="42" spans="1:7">
      <c r="A42" s="17" t="s">
        <v>466</v>
      </c>
      <c r="B42" s="17" t="s">
        <v>343</v>
      </c>
      <c r="C42" s="33"/>
      <c r="D42" s="34">
        <v>0</v>
      </c>
      <c r="E42" s="153"/>
    </row>
    <row r="43" spans="1:7" ht="30">
      <c r="A43" s="16" t="s">
        <v>40</v>
      </c>
      <c r="B43" s="16" t="s">
        <v>1140</v>
      </c>
      <c r="C43" s="33">
        <v>58002.5</v>
      </c>
      <c r="D43" s="34">
        <f>18442.59+46425</f>
        <v>64867.59</v>
      </c>
      <c r="E43" s="153"/>
    </row>
    <row r="44" spans="1:7">
      <c r="A44" s="16" t="s">
        <v>41</v>
      </c>
      <c r="B44" s="16" t="s">
        <v>24</v>
      </c>
      <c r="C44" s="33">
        <v>1790.45</v>
      </c>
      <c r="D44" s="34">
        <v>1790.45</v>
      </c>
      <c r="E44" s="153"/>
    </row>
    <row r="45" spans="1:7">
      <c r="A45" s="16" t="s">
        <v>42</v>
      </c>
      <c r="B45" s="16" t="s">
        <v>25</v>
      </c>
      <c r="C45" s="33"/>
      <c r="D45" s="34"/>
      <c r="E45" s="153"/>
    </row>
    <row r="46" spans="1:7">
      <c r="A46" s="16" t="s">
        <v>43</v>
      </c>
      <c r="B46" s="16" t="s">
        <v>26</v>
      </c>
      <c r="C46" s="33">
        <v>0</v>
      </c>
      <c r="D46" s="34">
        <v>0</v>
      </c>
      <c r="E46" s="153"/>
    </row>
    <row r="47" spans="1:7">
      <c r="A47" s="16" t="s">
        <v>44</v>
      </c>
      <c r="B47" s="16" t="s">
        <v>284</v>
      </c>
      <c r="C47" s="84">
        <f>SUM(C48:C50)</f>
        <v>184118.75</v>
      </c>
      <c r="D47" s="84">
        <f>SUM(D48:D50)</f>
        <v>222910.25</v>
      </c>
      <c r="E47" s="153"/>
    </row>
    <row r="48" spans="1:7">
      <c r="A48" s="98" t="s">
        <v>352</v>
      </c>
      <c r="B48" s="98" t="s">
        <v>355</v>
      </c>
      <c r="C48" s="33">
        <v>131580.4</v>
      </c>
      <c r="D48" s="34">
        <v>152034.20000000001</v>
      </c>
      <c r="E48" s="153"/>
      <c r="G48" s="445"/>
    </row>
    <row r="49" spans="1:5">
      <c r="A49" s="98" t="s">
        <v>353</v>
      </c>
      <c r="B49" s="98" t="s">
        <v>354</v>
      </c>
      <c r="C49" s="443">
        <f>1800+44169.8+375</f>
        <v>46344.800000000003</v>
      </c>
      <c r="D49" s="438">
        <v>64682.5</v>
      </c>
      <c r="E49" s="153"/>
    </row>
    <row r="50" spans="1:5">
      <c r="A50" s="98" t="s">
        <v>356</v>
      </c>
      <c r="B50" s="98" t="s">
        <v>357</v>
      </c>
      <c r="C50" s="33">
        <v>6193.55</v>
      </c>
      <c r="D50" s="34">
        <v>6193.55</v>
      </c>
      <c r="E50" s="153"/>
    </row>
    <row r="51" spans="1:5" ht="26.25" customHeight="1">
      <c r="A51" s="16" t="s">
        <v>45</v>
      </c>
      <c r="B51" s="16" t="s">
        <v>29</v>
      </c>
      <c r="C51" s="33"/>
      <c r="D51" s="34"/>
      <c r="E51" s="153"/>
    </row>
    <row r="52" spans="1:5">
      <c r="A52" s="16" t="s">
        <v>46</v>
      </c>
      <c r="B52" s="16" t="s">
        <v>6</v>
      </c>
      <c r="C52" s="33">
        <f>79166.25-1790.45+124767.11+214+10864+14413+15935+423+5541+34000+229028</f>
        <v>512560.91000000003</v>
      </c>
      <c r="D52" s="34">
        <f>69375.8+6000+14413+423+1875+5541.04+53100+310956.19+38000+138818.98-3100+4196.5</f>
        <v>639599.51</v>
      </c>
      <c r="E52" s="153"/>
    </row>
    <row r="53" spans="1:5" ht="30">
      <c r="A53" s="14">
        <v>1.3</v>
      </c>
      <c r="B53" s="88" t="s">
        <v>391</v>
      </c>
      <c r="C53" s="85">
        <f>SUM(C54:C55)</f>
        <v>197897.16</v>
      </c>
      <c r="D53" s="85">
        <f>SUM(D54:D55)</f>
        <v>53814.64</v>
      </c>
      <c r="E53" s="153"/>
    </row>
    <row r="54" spans="1:5" ht="30">
      <c r="A54" s="16" t="s">
        <v>50</v>
      </c>
      <c r="B54" s="16" t="s">
        <v>48</v>
      </c>
      <c r="C54" s="33">
        <v>197897.16</v>
      </c>
      <c r="D54" s="34">
        <f>50714.64+3100</f>
        <v>53814.64</v>
      </c>
      <c r="E54" s="153"/>
    </row>
    <row r="55" spans="1:5">
      <c r="A55" s="16" t="s">
        <v>51</v>
      </c>
      <c r="B55" s="16" t="s">
        <v>47</v>
      </c>
      <c r="C55" s="33"/>
      <c r="D55" s="34"/>
      <c r="E55" s="153"/>
    </row>
    <row r="56" spans="1:5">
      <c r="A56" s="14">
        <v>1.4</v>
      </c>
      <c r="B56" s="14" t="s">
        <v>393</v>
      </c>
      <c r="C56" s="33"/>
      <c r="D56" s="34"/>
      <c r="E56" s="153"/>
    </row>
    <row r="57" spans="1:5">
      <c r="A57" s="14">
        <v>1.5</v>
      </c>
      <c r="B57" s="14" t="s">
        <v>7</v>
      </c>
      <c r="C57" s="37"/>
      <c r="D57" s="40"/>
      <c r="E57" s="153"/>
    </row>
    <row r="58" spans="1:5">
      <c r="A58" s="14">
        <v>1.6</v>
      </c>
      <c r="B58" s="45" t="s">
        <v>8</v>
      </c>
      <c r="C58" s="85">
        <f>SUM(C59:C63)</f>
        <v>0</v>
      </c>
      <c r="D58" s="85">
        <f>SUM(D59:D63)</f>
        <v>0</v>
      </c>
      <c r="E58" s="153"/>
    </row>
    <row r="59" spans="1:5">
      <c r="A59" s="16" t="s">
        <v>285</v>
      </c>
      <c r="B59" s="46" t="s">
        <v>52</v>
      </c>
      <c r="C59" s="37"/>
      <c r="D59" s="40"/>
      <c r="E59" s="153"/>
    </row>
    <row r="60" spans="1:5" ht="30">
      <c r="A60" s="16" t="s">
        <v>286</v>
      </c>
      <c r="B60" s="46" t="s">
        <v>54</v>
      </c>
      <c r="C60" s="37"/>
      <c r="D60" s="40"/>
      <c r="E60" s="153"/>
    </row>
    <row r="61" spans="1:5">
      <c r="A61" s="16" t="s">
        <v>287</v>
      </c>
      <c r="B61" s="46" t="s">
        <v>53</v>
      </c>
      <c r="C61" s="40"/>
      <c r="D61" s="40"/>
      <c r="E61" s="153"/>
    </row>
    <row r="62" spans="1:5">
      <c r="A62" s="16" t="s">
        <v>288</v>
      </c>
      <c r="B62" s="46" t="s">
        <v>1162</v>
      </c>
      <c r="C62" s="37">
        <v>0</v>
      </c>
      <c r="D62" s="40">
        <v>0</v>
      </c>
      <c r="E62" s="153"/>
    </row>
    <row r="63" spans="1:5">
      <c r="A63" s="16" t="s">
        <v>323</v>
      </c>
      <c r="B63" s="215" t="s">
        <v>324</v>
      </c>
      <c r="C63" s="37"/>
      <c r="D63" s="216"/>
      <c r="E63" s="153"/>
    </row>
    <row r="64" spans="1:5">
      <c r="A64" s="13">
        <v>2</v>
      </c>
      <c r="B64" s="47" t="s">
        <v>95</v>
      </c>
      <c r="C64" s="271"/>
      <c r="D64" s="119">
        <f>SUM(D65:D70)</f>
        <v>12915.38</v>
      </c>
      <c r="E64" s="153"/>
    </row>
    <row r="65" spans="1:5">
      <c r="A65" s="15">
        <v>2.1</v>
      </c>
      <c r="B65" s="48" t="s">
        <v>89</v>
      </c>
      <c r="C65" s="271"/>
      <c r="D65" s="42"/>
      <c r="E65" s="153"/>
    </row>
    <row r="66" spans="1:5">
      <c r="A66" s="15">
        <v>2.2000000000000002</v>
      </c>
      <c r="B66" s="48" t="s">
        <v>93</v>
      </c>
      <c r="C66" s="273"/>
      <c r="D66" s="43"/>
      <c r="E66" s="153"/>
    </row>
    <row r="67" spans="1:5">
      <c r="A67" s="15">
        <v>2.2999999999999998</v>
      </c>
      <c r="B67" s="48" t="s">
        <v>92</v>
      </c>
      <c r="C67" s="273"/>
      <c r="D67" s="43"/>
      <c r="E67" s="153"/>
    </row>
    <row r="68" spans="1:5">
      <c r="A68" s="15">
        <v>2.4</v>
      </c>
      <c r="B68" s="48" t="s">
        <v>94</v>
      </c>
      <c r="C68" s="273"/>
      <c r="D68" s="43">
        <v>0</v>
      </c>
      <c r="E68" s="153"/>
    </row>
    <row r="69" spans="1:5">
      <c r="A69" s="15">
        <v>2.5</v>
      </c>
      <c r="B69" s="48" t="s">
        <v>90</v>
      </c>
      <c r="C69" s="273"/>
      <c r="D69" s="43">
        <f>620+12295.38</f>
        <v>12915.38</v>
      </c>
      <c r="E69" s="153"/>
    </row>
    <row r="70" spans="1:5">
      <c r="A70" s="15">
        <v>2.6</v>
      </c>
      <c r="B70" s="48" t="s">
        <v>91</v>
      </c>
      <c r="C70" s="273"/>
      <c r="D70" s="43"/>
      <c r="E70" s="153"/>
    </row>
    <row r="71" spans="1:5" s="2" customFormat="1">
      <c r="A71" s="13">
        <v>3</v>
      </c>
      <c r="B71" s="269" t="s">
        <v>423</v>
      </c>
      <c r="C71" s="272"/>
      <c r="D71" s="270"/>
      <c r="E71" s="106"/>
    </row>
    <row r="72" spans="1:5" s="2" customFormat="1">
      <c r="A72" s="13">
        <v>4</v>
      </c>
      <c r="B72" s="13" t="s">
        <v>240</v>
      </c>
      <c r="C72" s="272">
        <f>SUM(C73:C74)</f>
        <v>0</v>
      </c>
      <c r="D72" s="86">
        <f>SUM(D73:D74)</f>
        <v>0</v>
      </c>
      <c r="E72" s="106"/>
    </row>
    <row r="73" spans="1:5" s="2" customFormat="1">
      <c r="A73" s="15">
        <v>4.0999999999999996</v>
      </c>
      <c r="B73" s="15" t="s">
        <v>241</v>
      </c>
      <c r="C73" s="8"/>
      <c r="D73" s="8"/>
      <c r="E73" s="106"/>
    </row>
    <row r="74" spans="1:5" s="2" customFormat="1">
      <c r="A74" s="15">
        <v>4.2</v>
      </c>
      <c r="B74" s="15" t="s">
        <v>242</v>
      </c>
      <c r="C74" s="8"/>
      <c r="D74" s="8"/>
      <c r="E74" s="106"/>
    </row>
    <row r="75" spans="1:5" s="2" customFormat="1">
      <c r="A75" s="13">
        <v>5</v>
      </c>
      <c r="B75" s="267" t="s">
        <v>267</v>
      </c>
      <c r="C75" s="8"/>
      <c r="D75" s="86"/>
      <c r="E75" s="106"/>
    </row>
    <row r="76" spans="1:5" s="2" customFormat="1">
      <c r="A76" s="354"/>
      <c r="B76" s="354"/>
      <c r="C76" s="12"/>
      <c r="D76" s="12"/>
      <c r="E76" s="106"/>
    </row>
    <row r="77" spans="1:5" s="2" customFormat="1">
      <c r="A77" s="556" t="s">
        <v>467</v>
      </c>
      <c r="B77" s="556"/>
      <c r="C77" s="556"/>
      <c r="D77" s="556"/>
      <c r="E77" s="106"/>
    </row>
    <row r="78" spans="1:5" s="2" customFormat="1">
      <c r="A78" s="354"/>
      <c r="B78" s="354"/>
      <c r="C78" s="12"/>
      <c r="D78" s="12"/>
      <c r="E78" s="106"/>
    </row>
    <row r="79" spans="1:5" s="23" customFormat="1" ht="12.75"/>
    <row r="80" spans="1:5" s="2" customFormat="1">
      <c r="A80" s="70" t="s">
        <v>96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4" t="s">
        <v>468</v>
      </c>
      <c r="D83" s="12"/>
      <c r="E83"/>
      <c r="F83"/>
      <c r="G83"/>
      <c r="H83"/>
      <c r="I83"/>
    </row>
    <row r="84" spans="1:9" s="2" customFormat="1">
      <c r="A84"/>
      <c r="B84" s="557" t="s">
        <v>469</v>
      </c>
      <c r="C84" s="557"/>
      <c r="D84" s="557"/>
      <c r="E84"/>
      <c r="F84"/>
      <c r="G84"/>
      <c r="H84"/>
      <c r="I84"/>
    </row>
    <row r="85" spans="1:9" customFormat="1" ht="12.75">
      <c r="B85" s="66" t="s">
        <v>470</v>
      </c>
    </row>
    <row r="86" spans="1:9" s="2" customFormat="1">
      <c r="A86" s="11"/>
      <c r="B86" s="557" t="s">
        <v>471</v>
      </c>
      <c r="C86" s="557"/>
      <c r="D86" s="557"/>
    </row>
    <row r="87" spans="1:9" s="23" customFormat="1" ht="12.75"/>
    <row r="88" spans="1:9" s="23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showGridLines="0" view="pageBreakPreview" topLeftCell="A16" zoomScale="80" zoomScaleNormal="100" zoomScaleSheetLayoutView="80" workbookViewId="0">
      <selection activeCell="J22" sqref="J2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5" t="s">
        <v>321</v>
      </c>
      <c r="B1" s="78"/>
      <c r="C1" s="553" t="s">
        <v>97</v>
      </c>
      <c r="D1" s="553"/>
      <c r="E1" s="92"/>
    </row>
    <row r="2" spans="1:5" s="6" customFormat="1">
      <c r="A2" s="75" t="s">
        <v>315</v>
      </c>
      <c r="B2" s="78"/>
      <c r="C2" s="551" t="s">
        <v>1271</v>
      </c>
      <c r="D2" s="551"/>
      <c r="E2" s="92"/>
    </row>
    <row r="3" spans="1:5" s="6" customFormat="1">
      <c r="A3" s="77" t="s">
        <v>128</v>
      </c>
      <c r="B3" s="75"/>
      <c r="C3" s="162"/>
      <c r="D3" s="162"/>
      <c r="E3" s="92"/>
    </row>
    <row r="4" spans="1:5" s="6" customFormat="1">
      <c r="A4" s="77"/>
      <c r="B4" s="77"/>
      <c r="C4" s="162"/>
      <c r="D4" s="162"/>
      <c r="E4" s="92"/>
    </row>
    <row r="5" spans="1:5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>
      <c r="A6" s="81" t="str">
        <f>'ფორმა N1'!D4</f>
        <v>მ.პ.გ. ქართული ოცნება - დემოკრატიული საქართველო</v>
      </c>
      <c r="B6" s="81"/>
      <c r="C6" s="82"/>
      <c r="D6" s="82"/>
      <c r="E6" s="93"/>
    </row>
    <row r="7" spans="1:5">
      <c r="A7" s="78"/>
      <c r="B7" s="78"/>
      <c r="C7" s="77"/>
      <c r="D7" s="77"/>
      <c r="E7" s="93"/>
    </row>
    <row r="8" spans="1:5" s="6" customFormat="1">
      <c r="A8" s="161"/>
      <c r="B8" s="161"/>
      <c r="C8" s="79"/>
      <c r="D8" s="79"/>
      <c r="E8" s="92"/>
    </row>
    <row r="9" spans="1:5" s="6" customFormat="1" ht="30">
      <c r="A9" s="90" t="s">
        <v>64</v>
      </c>
      <c r="B9" s="90" t="s">
        <v>320</v>
      </c>
      <c r="C9" s="80" t="s">
        <v>10</v>
      </c>
      <c r="D9" s="80" t="s">
        <v>9</v>
      </c>
      <c r="E9" s="92"/>
    </row>
    <row r="10" spans="1:5" s="9" customFormat="1" ht="18">
      <c r="A10" s="99" t="s">
        <v>316</v>
      </c>
      <c r="B10" s="99" t="s">
        <v>517</v>
      </c>
      <c r="C10" s="4"/>
      <c r="D10" s="4"/>
      <c r="E10" s="94"/>
    </row>
    <row r="11" spans="1:5" s="10" customFormat="1">
      <c r="A11" s="99" t="s">
        <v>317</v>
      </c>
      <c r="B11" s="99"/>
      <c r="C11" s="4"/>
      <c r="D11" s="4"/>
      <c r="E11" s="95"/>
    </row>
    <row r="12" spans="1:5" s="10" customFormat="1">
      <c r="A12" s="88" t="s">
        <v>266</v>
      </c>
      <c r="B12" s="88"/>
      <c r="C12" s="4"/>
      <c r="D12" s="4"/>
      <c r="E12" s="95"/>
    </row>
    <row r="13" spans="1:5" s="10" customFormat="1">
      <c r="A13" s="88" t="s">
        <v>266</v>
      </c>
      <c r="B13" s="88"/>
      <c r="C13" s="4"/>
      <c r="D13" s="4"/>
      <c r="E13" s="95"/>
    </row>
    <row r="14" spans="1:5" s="10" customFormat="1">
      <c r="A14" s="88" t="s">
        <v>266</v>
      </c>
      <c r="B14" s="88"/>
      <c r="C14" s="4"/>
      <c r="D14" s="4"/>
      <c r="E14" s="95"/>
    </row>
    <row r="15" spans="1:5" s="10" customFormat="1">
      <c r="A15" s="88" t="s">
        <v>266</v>
      </c>
      <c r="B15" s="88"/>
      <c r="C15" s="4"/>
      <c r="D15" s="4"/>
      <c r="E15" s="95"/>
    </row>
    <row r="16" spans="1:5" s="10" customFormat="1">
      <c r="A16" s="88" t="s">
        <v>266</v>
      </c>
      <c r="B16" s="88"/>
      <c r="C16" s="4"/>
      <c r="D16" s="4"/>
      <c r="E16" s="95"/>
    </row>
    <row r="17" spans="1:7" s="10" customFormat="1" ht="17.25" customHeight="1">
      <c r="A17" s="99" t="s">
        <v>318</v>
      </c>
      <c r="B17" s="88" t="s">
        <v>2134</v>
      </c>
      <c r="C17" s="4">
        <v>214</v>
      </c>
      <c r="D17" s="4">
        <v>4196.5</v>
      </c>
      <c r="E17" s="95"/>
    </row>
    <row r="18" spans="1:7" s="10" customFormat="1" ht="18" customHeight="1">
      <c r="A18" s="99" t="s">
        <v>319</v>
      </c>
      <c r="B18" s="88" t="s">
        <v>2139</v>
      </c>
      <c r="C18" s="467">
        <f>9663.8+1200</f>
        <v>10863.8</v>
      </c>
      <c r="D18" s="4">
        <f>9663.8+1200</f>
        <v>10863.8</v>
      </c>
      <c r="E18" s="95"/>
    </row>
    <row r="19" spans="1:7" s="10" customFormat="1" ht="30">
      <c r="A19" s="99" t="s">
        <v>1148</v>
      </c>
      <c r="B19" s="88" t="s">
        <v>2140</v>
      </c>
      <c r="C19" s="467">
        <v>34000</v>
      </c>
      <c r="D19" s="4">
        <v>38000</v>
      </c>
      <c r="E19" s="95"/>
    </row>
    <row r="20" spans="1:7" s="10" customFormat="1" ht="30">
      <c r="A20" s="99" t="s">
        <v>1149</v>
      </c>
      <c r="B20" s="88" t="s">
        <v>1138</v>
      </c>
      <c r="C20" s="467"/>
      <c r="D20" s="4">
        <v>6000</v>
      </c>
      <c r="E20" s="95"/>
    </row>
    <row r="21" spans="1:7" s="10" customFormat="1" ht="30">
      <c r="A21" s="99" t="s">
        <v>1150</v>
      </c>
      <c r="B21" s="88" t="s">
        <v>2138</v>
      </c>
      <c r="C21" s="467">
        <f>124767.11</f>
        <v>124767.11</v>
      </c>
      <c r="D21" s="4">
        <f>138818.98-9663.8-3100-1200</f>
        <v>124855.18000000001</v>
      </c>
      <c r="E21" s="95"/>
    </row>
    <row r="22" spans="1:7" s="10" customFormat="1" ht="30">
      <c r="A22" s="99" t="s">
        <v>1151</v>
      </c>
      <c r="B22" s="88" t="s">
        <v>2135</v>
      </c>
      <c r="C22" s="467">
        <v>14413</v>
      </c>
      <c r="D22" s="4">
        <v>14413</v>
      </c>
      <c r="E22" s="95"/>
    </row>
    <row r="23" spans="1:7" s="10" customFormat="1" ht="30">
      <c r="A23" s="99" t="s">
        <v>1152</v>
      </c>
      <c r="B23" s="88" t="s">
        <v>1139</v>
      </c>
      <c r="C23" s="467">
        <f>2165.24+2249.1+2464.3+495.72+2148.28+2013.48+2059.53+2338.97</f>
        <v>15934.62</v>
      </c>
      <c r="D23" s="4">
        <f>310956-233803</f>
        <v>77153</v>
      </c>
      <c r="E23" s="95"/>
    </row>
    <row r="24" spans="1:7" s="3" customFormat="1" ht="30">
      <c r="A24" s="99" t="s">
        <v>1153</v>
      </c>
      <c r="B24" s="435" t="s">
        <v>2136</v>
      </c>
      <c r="C24" s="467">
        <v>423</v>
      </c>
      <c r="D24" s="4">
        <v>423</v>
      </c>
      <c r="E24" s="96"/>
    </row>
    <row r="25" spans="1:7" s="3" customFormat="1" ht="30">
      <c r="A25" s="99" t="s">
        <v>1154</v>
      </c>
      <c r="B25" s="435" t="s">
        <v>1160</v>
      </c>
      <c r="C25" s="467">
        <f>77375.8-5250-1875</f>
        <v>70250.8</v>
      </c>
      <c r="D25" s="4">
        <v>69375.8</v>
      </c>
      <c r="E25" s="96"/>
    </row>
    <row r="26" spans="1:7" s="3" customFormat="1" ht="30">
      <c r="A26" s="99" t="s">
        <v>1155</v>
      </c>
      <c r="B26" s="435" t="s">
        <v>2133</v>
      </c>
      <c r="C26" s="467">
        <f>63876-56750.8-5250</f>
        <v>1875.1999999999971</v>
      </c>
      <c r="D26" s="4">
        <v>1875</v>
      </c>
      <c r="E26" s="96"/>
    </row>
    <row r="27" spans="1:7" s="3" customFormat="1" ht="30">
      <c r="A27" s="99" t="s">
        <v>1156</v>
      </c>
      <c r="B27" s="435" t="s">
        <v>1161</v>
      </c>
      <c r="C27" s="467">
        <v>229028</v>
      </c>
      <c r="D27" s="467">
        <v>233803</v>
      </c>
      <c r="E27" s="96"/>
      <c r="G27" s="237"/>
    </row>
    <row r="28" spans="1:7" s="3" customFormat="1" ht="30">
      <c r="A28" s="99" t="s">
        <v>1157</v>
      </c>
      <c r="B28" s="435" t="s">
        <v>2137</v>
      </c>
      <c r="C28" s="467">
        <v>5541.04</v>
      </c>
      <c r="D28" s="4">
        <v>5541.04</v>
      </c>
      <c r="E28" s="96"/>
    </row>
    <row r="29" spans="1:7" s="3" customFormat="1" ht="30">
      <c r="A29" s="99" t="s">
        <v>1158</v>
      </c>
      <c r="B29" s="435" t="s">
        <v>1163</v>
      </c>
      <c r="C29" s="4">
        <f>63876-56750.8-1875</f>
        <v>5250.1999999999971</v>
      </c>
      <c r="D29" s="4"/>
      <c r="E29" s="96"/>
    </row>
    <row r="30" spans="1:7" s="3" customFormat="1" ht="30">
      <c r="A30" s="99" t="s">
        <v>1159</v>
      </c>
      <c r="B30" s="435" t="s">
        <v>2142</v>
      </c>
      <c r="C30" s="4"/>
      <c r="D30" s="4">
        <v>53100</v>
      </c>
      <c r="E30" s="96"/>
    </row>
    <row r="31" spans="1:7" s="3" customFormat="1" ht="30">
      <c r="A31" s="99" t="s">
        <v>2141</v>
      </c>
      <c r="B31" s="435" t="s">
        <v>1164</v>
      </c>
      <c r="C31" s="4"/>
      <c r="D31" s="4"/>
      <c r="E31" s="96"/>
    </row>
    <row r="32" spans="1:7">
      <c r="A32" s="100"/>
      <c r="B32" s="100" t="s">
        <v>322</v>
      </c>
      <c r="C32" s="87">
        <f>SUM(C17:C30)</f>
        <v>512560.77</v>
      </c>
      <c r="D32" s="87">
        <f>SUM(D10:D31)</f>
        <v>639599.32000000007</v>
      </c>
      <c r="E32" s="97"/>
    </row>
    <row r="33" spans="1:9">
      <c r="A33" s="44"/>
      <c r="B33" s="44"/>
    </row>
    <row r="34" spans="1:9">
      <c r="A34" s="2" t="s">
        <v>411</v>
      </c>
      <c r="E34" s="5"/>
    </row>
    <row r="35" spans="1:9">
      <c r="A35" s="2" t="s">
        <v>395</v>
      </c>
    </row>
    <row r="36" spans="1:9">
      <c r="A36" s="214" t="s">
        <v>396</v>
      </c>
    </row>
    <row r="37" spans="1:9">
      <c r="A37" s="214"/>
    </row>
    <row r="38" spans="1:9">
      <c r="A38" s="214" t="s">
        <v>335</v>
      </c>
    </row>
    <row r="39" spans="1:9" s="23" customFormat="1" ht="12.75"/>
    <row r="40" spans="1:9">
      <c r="A40" s="70" t="s">
        <v>96</v>
      </c>
      <c r="E40" s="5"/>
    </row>
    <row r="41" spans="1:9">
      <c r="E41"/>
      <c r="F41"/>
      <c r="G41"/>
      <c r="H41"/>
      <c r="I41"/>
    </row>
    <row r="42" spans="1:9">
      <c r="D42" s="12"/>
      <c r="E42"/>
      <c r="F42"/>
      <c r="G42"/>
      <c r="H42"/>
      <c r="I42"/>
    </row>
    <row r="43" spans="1:9">
      <c r="A43" s="70"/>
      <c r="B43" s="70" t="s">
        <v>259</v>
      </c>
      <c r="D43" s="12"/>
      <c r="E43"/>
      <c r="F43"/>
      <c r="G43"/>
      <c r="H43"/>
      <c r="I43"/>
    </row>
    <row r="44" spans="1:9">
      <c r="B44" s="2" t="s">
        <v>258</v>
      </c>
      <c r="D44" s="12"/>
      <c r="E44"/>
      <c r="F44"/>
      <c r="G44"/>
      <c r="H44"/>
      <c r="I44"/>
    </row>
    <row r="45" spans="1:9" customFormat="1" ht="12.75">
      <c r="A45" s="66"/>
      <c r="B45" s="66" t="s">
        <v>127</v>
      </c>
    </row>
    <row r="46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7"/>
  <sheetViews>
    <sheetView view="pageBreakPreview" topLeftCell="A13" zoomScale="80" zoomScaleSheetLayoutView="80" workbookViewId="0">
      <selection activeCell="E24" sqref="E24"/>
    </sheetView>
  </sheetViews>
  <sheetFormatPr defaultRowHeight="12.75"/>
  <cols>
    <col min="1" max="1" width="5.42578125" style="184" customWidth="1"/>
    <col min="2" max="2" width="20.85546875" style="184" customWidth="1"/>
    <col min="3" max="3" width="26" style="184" customWidth="1"/>
    <col min="4" max="4" width="17" style="184" customWidth="1"/>
    <col min="5" max="5" width="18.140625" style="184" customWidth="1"/>
    <col min="6" max="6" width="14.7109375" style="184" customWidth="1"/>
    <col min="7" max="7" width="15.5703125" style="184" customWidth="1"/>
    <col min="8" max="8" width="14.7109375" style="184" customWidth="1"/>
    <col min="9" max="9" width="29.7109375" style="184" customWidth="1"/>
    <col min="10" max="10" width="0" style="184" hidden="1" customWidth="1"/>
    <col min="11" max="16384" width="9.140625" style="184"/>
  </cols>
  <sheetData>
    <row r="1" spans="1:16" ht="15">
      <c r="A1" s="75" t="s">
        <v>442</v>
      </c>
      <c r="B1" s="75"/>
      <c r="C1" s="78"/>
      <c r="D1" s="78"/>
      <c r="E1" s="78"/>
      <c r="F1" s="78"/>
      <c r="G1" s="277"/>
      <c r="H1" s="277"/>
      <c r="I1" s="553" t="s">
        <v>97</v>
      </c>
      <c r="J1" s="553"/>
    </row>
    <row r="2" spans="1:16" ht="15">
      <c r="A2" s="77" t="s">
        <v>128</v>
      </c>
      <c r="B2" s="75"/>
      <c r="C2" s="78"/>
      <c r="D2" s="78"/>
      <c r="E2" s="78"/>
      <c r="F2" s="78"/>
      <c r="G2" s="277"/>
      <c r="H2" s="277"/>
      <c r="I2" s="551" t="s">
        <v>1271</v>
      </c>
      <c r="J2" s="551"/>
    </row>
    <row r="3" spans="1:16" ht="15">
      <c r="A3" s="77"/>
      <c r="B3" s="77"/>
      <c r="C3" s="75"/>
      <c r="D3" s="75"/>
      <c r="E3" s="75"/>
      <c r="F3" s="75"/>
      <c r="G3" s="277"/>
      <c r="H3" s="277"/>
      <c r="I3" s="277"/>
    </row>
    <row r="4" spans="1:16" ht="15">
      <c r="A4" s="78" t="s">
        <v>262</v>
      </c>
      <c r="B4" s="78"/>
      <c r="C4" s="78"/>
      <c r="D4" s="78"/>
      <c r="E4" s="78"/>
      <c r="F4" s="78"/>
      <c r="G4" s="77"/>
      <c r="H4" s="77"/>
      <c r="I4" s="77"/>
    </row>
    <row r="5" spans="1:16" ht="15">
      <c r="A5" s="81" t="str">
        <f>'ფორმა N1'!D4</f>
        <v>მ.პ.გ. ქართული ოცნება - დემოკრატიული საქართველო</v>
      </c>
      <c r="B5" s="81"/>
      <c r="C5" s="81"/>
      <c r="D5" s="81"/>
      <c r="E5" s="81"/>
      <c r="F5" s="81"/>
      <c r="G5" s="82"/>
      <c r="H5" s="82"/>
      <c r="I5" s="82"/>
    </row>
    <row r="6" spans="1:16" ht="15">
      <c r="A6" s="78"/>
      <c r="B6" s="78"/>
      <c r="C6" s="78"/>
      <c r="D6" s="78"/>
      <c r="E6" s="78"/>
      <c r="F6" s="78"/>
      <c r="G6" s="77"/>
      <c r="H6" s="77"/>
      <c r="I6" s="77"/>
    </row>
    <row r="7" spans="1:16" ht="15">
      <c r="A7" s="276"/>
      <c r="B7" s="276"/>
      <c r="C7" s="276"/>
      <c r="D7" s="276"/>
      <c r="E7" s="276"/>
      <c r="F7" s="276"/>
      <c r="G7" s="79"/>
      <c r="H7" s="79"/>
      <c r="I7" s="79"/>
    </row>
    <row r="8" spans="1:16" ht="45">
      <c r="A8" s="91" t="s">
        <v>64</v>
      </c>
      <c r="B8" s="91" t="s">
        <v>326</v>
      </c>
      <c r="C8" s="91" t="s">
        <v>327</v>
      </c>
      <c r="D8" s="91" t="s">
        <v>215</v>
      </c>
      <c r="E8" s="91" t="s">
        <v>331</v>
      </c>
      <c r="F8" s="91" t="s">
        <v>334</v>
      </c>
      <c r="G8" s="80" t="s">
        <v>10</v>
      </c>
      <c r="H8" s="80" t="s">
        <v>9</v>
      </c>
      <c r="I8" s="80" t="s">
        <v>377</v>
      </c>
      <c r="J8" s="224" t="s">
        <v>333</v>
      </c>
    </row>
    <row r="9" spans="1:16" ht="15">
      <c r="A9" s="99">
        <v>1</v>
      </c>
      <c r="B9" s="412" t="s">
        <v>505</v>
      </c>
      <c r="C9" s="412" t="s">
        <v>506</v>
      </c>
      <c r="D9" s="413" t="s">
        <v>507</v>
      </c>
      <c r="E9" s="99" t="s">
        <v>508</v>
      </c>
      <c r="F9" s="99" t="s">
        <v>333</v>
      </c>
      <c r="G9" s="467">
        <v>2500</v>
      </c>
      <c r="H9" s="467">
        <v>2500</v>
      </c>
      <c r="I9" s="467">
        <f>G9*0.2</f>
        <v>500</v>
      </c>
      <c r="J9" s="224" t="s">
        <v>0</v>
      </c>
    </row>
    <row r="10" spans="1:16" ht="15">
      <c r="A10" s="99">
        <v>2</v>
      </c>
      <c r="B10" s="412" t="s">
        <v>509</v>
      </c>
      <c r="C10" s="412" t="s">
        <v>510</v>
      </c>
      <c r="D10" s="413" t="s">
        <v>511</v>
      </c>
      <c r="E10" s="99" t="s">
        <v>512</v>
      </c>
      <c r="F10" s="99" t="s">
        <v>333</v>
      </c>
      <c r="G10" s="467">
        <v>1250</v>
      </c>
      <c r="H10" s="467">
        <v>1250</v>
      </c>
      <c r="I10" s="467">
        <f t="shared" ref="I10:I22" si="0">G10*0.2</f>
        <v>250</v>
      </c>
    </row>
    <row r="11" spans="1:16" ht="30">
      <c r="A11" s="99">
        <v>3</v>
      </c>
      <c r="B11" s="412" t="s">
        <v>513</v>
      </c>
      <c r="C11" s="412" t="s">
        <v>514</v>
      </c>
      <c r="D11" s="413" t="s">
        <v>515</v>
      </c>
      <c r="E11" s="99" t="s">
        <v>516</v>
      </c>
      <c r="F11" s="99" t="s">
        <v>333</v>
      </c>
      <c r="G11" s="467">
        <v>5000</v>
      </c>
      <c r="H11" s="467">
        <v>5000</v>
      </c>
      <c r="I11" s="467">
        <f t="shared" si="0"/>
        <v>1000</v>
      </c>
    </row>
    <row r="12" spans="1:16" ht="45">
      <c r="A12" s="99">
        <v>4</v>
      </c>
      <c r="B12" s="99" t="s">
        <v>1135</v>
      </c>
      <c r="C12" s="99" t="s">
        <v>1136</v>
      </c>
      <c r="D12" s="413" t="s">
        <v>1133</v>
      </c>
      <c r="E12" s="99" t="s">
        <v>1137</v>
      </c>
      <c r="F12" s="99" t="s">
        <v>333</v>
      </c>
      <c r="G12" s="467">
        <v>3750</v>
      </c>
      <c r="H12" s="467">
        <v>3750</v>
      </c>
      <c r="I12" s="467">
        <f t="shared" si="0"/>
        <v>750</v>
      </c>
    </row>
    <row r="13" spans="1:16" ht="90" customHeight="1">
      <c r="A13" s="99">
        <v>5</v>
      </c>
      <c r="B13" s="99" t="s">
        <v>1141</v>
      </c>
      <c r="C13" s="99" t="s">
        <v>2110</v>
      </c>
      <c r="D13" s="99" t="s">
        <v>2124</v>
      </c>
      <c r="E13" s="99" t="s">
        <v>2146</v>
      </c>
      <c r="F13" s="99" t="s">
        <v>333</v>
      </c>
      <c r="G13" s="4">
        <v>1875</v>
      </c>
      <c r="H13" s="4">
        <v>1875</v>
      </c>
      <c r="I13" s="467">
        <f t="shared" si="0"/>
        <v>375</v>
      </c>
      <c r="M13"/>
      <c r="N13"/>
      <c r="O13"/>
      <c r="P13" s="468"/>
    </row>
    <row r="14" spans="1:16" ht="60">
      <c r="A14" s="99">
        <v>6</v>
      </c>
      <c r="B14" s="99" t="s">
        <v>2111</v>
      </c>
      <c r="C14" s="99" t="s">
        <v>2112</v>
      </c>
      <c r="D14" s="99" t="s">
        <v>2126</v>
      </c>
      <c r="E14" s="99" t="s">
        <v>2147</v>
      </c>
      <c r="F14" s="99" t="s">
        <v>333</v>
      </c>
      <c r="G14" s="4">
        <v>1250</v>
      </c>
      <c r="H14" s="4">
        <v>1250</v>
      </c>
      <c r="I14" s="467">
        <f t="shared" si="0"/>
        <v>250</v>
      </c>
      <c r="M14"/>
      <c r="N14"/>
      <c r="O14"/>
      <c r="P14" s="468"/>
    </row>
    <row r="15" spans="1:16" ht="15">
      <c r="A15" s="99">
        <v>7</v>
      </c>
      <c r="B15" s="99" t="s">
        <v>855</v>
      </c>
      <c r="C15" s="99" t="s">
        <v>2113</v>
      </c>
      <c r="D15" s="99" t="s">
        <v>2127</v>
      </c>
      <c r="E15" s="471" t="s">
        <v>2149</v>
      </c>
      <c r="F15" s="99" t="s">
        <v>333</v>
      </c>
      <c r="G15" s="4">
        <v>2500</v>
      </c>
      <c r="H15" s="4">
        <v>2500</v>
      </c>
      <c r="I15" s="467">
        <f t="shared" si="0"/>
        <v>500</v>
      </c>
      <c r="M15"/>
      <c r="N15"/>
      <c r="O15"/>
      <c r="P15" s="468"/>
    </row>
    <row r="16" spans="1:16" ht="30">
      <c r="A16" s="99">
        <v>8</v>
      </c>
      <c r="B16" s="99" t="s">
        <v>1141</v>
      </c>
      <c r="C16" s="99" t="s">
        <v>2114</v>
      </c>
      <c r="D16" s="99" t="s">
        <v>2131</v>
      </c>
      <c r="E16" s="99" t="s">
        <v>2148</v>
      </c>
      <c r="F16" s="99" t="s">
        <v>333</v>
      </c>
      <c r="G16" s="4">
        <v>1875</v>
      </c>
      <c r="H16" s="4">
        <v>1875</v>
      </c>
      <c r="I16" s="467">
        <f t="shared" si="0"/>
        <v>375</v>
      </c>
      <c r="M16"/>
      <c r="N16"/>
      <c r="O16"/>
      <c r="P16" s="468"/>
    </row>
    <row r="17" spans="1:16" ht="30">
      <c r="A17" s="99">
        <v>9</v>
      </c>
      <c r="B17" s="99" t="s">
        <v>849</v>
      </c>
      <c r="C17" s="99" t="s">
        <v>2115</v>
      </c>
      <c r="D17" s="99" t="s">
        <v>2132</v>
      </c>
      <c r="E17" s="99" t="s">
        <v>2148</v>
      </c>
      <c r="F17" s="99" t="s">
        <v>333</v>
      </c>
      <c r="G17" s="4">
        <v>1875</v>
      </c>
      <c r="H17" s="4">
        <v>1875</v>
      </c>
      <c r="I17" s="467">
        <f t="shared" si="0"/>
        <v>375</v>
      </c>
      <c r="M17"/>
      <c r="N17"/>
      <c r="O17"/>
      <c r="P17" s="468"/>
    </row>
    <row r="18" spans="1:16" ht="15">
      <c r="A18" s="99">
        <v>10</v>
      </c>
      <c r="B18" s="99" t="s">
        <v>2116</v>
      </c>
      <c r="C18" s="99" t="s">
        <v>2117</v>
      </c>
      <c r="D18" s="99" t="s">
        <v>2128</v>
      </c>
      <c r="E18" s="471" t="s">
        <v>2149</v>
      </c>
      <c r="F18" s="99" t="s">
        <v>333</v>
      </c>
      <c r="G18" s="4">
        <v>1500</v>
      </c>
      <c r="H18" s="4">
        <v>1500</v>
      </c>
      <c r="I18" s="467">
        <f t="shared" si="0"/>
        <v>300</v>
      </c>
      <c r="M18"/>
      <c r="N18"/>
      <c r="O18"/>
      <c r="P18" s="468"/>
    </row>
    <row r="19" spans="1:16" ht="60">
      <c r="A19" s="99">
        <v>11</v>
      </c>
      <c r="B19" s="99" t="s">
        <v>2118</v>
      </c>
      <c r="C19" s="99" t="s">
        <v>2119</v>
      </c>
      <c r="D19" s="99" t="s">
        <v>2125</v>
      </c>
      <c r="E19" s="99" t="s">
        <v>2146</v>
      </c>
      <c r="F19" s="99" t="s">
        <v>333</v>
      </c>
      <c r="G19" s="4">
        <v>1250</v>
      </c>
      <c r="H19" s="4">
        <v>1250</v>
      </c>
      <c r="I19" s="467">
        <f t="shared" si="0"/>
        <v>250</v>
      </c>
      <c r="M19"/>
      <c r="N19"/>
      <c r="O19"/>
      <c r="P19" s="468"/>
    </row>
    <row r="20" spans="1:16" ht="45">
      <c r="A20" s="99">
        <v>12</v>
      </c>
      <c r="B20" s="99" t="s">
        <v>505</v>
      </c>
      <c r="C20" s="99" t="s">
        <v>2120</v>
      </c>
      <c r="D20" s="99" t="s">
        <v>2123</v>
      </c>
      <c r="E20" s="99" t="s">
        <v>2150</v>
      </c>
      <c r="F20" s="99" t="s">
        <v>333</v>
      </c>
      <c r="G20" s="4">
        <v>3750</v>
      </c>
      <c r="H20" s="4">
        <v>3750</v>
      </c>
      <c r="I20" s="467">
        <f t="shared" si="0"/>
        <v>750</v>
      </c>
      <c r="M20"/>
      <c r="N20"/>
      <c r="O20"/>
      <c r="P20" s="468"/>
    </row>
    <row r="21" spans="1:16" ht="15">
      <c r="A21" s="99">
        <v>13</v>
      </c>
      <c r="B21" s="99" t="s">
        <v>513</v>
      </c>
      <c r="C21" s="99" t="s">
        <v>2121</v>
      </c>
      <c r="D21" s="99" t="s">
        <v>2129</v>
      </c>
      <c r="E21" s="471" t="s">
        <v>2149</v>
      </c>
      <c r="F21" s="99" t="s">
        <v>333</v>
      </c>
      <c r="G21" s="4">
        <v>2500</v>
      </c>
      <c r="H21" s="4">
        <v>2500</v>
      </c>
      <c r="I21" s="467">
        <f t="shared" si="0"/>
        <v>500</v>
      </c>
      <c r="M21"/>
      <c r="N21"/>
      <c r="O21"/>
      <c r="P21" s="468"/>
    </row>
    <row r="22" spans="1:16" ht="15">
      <c r="A22" s="99">
        <v>14</v>
      </c>
      <c r="B22" s="99" t="s">
        <v>1074</v>
      </c>
      <c r="C22" s="99" t="s">
        <v>2122</v>
      </c>
      <c r="D22" s="99" t="s">
        <v>2130</v>
      </c>
      <c r="E22" s="471" t="s">
        <v>2149</v>
      </c>
      <c r="F22" s="99" t="s">
        <v>333</v>
      </c>
      <c r="G22" s="4">
        <v>2500</v>
      </c>
      <c r="H22" s="4">
        <v>2500</v>
      </c>
      <c r="I22" s="467">
        <f t="shared" si="0"/>
        <v>500</v>
      </c>
      <c r="M22"/>
      <c r="N22"/>
      <c r="O22"/>
      <c r="P22" s="468"/>
    </row>
    <row r="23" spans="1:16" ht="15">
      <c r="A23" s="99">
        <v>15</v>
      </c>
      <c r="B23" s="99"/>
      <c r="C23" s="99"/>
      <c r="D23" s="88"/>
      <c r="E23" s="88"/>
      <c r="F23" s="99"/>
      <c r="G23" s="4"/>
      <c r="H23" s="4"/>
      <c r="I23" s="467"/>
    </row>
    <row r="24" spans="1:16" ht="15">
      <c r="A24" s="88" t="s">
        <v>264</v>
      </c>
      <c r="B24" s="88"/>
      <c r="C24" s="88"/>
      <c r="D24" s="88"/>
      <c r="E24" s="88"/>
      <c r="F24" s="99"/>
      <c r="G24" s="4"/>
      <c r="H24" s="4"/>
      <c r="I24" s="4"/>
    </row>
    <row r="25" spans="1:16" ht="15">
      <c r="A25" s="88"/>
      <c r="B25" s="100"/>
      <c r="C25" s="100"/>
      <c r="D25" s="100"/>
      <c r="E25" s="100"/>
      <c r="F25" s="88" t="s">
        <v>428</v>
      </c>
      <c r="G25" s="87">
        <f>SUM(G9:G24)</f>
        <v>33375</v>
      </c>
      <c r="H25" s="87">
        <f>SUM(H9:H24)</f>
        <v>33375</v>
      </c>
      <c r="I25" s="87">
        <f>SUM(I9:I24)</f>
        <v>6675</v>
      </c>
    </row>
    <row r="26" spans="1:16" ht="15">
      <c r="A26" s="222"/>
      <c r="B26" s="222"/>
      <c r="C26" s="222"/>
      <c r="D26" s="222"/>
      <c r="E26" s="222"/>
      <c r="F26" s="222"/>
      <c r="G26" s="222"/>
      <c r="H26" s="183"/>
      <c r="I26" s="183"/>
    </row>
    <row r="27" spans="1:16" ht="15">
      <c r="A27" s="223" t="s">
        <v>443</v>
      </c>
      <c r="B27" s="223"/>
      <c r="C27" s="222"/>
      <c r="D27" s="222"/>
      <c r="E27" s="222"/>
      <c r="F27" s="222"/>
      <c r="G27" s="222"/>
      <c r="H27" s="183"/>
      <c r="I27" s="183"/>
    </row>
    <row r="28" spans="1:16" ht="15">
      <c r="A28" s="223"/>
      <c r="B28" s="223"/>
      <c r="C28" s="222"/>
      <c r="D28" s="222"/>
      <c r="E28" s="222"/>
      <c r="F28" s="222"/>
      <c r="G28" s="222"/>
      <c r="H28" s="183"/>
      <c r="I28" s="183"/>
    </row>
    <row r="29" spans="1:16" ht="15">
      <c r="A29" s="223"/>
      <c r="B29" s="223"/>
      <c r="C29" s="183"/>
      <c r="D29" s="183"/>
      <c r="E29" s="183"/>
      <c r="F29" s="183"/>
      <c r="G29" s="183"/>
      <c r="H29" s="183"/>
      <c r="I29" s="183"/>
    </row>
    <row r="30" spans="1:16" ht="15">
      <c r="A30" s="223"/>
      <c r="B30" s="223"/>
      <c r="C30" s="183"/>
      <c r="D30" s="183"/>
      <c r="E30" s="183"/>
      <c r="F30" s="183"/>
      <c r="G30" s="183"/>
      <c r="H30" s="183"/>
      <c r="I30" s="183"/>
    </row>
    <row r="31" spans="1:16">
      <c r="A31" s="221"/>
      <c r="B31" s="221"/>
      <c r="C31" s="221"/>
      <c r="D31" s="221"/>
      <c r="E31" s="221"/>
      <c r="F31" s="221"/>
      <c r="G31" s="221"/>
      <c r="H31" s="221"/>
      <c r="I31" s="221"/>
    </row>
    <row r="32" spans="1:16" ht="15">
      <c r="A32" s="189" t="s">
        <v>96</v>
      </c>
      <c r="B32" s="189"/>
      <c r="C32" s="183"/>
      <c r="D32" s="183"/>
      <c r="E32" s="183"/>
      <c r="F32" s="183"/>
      <c r="G32" s="183"/>
      <c r="H32" s="183"/>
      <c r="I32" s="183"/>
    </row>
    <row r="33" spans="1:9" ht="15">
      <c r="A33" s="183"/>
      <c r="B33" s="183"/>
      <c r="C33" s="183"/>
      <c r="D33" s="183"/>
      <c r="E33" s="183"/>
      <c r="F33" s="183"/>
      <c r="G33" s="183"/>
      <c r="H33" s="183"/>
      <c r="I33" s="183"/>
    </row>
    <row r="34" spans="1:9" ht="15">
      <c r="A34" s="183"/>
      <c r="B34" s="183"/>
      <c r="C34" s="183"/>
      <c r="D34" s="183"/>
      <c r="E34" s="187"/>
      <c r="F34" s="187"/>
      <c r="G34" s="187"/>
      <c r="H34" s="183"/>
      <c r="I34" s="183"/>
    </row>
    <row r="35" spans="1:9" ht="15">
      <c r="A35" s="189"/>
      <c r="B35" s="189"/>
      <c r="C35" s="189" t="s">
        <v>376</v>
      </c>
      <c r="D35" s="189"/>
      <c r="E35" s="189"/>
      <c r="F35" s="189"/>
      <c r="G35" s="189"/>
      <c r="H35" s="183"/>
      <c r="I35" s="183"/>
    </row>
    <row r="36" spans="1:9" ht="15">
      <c r="A36" s="183"/>
      <c r="B36" s="183"/>
      <c r="C36" s="183" t="s">
        <v>375</v>
      </c>
      <c r="D36" s="183"/>
      <c r="E36" s="183"/>
      <c r="F36" s="183"/>
      <c r="G36" s="183"/>
      <c r="H36" s="183"/>
      <c r="I36" s="183"/>
    </row>
    <row r="37" spans="1:9">
      <c r="A37" s="191"/>
      <c r="B37" s="191"/>
      <c r="C37" s="191" t="s">
        <v>127</v>
      </c>
      <c r="D37" s="191"/>
      <c r="E37" s="191"/>
      <c r="F37" s="191"/>
      <c r="G37" s="191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6"/>
  <sheetViews>
    <sheetView view="pageBreakPreview" topLeftCell="A7" zoomScale="80" zoomScaleSheetLayoutView="80" workbookViewId="0">
      <selection activeCell="D12" sqref="D12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12" ht="15">
      <c r="A1" s="75" t="s">
        <v>444</v>
      </c>
      <c r="B1" s="78"/>
      <c r="C1" s="78"/>
      <c r="D1" s="78"/>
      <c r="E1" s="78"/>
      <c r="F1" s="78"/>
      <c r="G1" s="553" t="s">
        <v>97</v>
      </c>
      <c r="H1" s="553"/>
      <c r="I1" s="359"/>
    </row>
    <row r="2" spans="1:12" ht="15">
      <c r="A2" s="77" t="s">
        <v>128</v>
      </c>
      <c r="B2" s="78"/>
      <c r="C2" s="78"/>
      <c r="D2" s="78"/>
      <c r="E2" s="78"/>
      <c r="F2" s="78"/>
      <c r="G2" s="551" t="s">
        <v>1271</v>
      </c>
      <c r="H2" s="551"/>
      <c r="I2" s="77"/>
    </row>
    <row r="3" spans="1:12" ht="15">
      <c r="A3" s="77"/>
      <c r="B3" s="77"/>
      <c r="C3" s="77"/>
      <c r="D3" s="77"/>
      <c r="E3" s="77"/>
      <c r="F3" s="77"/>
      <c r="G3" s="277"/>
      <c r="H3" s="277"/>
      <c r="I3" s="359"/>
    </row>
    <row r="4" spans="1:12" ht="15">
      <c r="A4" s="78" t="s">
        <v>262</v>
      </c>
      <c r="B4" s="78"/>
      <c r="C4" s="78"/>
      <c r="D4" s="78"/>
      <c r="E4" s="78"/>
      <c r="F4" s="78"/>
      <c r="G4" s="77"/>
      <c r="H4" s="77"/>
      <c r="I4" s="77"/>
    </row>
    <row r="5" spans="1:12" ht="15">
      <c r="A5" s="81" t="str">
        <f>'ფორმა N1'!D4</f>
        <v>მ.პ.გ. ქართული ოცნება - დემოკრატიული საქართველო</v>
      </c>
      <c r="B5" s="81"/>
      <c r="C5" s="81"/>
      <c r="D5" s="81"/>
      <c r="E5" s="81"/>
      <c r="F5" s="81"/>
      <c r="G5" s="82"/>
      <c r="H5" s="82"/>
      <c r="I5" s="82"/>
    </row>
    <row r="6" spans="1:12" ht="15">
      <c r="A6" s="78"/>
      <c r="B6" s="78"/>
      <c r="C6" s="78"/>
      <c r="D6" s="78"/>
      <c r="E6" s="78"/>
      <c r="F6" s="78"/>
      <c r="G6" s="77"/>
      <c r="H6" s="77"/>
      <c r="I6" s="77"/>
    </row>
    <row r="7" spans="1:12" ht="15">
      <c r="A7" s="276"/>
      <c r="B7" s="276"/>
      <c r="C7" s="276"/>
      <c r="D7" s="276"/>
      <c r="E7" s="276"/>
      <c r="F7" s="276"/>
      <c r="G7" s="79"/>
      <c r="H7" s="79"/>
      <c r="I7" s="359"/>
    </row>
    <row r="8" spans="1:12" ht="45">
      <c r="A8" s="355" t="s">
        <v>64</v>
      </c>
      <c r="B8" s="80" t="s">
        <v>326</v>
      </c>
      <c r="C8" s="91" t="s">
        <v>327</v>
      </c>
      <c r="D8" s="91" t="s">
        <v>215</v>
      </c>
      <c r="E8" s="91" t="s">
        <v>330</v>
      </c>
      <c r="F8" s="91" t="s">
        <v>329</v>
      </c>
      <c r="G8" s="91" t="s">
        <v>371</v>
      </c>
      <c r="H8" s="80" t="s">
        <v>10</v>
      </c>
      <c r="I8" s="80" t="s">
        <v>9</v>
      </c>
    </row>
    <row r="9" spans="1:12" ht="30">
      <c r="A9" s="356">
        <v>1</v>
      </c>
      <c r="B9" s="357" t="s">
        <v>1141</v>
      </c>
      <c r="C9" s="99" t="s">
        <v>1142</v>
      </c>
      <c r="D9" s="413" t="s">
        <v>1146</v>
      </c>
      <c r="E9" s="99" t="s">
        <v>1143</v>
      </c>
      <c r="F9" s="99" t="s">
        <v>1144</v>
      </c>
      <c r="G9" s="434">
        <v>14</v>
      </c>
      <c r="H9" s="467">
        <v>21000</v>
      </c>
      <c r="I9" s="467">
        <v>21000</v>
      </c>
      <c r="L9" s="436"/>
    </row>
    <row r="10" spans="1:12" ht="30">
      <c r="A10" s="356">
        <v>2</v>
      </c>
      <c r="B10" s="357" t="s">
        <v>868</v>
      </c>
      <c r="C10" s="99" t="s">
        <v>1145</v>
      </c>
      <c r="D10" s="413" t="s">
        <v>1147</v>
      </c>
      <c r="E10" s="99" t="s">
        <v>1143</v>
      </c>
      <c r="F10" s="99" t="s">
        <v>1144</v>
      </c>
      <c r="G10" s="434">
        <v>14</v>
      </c>
      <c r="H10" s="467">
        <v>21000</v>
      </c>
      <c r="I10" s="467">
        <v>21000</v>
      </c>
      <c r="L10" s="436"/>
    </row>
    <row r="11" spans="1:12" ht="15">
      <c r="A11" s="356"/>
      <c r="B11" s="357"/>
      <c r="C11" s="88"/>
      <c r="D11" s="88"/>
      <c r="E11" s="88"/>
      <c r="F11" s="88"/>
      <c r="G11" s="88"/>
      <c r="H11" s="4"/>
      <c r="I11" s="4"/>
    </row>
    <row r="12" spans="1:12" ht="15">
      <c r="A12" s="356"/>
      <c r="B12" s="357"/>
      <c r="C12" s="88"/>
      <c r="D12" s="88"/>
      <c r="E12" s="88"/>
      <c r="F12" s="88"/>
      <c r="G12" s="88"/>
      <c r="H12" s="4"/>
      <c r="I12" s="4"/>
    </row>
    <row r="13" spans="1:12" ht="15">
      <c r="A13" s="356"/>
      <c r="B13" s="357"/>
      <c r="C13" s="88"/>
      <c r="D13" s="88"/>
      <c r="E13" s="88"/>
      <c r="F13" s="88"/>
      <c r="G13" s="88"/>
      <c r="H13" s="4"/>
      <c r="I13" s="4"/>
    </row>
    <row r="14" spans="1:12" ht="15">
      <c r="A14" s="356"/>
      <c r="B14" s="357"/>
      <c r="C14" s="88"/>
      <c r="D14" s="88"/>
      <c r="E14" s="88"/>
      <c r="F14" s="88"/>
      <c r="G14" s="88"/>
      <c r="H14" s="4"/>
      <c r="I14" s="4"/>
    </row>
    <row r="15" spans="1:12" ht="15">
      <c r="A15" s="356"/>
      <c r="B15" s="357"/>
      <c r="C15" s="88"/>
      <c r="D15" s="88"/>
      <c r="E15" s="88"/>
      <c r="F15" s="88"/>
      <c r="G15" s="88"/>
      <c r="H15" s="4"/>
      <c r="I15" s="4"/>
    </row>
    <row r="16" spans="1:12" ht="15">
      <c r="A16" s="356"/>
      <c r="B16" s="357"/>
      <c r="C16" s="88"/>
      <c r="D16" s="88"/>
      <c r="E16" s="88"/>
      <c r="F16" s="88"/>
      <c r="G16" s="88"/>
      <c r="H16" s="4"/>
      <c r="I16" s="4"/>
    </row>
    <row r="17" spans="1:9" ht="15">
      <c r="A17" s="356"/>
      <c r="B17" s="357"/>
      <c r="C17" s="88"/>
      <c r="D17" s="88"/>
      <c r="E17" s="88"/>
      <c r="F17" s="88"/>
      <c r="G17" s="88"/>
      <c r="H17" s="4"/>
      <c r="I17" s="4"/>
    </row>
    <row r="18" spans="1:9" ht="15">
      <c r="A18" s="356"/>
      <c r="B18" s="357"/>
      <c r="C18" s="88"/>
      <c r="D18" s="88"/>
      <c r="E18" s="88"/>
      <c r="F18" s="88"/>
      <c r="G18" s="88"/>
      <c r="H18" s="4"/>
      <c r="I18" s="4"/>
    </row>
    <row r="19" spans="1:9" ht="15">
      <c r="A19" s="356"/>
      <c r="B19" s="357"/>
      <c r="C19" s="88"/>
      <c r="D19" s="88"/>
      <c r="E19" s="88"/>
      <c r="F19" s="88"/>
      <c r="G19" s="88"/>
      <c r="H19" s="4"/>
      <c r="I19" s="4"/>
    </row>
    <row r="20" spans="1:9" ht="15">
      <c r="A20" s="356"/>
      <c r="B20" s="357"/>
      <c r="C20" s="88"/>
      <c r="D20" s="88"/>
      <c r="E20" s="88"/>
      <c r="F20" s="88"/>
      <c r="G20" s="88"/>
      <c r="H20" s="4"/>
      <c r="I20" s="4"/>
    </row>
    <row r="21" spans="1:9" ht="15">
      <c r="A21" s="356"/>
      <c r="B21" s="357"/>
      <c r="C21" s="88"/>
      <c r="D21" s="88"/>
      <c r="E21" s="88"/>
      <c r="F21" s="88"/>
      <c r="G21" s="88"/>
      <c r="H21" s="4"/>
      <c r="I21" s="4"/>
    </row>
    <row r="22" spans="1:9" ht="15">
      <c r="A22" s="356"/>
      <c r="B22" s="357"/>
      <c r="C22" s="88"/>
      <c r="D22" s="88"/>
      <c r="E22" s="88"/>
      <c r="F22" s="88"/>
      <c r="G22" s="88"/>
      <c r="H22" s="4"/>
      <c r="I22" s="4"/>
    </row>
    <row r="23" spans="1:9" ht="15">
      <c r="A23" s="356"/>
      <c r="B23" s="357"/>
      <c r="C23" s="88"/>
      <c r="D23" s="88"/>
      <c r="E23" s="88"/>
      <c r="F23" s="88"/>
      <c r="G23" s="88"/>
      <c r="H23" s="4"/>
      <c r="I23" s="4"/>
    </row>
    <row r="24" spans="1:9" ht="15">
      <c r="A24" s="356"/>
      <c r="B24" s="357"/>
      <c r="C24" s="88"/>
      <c r="D24" s="88"/>
      <c r="E24" s="88"/>
      <c r="F24" s="88"/>
      <c r="G24" s="88"/>
      <c r="H24" s="4"/>
      <c r="I24" s="4"/>
    </row>
    <row r="25" spans="1:9" ht="15">
      <c r="A25" s="356"/>
      <c r="B25" s="357"/>
      <c r="C25" s="88"/>
      <c r="D25" s="88"/>
      <c r="E25" s="88"/>
      <c r="F25" s="88"/>
      <c r="G25" s="88"/>
      <c r="H25" s="4"/>
      <c r="I25" s="4"/>
    </row>
    <row r="26" spans="1:9" ht="15">
      <c r="A26" s="356"/>
      <c r="B26" s="357"/>
      <c r="C26" s="88"/>
      <c r="D26" s="88"/>
      <c r="E26" s="88"/>
      <c r="F26" s="88"/>
      <c r="G26" s="88"/>
      <c r="H26" s="4"/>
      <c r="I26" s="4"/>
    </row>
    <row r="27" spans="1:9" ht="15">
      <c r="A27" s="356"/>
      <c r="B27" s="357"/>
      <c r="C27" s="88"/>
      <c r="D27" s="88"/>
      <c r="E27" s="88"/>
      <c r="F27" s="88"/>
      <c r="G27" s="88"/>
      <c r="H27" s="4"/>
      <c r="I27" s="4"/>
    </row>
    <row r="28" spans="1:9" ht="15">
      <c r="A28" s="356"/>
      <c r="B28" s="357"/>
      <c r="C28" s="88"/>
      <c r="D28" s="88"/>
      <c r="E28" s="88"/>
      <c r="F28" s="88"/>
      <c r="G28" s="88"/>
      <c r="H28" s="4"/>
      <c r="I28" s="4"/>
    </row>
    <row r="29" spans="1:9" ht="15">
      <c r="A29" s="356"/>
      <c r="B29" s="357"/>
      <c r="C29" s="88"/>
      <c r="D29" s="88"/>
      <c r="E29" s="88"/>
      <c r="F29" s="88"/>
      <c r="G29" s="88"/>
      <c r="H29" s="4"/>
      <c r="I29" s="4"/>
    </row>
    <row r="30" spans="1:9" ht="15">
      <c r="A30" s="356"/>
      <c r="B30" s="357"/>
      <c r="C30" s="88"/>
      <c r="D30" s="88"/>
      <c r="E30" s="88"/>
      <c r="F30" s="88"/>
      <c r="G30" s="88"/>
      <c r="H30" s="4"/>
      <c r="I30" s="4"/>
    </row>
    <row r="31" spans="1:9" ht="15">
      <c r="A31" s="356"/>
      <c r="B31" s="357"/>
      <c r="C31" s="88"/>
      <c r="D31" s="88"/>
      <c r="E31" s="88"/>
      <c r="F31" s="88"/>
      <c r="G31" s="88"/>
      <c r="H31" s="4"/>
      <c r="I31" s="4"/>
    </row>
    <row r="32" spans="1:9" ht="15">
      <c r="A32" s="356"/>
      <c r="B32" s="357"/>
      <c r="C32" s="88"/>
      <c r="D32" s="88"/>
      <c r="E32" s="88"/>
      <c r="F32" s="88"/>
      <c r="G32" s="88"/>
      <c r="H32" s="4"/>
      <c r="I32" s="4"/>
    </row>
    <row r="33" spans="1:9" ht="15">
      <c r="A33" s="356"/>
      <c r="B33" s="357"/>
      <c r="C33" s="88"/>
      <c r="D33" s="88"/>
      <c r="E33" s="88"/>
      <c r="F33" s="88"/>
      <c r="G33" s="88"/>
      <c r="H33" s="4"/>
      <c r="I33" s="4"/>
    </row>
    <row r="34" spans="1:9" ht="15">
      <c r="A34" s="356"/>
      <c r="B34" s="358"/>
      <c r="C34" s="100"/>
      <c r="D34" s="100"/>
      <c r="E34" s="100"/>
      <c r="F34" s="100"/>
      <c r="G34" s="100" t="s">
        <v>325</v>
      </c>
      <c r="H34" s="87">
        <f>SUM(H9:H33)</f>
        <v>42000</v>
      </c>
      <c r="I34" s="87">
        <f>SUM(I9:I33)</f>
        <v>42000</v>
      </c>
    </row>
    <row r="35" spans="1:9" ht="15">
      <c r="A35" s="44"/>
      <c r="B35" s="44"/>
      <c r="C35" s="44"/>
      <c r="D35" s="44"/>
      <c r="E35" s="44"/>
      <c r="F35" s="44"/>
      <c r="G35" s="2"/>
      <c r="H35" s="2"/>
    </row>
    <row r="36" spans="1:9" ht="15">
      <c r="A36" s="214" t="s">
        <v>445</v>
      </c>
      <c r="B36" s="44"/>
      <c r="C36" s="44"/>
      <c r="D36" s="44"/>
      <c r="E36" s="44"/>
      <c r="F36" s="44"/>
      <c r="G36" s="2"/>
      <c r="H36" s="2"/>
    </row>
    <row r="37" spans="1:9" ht="15">
      <c r="A37" s="214"/>
      <c r="B37" s="44"/>
      <c r="C37" s="44"/>
      <c r="D37" s="44"/>
      <c r="E37" s="44"/>
      <c r="F37" s="44"/>
      <c r="G37" s="2"/>
      <c r="H37" s="2"/>
    </row>
    <row r="38" spans="1:9" ht="15">
      <c r="A38" s="214"/>
      <c r="B38" s="2"/>
      <c r="C38" s="2"/>
      <c r="D38" s="2"/>
      <c r="E38" s="2"/>
      <c r="F38" s="2"/>
      <c r="G38" s="2"/>
      <c r="H38" s="2"/>
    </row>
    <row r="39" spans="1:9" ht="15">
      <c r="A39" s="214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70" t="s">
        <v>96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70"/>
      <c r="B44" s="70" t="s">
        <v>259</v>
      </c>
      <c r="C44" s="70"/>
      <c r="D44" s="70"/>
      <c r="E44" s="70"/>
      <c r="F44" s="70"/>
      <c r="G44" s="2"/>
      <c r="H44" s="12"/>
    </row>
    <row r="45" spans="1:9" ht="15">
      <c r="A45" s="2"/>
      <c r="B45" s="2" t="s">
        <v>258</v>
      </c>
      <c r="C45" s="2"/>
      <c r="D45" s="2"/>
      <c r="E45" s="2"/>
      <c r="F45" s="2"/>
      <c r="G45" s="2"/>
      <c r="H45" s="12"/>
    </row>
    <row r="46" spans="1:9">
      <c r="A46" s="66"/>
      <c r="B46" s="66" t="s">
        <v>127</v>
      </c>
      <c r="C46" s="66"/>
      <c r="D46" s="66"/>
      <c r="E46" s="66"/>
      <c r="F46" s="66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84" customWidth="1"/>
    <col min="2" max="2" width="13.140625" style="184" customWidth="1"/>
    <col min="3" max="3" width="15.140625" style="184" customWidth="1"/>
    <col min="4" max="4" width="18" style="184" customWidth="1"/>
    <col min="5" max="5" width="20.5703125" style="184" customWidth="1"/>
    <col min="6" max="6" width="21.28515625" style="184" customWidth="1"/>
    <col min="7" max="7" width="15.140625" style="184" customWidth="1"/>
    <col min="8" max="8" width="15.5703125" style="184" customWidth="1"/>
    <col min="9" max="9" width="13.42578125" style="184" customWidth="1"/>
    <col min="10" max="10" width="0" style="184" hidden="1" customWidth="1"/>
    <col min="11" max="16384" width="9.140625" style="184"/>
  </cols>
  <sheetData>
    <row r="1" spans="1:10" ht="15">
      <c r="A1" s="75" t="s">
        <v>446</v>
      </c>
      <c r="B1" s="75"/>
      <c r="C1" s="78"/>
      <c r="D1" s="78"/>
      <c r="E1" s="78"/>
      <c r="F1" s="78"/>
      <c r="G1" s="553" t="s">
        <v>97</v>
      </c>
      <c r="H1" s="553"/>
    </row>
    <row r="2" spans="1:10" ht="15">
      <c r="A2" s="77" t="s">
        <v>128</v>
      </c>
      <c r="B2" s="75"/>
      <c r="C2" s="78"/>
      <c r="D2" s="78"/>
      <c r="E2" s="78"/>
      <c r="F2" s="78"/>
      <c r="G2" s="551" t="s">
        <v>1271</v>
      </c>
      <c r="H2" s="551"/>
    </row>
    <row r="3" spans="1:10" ht="15">
      <c r="A3" s="77"/>
      <c r="B3" s="77"/>
      <c r="C3" s="77"/>
      <c r="D3" s="77"/>
      <c r="E3" s="77"/>
      <c r="F3" s="77"/>
      <c r="G3" s="277"/>
      <c r="H3" s="277"/>
    </row>
    <row r="4" spans="1:10" ht="15">
      <c r="A4" s="78" t="s">
        <v>262</v>
      </c>
      <c r="B4" s="78"/>
      <c r="C4" s="78"/>
      <c r="D4" s="78"/>
      <c r="E4" s="78"/>
      <c r="F4" s="78"/>
      <c r="G4" s="77"/>
      <c r="H4" s="77"/>
    </row>
    <row r="5" spans="1:10" ht="15">
      <c r="A5" s="81" t="str">
        <f>'ფორმა N1'!D4</f>
        <v>მ.პ.გ. ქართული ოცნება - დემოკრატიული საქართველო</v>
      </c>
      <c r="B5" s="81"/>
      <c r="C5" s="81"/>
      <c r="D5" s="81"/>
      <c r="E5" s="81"/>
      <c r="F5" s="81"/>
      <c r="G5" s="82"/>
      <c r="H5" s="82"/>
    </row>
    <row r="6" spans="1:10" ht="15">
      <c r="A6" s="78"/>
      <c r="B6" s="78"/>
      <c r="C6" s="78"/>
      <c r="D6" s="78"/>
      <c r="E6" s="78"/>
      <c r="F6" s="78"/>
      <c r="G6" s="77"/>
      <c r="H6" s="77"/>
    </row>
    <row r="7" spans="1:10" ht="15">
      <c r="A7" s="276"/>
      <c r="B7" s="276"/>
      <c r="C7" s="276"/>
      <c r="D7" s="276"/>
      <c r="E7" s="276"/>
      <c r="F7" s="276"/>
      <c r="G7" s="79"/>
      <c r="H7" s="79"/>
    </row>
    <row r="8" spans="1:10" ht="30">
      <c r="A8" s="91" t="s">
        <v>64</v>
      </c>
      <c r="B8" s="91" t="s">
        <v>326</v>
      </c>
      <c r="C8" s="91" t="s">
        <v>327</v>
      </c>
      <c r="D8" s="91" t="s">
        <v>215</v>
      </c>
      <c r="E8" s="91" t="s">
        <v>334</v>
      </c>
      <c r="F8" s="91" t="s">
        <v>328</v>
      </c>
      <c r="G8" s="80" t="s">
        <v>10</v>
      </c>
      <c r="H8" s="80" t="s">
        <v>9</v>
      </c>
      <c r="J8" s="224" t="s">
        <v>333</v>
      </c>
    </row>
    <row r="9" spans="1:10" ht="15">
      <c r="A9" s="99"/>
      <c r="B9" s="99"/>
      <c r="C9" s="99"/>
      <c r="D9" s="99"/>
      <c r="E9" s="99"/>
      <c r="F9" s="99"/>
      <c r="G9" s="4"/>
      <c r="H9" s="4"/>
      <c r="J9" s="224" t="s">
        <v>0</v>
      </c>
    </row>
    <row r="10" spans="1:10" ht="15">
      <c r="A10" s="99"/>
      <c r="B10" s="99"/>
      <c r="C10" s="99"/>
      <c r="D10" s="99"/>
      <c r="E10" s="99"/>
      <c r="F10" s="99"/>
      <c r="G10" s="4"/>
      <c r="H10" s="4"/>
    </row>
    <row r="11" spans="1:10" ht="15">
      <c r="A11" s="88"/>
      <c r="B11" s="88"/>
      <c r="C11" s="88"/>
      <c r="D11" s="88"/>
      <c r="E11" s="88"/>
      <c r="F11" s="88"/>
      <c r="G11" s="4"/>
      <c r="H11" s="4"/>
    </row>
    <row r="12" spans="1:10" ht="15">
      <c r="A12" s="88"/>
      <c r="B12" s="88"/>
      <c r="C12" s="88"/>
      <c r="D12" s="88"/>
      <c r="E12" s="88"/>
      <c r="F12" s="88"/>
      <c r="G12" s="4"/>
      <c r="H12" s="4"/>
    </row>
    <row r="13" spans="1:10" ht="15">
      <c r="A13" s="88"/>
      <c r="B13" s="88"/>
      <c r="C13" s="88"/>
      <c r="D13" s="88"/>
      <c r="E13" s="88"/>
      <c r="F13" s="88"/>
      <c r="G13" s="4"/>
      <c r="H13" s="4"/>
    </row>
    <row r="14" spans="1:10" ht="15">
      <c r="A14" s="88"/>
      <c r="B14" s="88"/>
      <c r="C14" s="88"/>
      <c r="D14" s="88"/>
      <c r="E14" s="88"/>
      <c r="F14" s="88"/>
      <c r="G14" s="4"/>
      <c r="H14" s="4"/>
    </row>
    <row r="15" spans="1:10" ht="15">
      <c r="A15" s="88"/>
      <c r="B15" s="88"/>
      <c r="C15" s="88"/>
      <c r="D15" s="88"/>
      <c r="E15" s="88"/>
      <c r="F15" s="88"/>
      <c r="G15" s="4"/>
      <c r="H15" s="4"/>
    </row>
    <row r="16" spans="1:10" ht="15">
      <c r="A16" s="88"/>
      <c r="B16" s="88"/>
      <c r="C16" s="88"/>
      <c r="D16" s="88"/>
      <c r="E16" s="88"/>
      <c r="F16" s="88"/>
      <c r="G16" s="4"/>
      <c r="H16" s="4"/>
    </row>
    <row r="17" spans="1:8" ht="15">
      <c r="A17" s="88"/>
      <c r="B17" s="88"/>
      <c r="C17" s="88"/>
      <c r="D17" s="88"/>
      <c r="E17" s="88"/>
      <c r="F17" s="88"/>
      <c r="G17" s="4"/>
      <c r="H17" s="4"/>
    </row>
    <row r="18" spans="1:8" ht="15">
      <c r="A18" s="88"/>
      <c r="B18" s="88"/>
      <c r="C18" s="88"/>
      <c r="D18" s="88"/>
      <c r="E18" s="88"/>
      <c r="F18" s="88"/>
      <c r="G18" s="4"/>
      <c r="H18" s="4"/>
    </row>
    <row r="19" spans="1:8" ht="15">
      <c r="A19" s="88"/>
      <c r="B19" s="88"/>
      <c r="C19" s="88"/>
      <c r="D19" s="88"/>
      <c r="E19" s="88"/>
      <c r="F19" s="88"/>
      <c r="G19" s="4"/>
      <c r="H19" s="4"/>
    </row>
    <row r="20" spans="1:8" ht="15">
      <c r="A20" s="88"/>
      <c r="B20" s="88"/>
      <c r="C20" s="88"/>
      <c r="D20" s="88"/>
      <c r="E20" s="88"/>
      <c r="F20" s="88"/>
      <c r="G20" s="4"/>
      <c r="H20" s="4"/>
    </row>
    <row r="21" spans="1:8" ht="15">
      <c r="A21" s="88"/>
      <c r="B21" s="88"/>
      <c r="C21" s="88"/>
      <c r="D21" s="88"/>
      <c r="E21" s="88"/>
      <c r="F21" s="88"/>
      <c r="G21" s="4"/>
      <c r="H21" s="4"/>
    </row>
    <row r="22" spans="1:8" ht="15">
      <c r="A22" s="88"/>
      <c r="B22" s="88"/>
      <c r="C22" s="88"/>
      <c r="D22" s="88"/>
      <c r="E22" s="88"/>
      <c r="F22" s="88"/>
      <c r="G22" s="4"/>
      <c r="H22" s="4"/>
    </row>
    <row r="23" spans="1:8" ht="15">
      <c r="A23" s="88"/>
      <c r="B23" s="88"/>
      <c r="C23" s="88"/>
      <c r="D23" s="88"/>
      <c r="E23" s="88"/>
      <c r="F23" s="88"/>
      <c r="G23" s="4"/>
      <c r="H23" s="4"/>
    </row>
    <row r="24" spans="1:8" ht="15">
      <c r="A24" s="88"/>
      <c r="B24" s="88"/>
      <c r="C24" s="88"/>
      <c r="D24" s="88"/>
      <c r="E24" s="88"/>
      <c r="F24" s="88"/>
      <c r="G24" s="4"/>
      <c r="H24" s="4"/>
    </row>
    <row r="25" spans="1:8" ht="15">
      <c r="A25" s="88"/>
      <c r="B25" s="88"/>
      <c r="C25" s="88"/>
      <c r="D25" s="88"/>
      <c r="E25" s="88"/>
      <c r="F25" s="88"/>
      <c r="G25" s="4"/>
      <c r="H25" s="4"/>
    </row>
    <row r="26" spans="1:8" ht="15">
      <c r="A26" s="88"/>
      <c r="B26" s="88"/>
      <c r="C26" s="88"/>
      <c r="D26" s="88"/>
      <c r="E26" s="88"/>
      <c r="F26" s="88"/>
      <c r="G26" s="4"/>
      <c r="H26" s="4"/>
    </row>
    <row r="27" spans="1:8" ht="15">
      <c r="A27" s="88"/>
      <c r="B27" s="88"/>
      <c r="C27" s="88"/>
      <c r="D27" s="88"/>
      <c r="E27" s="88"/>
      <c r="F27" s="88"/>
      <c r="G27" s="4"/>
      <c r="H27" s="4"/>
    </row>
    <row r="28" spans="1:8" ht="15">
      <c r="A28" s="88"/>
      <c r="B28" s="88"/>
      <c r="C28" s="88"/>
      <c r="D28" s="88"/>
      <c r="E28" s="88"/>
      <c r="F28" s="88"/>
      <c r="G28" s="4"/>
      <c r="H28" s="4"/>
    </row>
    <row r="29" spans="1:8" ht="15">
      <c r="A29" s="88"/>
      <c r="B29" s="88"/>
      <c r="C29" s="88"/>
      <c r="D29" s="88"/>
      <c r="E29" s="88"/>
      <c r="F29" s="88"/>
      <c r="G29" s="4"/>
      <c r="H29" s="4"/>
    </row>
    <row r="30" spans="1:8" ht="15">
      <c r="A30" s="88"/>
      <c r="B30" s="88"/>
      <c r="C30" s="88"/>
      <c r="D30" s="88"/>
      <c r="E30" s="88"/>
      <c r="F30" s="88"/>
      <c r="G30" s="4"/>
      <c r="H30" s="4"/>
    </row>
    <row r="31" spans="1:8" ht="15">
      <c r="A31" s="88"/>
      <c r="B31" s="88"/>
      <c r="C31" s="88"/>
      <c r="D31" s="88"/>
      <c r="E31" s="88"/>
      <c r="F31" s="88"/>
      <c r="G31" s="4"/>
      <c r="H31" s="4"/>
    </row>
    <row r="32" spans="1:8" ht="15">
      <c r="A32" s="88"/>
      <c r="B32" s="88"/>
      <c r="C32" s="88"/>
      <c r="D32" s="88"/>
      <c r="E32" s="88"/>
      <c r="F32" s="88"/>
      <c r="G32" s="4"/>
      <c r="H32" s="4"/>
    </row>
    <row r="33" spans="1:9" ht="15">
      <c r="A33" s="88"/>
      <c r="B33" s="88"/>
      <c r="C33" s="88"/>
      <c r="D33" s="88"/>
      <c r="E33" s="88"/>
      <c r="F33" s="88"/>
      <c r="G33" s="4"/>
      <c r="H33" s="4"/>
    </row>
    <row r="34" spans="1:9" ht="15">
      <c r="A34" s="88"/>
      <c r="B34" s="100"/>
      <c r="C34" s="100"/>
      <c r="D34" s="100"/>
      <c r="E34" s="100"/>
      <c r="F34" s="100" t="s">
        <v>332</v>
      </c>
      <c r="G34" s="87">
        <f>SUM(G9:G33)</f>
        <v>0</v>
      </c>
      <c r="H34" s="87">
        <f>SUM(H9:H33)</f>
        <v>0</v>
      </c>
    </row>
    <row r="35" spans="1:9" ht="15">
      <c r="A35" s="222"/>
      <c r="B35" s="222"/>
      <c r="C35" s="222"/>
      <c r="D35" s="222"/>
      <c r="E35" s="222"/>
      <c r="F35" s="222"/>
      <c r="G35" s="222"/>
      <c r="H35" s="183"/>
      <c r="I35" s="183"/>
    </row>
    <row r="36" spans="1:9" ht="15">
      <c r="A36" s="223" t="s">
        <v>447</v>
      </c>
      <c r="B36" s="223"/>
      <c r="C36" s="222"/>
      <c r="D36" s="222"/>
      <c r="E36" s="222"/>
      <c r="F36" s="222"/>
      <c r="G36" s="222"/>
      <c r="H36" s="183"/>
      <c r="I36" s="183"/>
    </row>
    <row r="37" spans="1:9" ht="15">
      <c r="A37" s="223"/>
      <c r="B37" s="223"/>
      <c r="C37" s="222"/>
      <c r="D37" s="222"/>
      <c r="E37" s="222"/>
      <c r="F37" s="222"/>
      <c r="G37" s="222"/>
      <c r="H37" s="183"/>
      <c r="I37" s="183"/>
    </row>
    <row r="38" spans="1:9" ht="15">
      <c r="A38" s="223"/>
      <c r="B38" s="223"/>
      <c r="C38" s="183"/>
      <c r="D38" s="183"/>
      <c r="E38" s="183"/>
      <c r="F38" s="183"/>
      <c r="G38" s="183"/>
      <c r="H38" s="183"/>
      <c r="I38" s="183"/>
    </row>
    <row r="39" spans="1:9" ht="15">
      <c r="A39" s="223"/>
      <c r="B39" s="223"/>
      <c r="C39" s="183"/>
      <c r="D39" s="183"/>
      <c r="E39" s="183"/>
      <c r="F39" s="183"/>
      <c r="G39" s="183"/>
      <c r="H39" s="183"/>
      <c r="I39" s="183"/>
    </row>
    <row r="40" spans="1:9">
      <c r="A40" s="221"/>
      <c r="B40" s="221"/>
      <c r="C40" s="221"/>
      <c r="D40" s="221"/>
      <c r="E40" s="221"/>
      <c r="F40" s="221"/>
      <c r="G40" s="221"/>
      <c r="H40" s="221"/>
      <c r="I40" s="221"/>
    </row>
    <row r="41" spans="1:9" ht="15">
      <c r="A41" s="189" t="s">
        <v>96</v>
      </c>
      <c r="B41" s="189"/>
      <c r="C41" s="183"/>
      <c r="D41" s="183"/>
      <c r="E41" s="183"/>
      <c r="F41" s="183"/>
      <c r="G41" s="183"/>
      <c r="H41" s="183"/>
      <c r="I41" s="183"/>
    </row>
    <row r="42" spans="1:9" ht="15">
      <c r="A42" s="183"/>
      <c r="B42" s="183"/>
      <c r="C42" s="183"/>
      <c r="D42" s="183"/>
      <c r="E42" s="183"/>
      <c r="F42" s="183"/>
      <c r="G42" s="183"/>
      <c r="H42" s="183"/>
      <c r="I42" s="183"/>
    </row>
    <row r="43" spans="1:9" ht="15">
      <c r="A43" s="183"/>
      <c r="B43" s="183"/>
      <c r="C43" s="183"/>
      <c r="D43" s="183"/>
      <c r="E43" s="183"/>
      <c r="F43" s="183"/>
      <c r="G43" s="183"/>
      <c r="H43" s="183"/>
      <c r="I43" s="190"/>
    </row>
    <row r="44" spans="1:9" ht="15">
      <c r="A44" s="189"/>
      <c r="B44" s="189"/>
      <c r="C44" s="189" t="s">
        <v>410</v>
      </c>
      <c r="D44" s="189"/>
      <c r="E44" s="222"/>
      <c r="F44" s="189"/>
      <c r="G44" s="189"/>
      <c r="H44" s="183"/>
      <c r="I44" s="190"/>
    </row>
    <row r="45" spans="1:9" ht="15">
      <c r="A45" s="183"/>
      <c r="B45" s="183"/>
      <c r="C45" s="183" t="s">
        <v>258</v>
      </c>
      <c r="D45" s="183"/>
      <c r="E45" s="183"/>
      <c r="F45" s="183"/>
      <c r="G45" s="183"/>
      <c r="H45" s="183"/>
      <c r="I45" s="190"/>
    </row>
    <row r="46" spans="1:9">
      <c r="A46" s="191"/>
      <c r="B46" s="191"/>
      <c r="C46" s="191" t="s">
        <v>127</v>
      </c>
      <c r="D46" s="191"/>
      <c r="E46" s="191"/>
      <c r="F46" s="191"/>
      <c r="G46" s="191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20</vt:i4>
      </vt:variant>
    </vt:vector>
  </HeadingPairs>
  <TitlesOfParts>
    <vt:vector size="42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 </vt:lpstr>
      <vt:lpstr>ფორმა 9.6</vt:lpstr>
      <vt:lpstr>ფორმა N 9.7</vt:lpstr>
      <vt:lpstr>ფორმა N9.7.1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 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USER</cp:lastModifiedBy>
  <cp:lastPrinted>2016-08-11T16:59:06Z</cp:lastPrinted>
  <dcterms:created xsi:type="dcterms:W3CDTF">2011-12-27T13:20:18Z</dcterms:created>
  <dcterms:modified xsi:type="dcterms:W3CDTF">2016-08-11T16:59:31Z</dcterms:modified>
</cp:coreProperties>
</file>