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hiago\Downloads\"/>
    </mc:Choice>
  </mc:AlternateContent>
  <xr:revisionPtr revIDLastSave="0" documentId="13_ncr:1_{09D82EE8-DBA0-490C-B612-32DC9C21443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i01yuXER/RKJRzOmQRJxJK0vONlJTeUp3sOX10Q7Xic="/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B40" i="3"/>
  <c r="D13" i="3"/>
  <c r="D9" i="3"/>
  <c r="D8" i="3"/>
  <c r="D7" i="3"/>
  <c r="D9" i="2"/>
  <c r="D8" i="2"/>
  <c r="D10" i="2" s="1"/>
  <c r="D7" i="2"/>
  <c r="D10" i="3" l="1"/>
  <c r="E13" i="1" s="1"/>
  <c r="C18" i="2"/>
  <c r="D29" i="5"/>
  <c r="H31" i="5" s="1"/>
  <c r="K17" i="1" s="1"/>
  <c r="J31" i="5" l="1"/>
  <c r="K19" i="1" s="1"/>
  <c r="K31" i="5"/>
  <c r="K20" i="1" s="1"/>
  <c r="I31" i="5"/>
  <c r="K18" i="1" s="1"/>
  <c r="J18" i="1" s="1"/>
  <c r="G31" i="5"/>
  <c r="K16" i="1" s="1"/>
  <c r="J16" i="1" s="1"/>
  <c r="E31" i="5"/>
  <c r="J20" i="1"/>
  <c r="J19" i="1"/>
  <c r="J17" i="1"/>
  <c r="F31" i="5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ID#AAAAxeqsJtc
Ator Simples    (2023-05-18 00:01:21)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ID#AAAAxeqsJtk
Ator Médio    (2023-05-18 00:01:21)
Representa um outro sistema que  interage através de protocolos ou quando há interação humana através de terminal.</t>
        </r>
      </text>
    </comment>
    <comment ref="B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ID#AAAAxeqsJts
Ator Complexo    (2023-05-18 00:01:21)
É uma pessoa que interage através de Interface
Gráfica ou página Web.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qxPtD6QqzWKX7LoZmBQ2k5FJ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ID#AAAAxeqsJtw
UC Simples    (2023-05-18 00:01:21)
Tem até 3 Entidades</t>
        </r>
      </text>
    </comment>
    <comment ref="B8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ID#AAAAxeqsJto
UC Médio    (2023-05-18 00:01:21)
Tem de 3 a 5 Entidades.</t>
        </r>
      </text>
    </comment>
    <comment ref="B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ID#AAAAxeqsJt0
UC Complexo    (2023-05-18 00:01:21)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ID#AAAAxeqsJtg
Fórmula para Identificar de forma automática a complexidade do UC    (2023-05-18 00:01:21)
=SE(C13&lt;4;"Simples";(SE(C13&gt;7;"Complexo";"Médio")))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Q9plGJ3scPk4/KEnu7C8kr4WNA=="/>
    </ext>
  </extLst>
</comments>
</file>

<file path=xl/sharedStrings.xml><?xml version="1.0" encoding="utf-8"?>
<sst xmlns="http://schemas.openxmlformats.org/spreadsheetml/2006/main" count="234" uniqueCount="179">
  <si>
    <t>Estimativa de Esforço de Projeto baseado em                                                                Pontos de Caso de Uso (vs 1.1)</t>
  </si>
  <si>
    <t>Projeto:</t>
  </si>
  <si>
    <t>&lt;Clinica Medica&gt;</t>
  </si>
  <si>
    <t>Responsável:</t>
  </si>
  <si>
    <t>&lt;Tamiris, Rafael Renó, Tiago Antônio, Filipe Castro&gt;</t>
  </si>
  <si>
    <t>Data:</t>
  </si>
  <si>
    <t>&lt;12/04/2022&gt;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</si>
  <si>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</si>
  <si>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</si>
  <si>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</si>
  <si>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</si>
  <si>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</si>
  <si>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</si>
  <si>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</si>
  <si>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</si>
  <si>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</si>
  <si>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</si>
  <si>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</si>
  <si>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</si>
  <si>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</si>
  <si>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</si>
  <si>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</si>
  <si>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</si>
  <si>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</si>
  <si>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</si>
  <si>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</si>
  <si>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</si>
  <si>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</si>
  <si>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</si>
  <si>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</si>
  <si>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</si>
  <si>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</si>
  <si>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</si>
  <si>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</si>
  <si>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</si>
  <si>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</si>
  <si>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</si>
  <si>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</si>
  <si>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</si>
  <si>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</si>
  <si>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</si>
  <si>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</si>
  <si>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</si>
  <si>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Administrador</t>
  </si>
  <si>
    <t>Secretário</t>
  </si>
  <si>
    <t>Vendedor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</si>
  <si>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</si>
  <si>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</si>
  <si>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</si>
  <si>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</si>
  <si>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</si>
  <si>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</si>
  <si>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</si>
  <si>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</si>
  <si>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</si>
  <si>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</si>
  <si>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Incluir Funcionário</t>
  </si>
  <si>
    <t>Funcionário</t>
  </si>
  <si>
    <t>[RFS02]</t>
  </si>
  <si>
    <t>Consultar Funcionário</t>
  </si>
  <si>
    <t>[RFS03]</t>
  </si>
  <si>
    <t>Editar Funcionário</t>
  </si>
  <si>
    <t>[RFS04]</t>
  </si>
  <si>
    <t>Excluir Funcionário</t>
  </si>
  <si>
    <t>[RFS05]</t>
  </si>
  <si>
    <t>Incluir Venda</t>
  </si>
  <si>
    <t>[RFS06]</t>
  </si>
  <si>
    <t>Consultar Venda</t>
  </si>
  <si>
    <t>[RFS07]</t>
  </si>
  <si>
    <t>Editar Venda</t>
  </si>
  <si>
    <t>[RFS08]</t>
  </si>
  <si>
    <t>Excluir Venda</t>
  </si>
  <si>
    <t>[RFS09]</t>
  </si>
  <si>
    <t>Incluir Usuário</t>
  </si>
  <si>
    <t>[RFS10]</t>
  </si>
  <si>
    <t>Consultar Usuário</t>
  </si>
  <si>
    <t>[RFS11]</t>
  </si>
  <si>
    <t>Editar Usuário</t>
  </si>
  <si>
    <t>[RFS12]</t>
  </si>
  <si>
    <t>Excluir Usuário</t>
  </si>
  <si>
    <t>[RFS13]</t>
  </si>
  <si>
    <t>Incluir Cliente</t>
  </si>
  <si>
    <t>Cliente</t>
  </si>
  <si>
    <t>[RFS14]</t>
  </si>
  <si>
    <t>Consultar Cliente</t>
  </si>
  <si>
    <t>[RFS15]</t>
  </si>
  <si>
    <t>Editar Cliente</t>
  </si>
  <si>
    <t>[RFS16]</t>
  </si>
  <si>
    <t>Excluir Cliente</t>
  </si>
  <si>
    <t>[RFS17]</t>
  </si>
  <si>
    <t>Incluir Veículos</t>
  </si>
  <si>
    <t>[RFS18]</t>
  </si>
  <si>
    <t>Consultar Veículos</t>
  </si>
  <si>
    <t>[RFS19]</t>
  </si>
  <si>
    <t>Editar Veículos</t>
  </si>
  <si>
    <t>[RFS20]</t>
  </si>
  <si>
    <t>Excluir Veículos</t>
  </si>
  <si>
    <t>[RFS21]</t>
  </si>
  <si>
    <t>Inserir Estoque</t>
  </si>
  <si>
    <t>[RFS22]</t>
  </si>
  <si>
    <t>Consultar Estoque</t>
  </si>
  <si>
    <t>[RFS23]</t>
  </si>
  <si>
    <t>Editar Estoque</t>
  </si>
  <si>
    <t>[RFS24]</t>
  </si>
  <si>
    <t>Excluir Estoque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</si>
  <si>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</si>
  <si>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</si>
  <si>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</si>
  <si>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</si>
  <si>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</si>
  <si>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</si>
  <si>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</si>
  <si>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</si>
  <si>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</si>
  <si>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</si>
  <si>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</si>
  <si>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</si>
  <si>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</si>
  <si>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</si>
  <si>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</si>
  <si>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</si>
  <si>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</si>
  <si>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</si>
  <si>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</si>
  <si>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</si>
  <si>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</si>
  <si>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</si>
  <si>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</si>
  <si>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</si>
  <si>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</si>
  <si>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</si>
  <si>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</si>
  <si>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</si>
  <si>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</si>
  <si>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</si>
  <si>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</si>
  <si>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</si>
  <si>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</si>
  <si>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</si>
  <si>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</si>
  <si>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</si>
  <si>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</si>
  <si>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</si>
  <si>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</si>
  <si>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</si>
  <si>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</si>
  <si>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</si>
  <si>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</si>
  <si>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</si>
  <si>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</si>
  <si>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</si>
  <si>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</si>
  <si>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</si>
  <si>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</si>
  <si>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</si>
  <si>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</si>
  <si>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</si>
  <si>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</si>
  <si>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</si>
  <si>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</si>
  <si>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</si>
  <si>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</si>
  <si>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</si>
  <si>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</si>
  <si>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</si>
  <si>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</si>
  <si>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</si>
  <si>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</si>
  <si>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</si>
  <si>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</si>
  <si>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</si>
  <si>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</si>
  <si>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</si>
  <si>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Venda, Cliente, Vendedor, Veículo</t>
  </si>
  <si>
    <t>Venda, Veículo, Estoque</t>
  </si>
  <si>
    <t>Usuário</t>
  </si>
  <si>
    <t>Veículo, Estoque</t>
  </si>
  <si>
    <t>Veículo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</si>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</sst>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rgb="FF000000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5" fillId="3" borderId="15" xfId="0" applyFont="1" applyFill="1" applyBorder="1" applyAlignment="1">
      <alignment horizontal="center"/>
    </xf>
    <xf numFmtId="0" fontId="5" fillId="2" borderId="1" xfId="0" applyFont="1" applyFill="1" applyBorder="1"/>
    <xf numFmtId="0" fontId="1" fillId="2" borderId="19" xfId="0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2" borderId="1" xfId="0" applyFont="1" applyFill="1" applyBorder="1"/>
    <xf numFmtId="165" fontId="1" fillId="2" borderId="25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5" fillId="2" borderId="37" xfId="0" applyFont="1" applyFill="1" applyBorder="1"/>
    <xf numFmtId="165" fontId="5" fillId="2" borderId="38" xfId="0" applyNumberFormat="1" applyFont="1" applyFill="1" applyBorder="1" applyAlignment="1">
      <alignment horizontal="center"/>
    </xf>
    <xf numFmtId="164" fontId="8" fillId="2" borderId="39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5" fillId="2" borderId="43" xfId="0" applyFont="1" applyFill="1" applyBorder="1"/>
    <xf numFmtId="0" fontId="5" fillId="2" borderId="44" xfId="0" applyFont="1" applyFill="1" applyBorder="1" applyAlignment="1">
      <alignment horizontal="center"/>
    </xf>
    <xf numFmtId="0" fontId="5" fillId="2" borderId="15" xfId="0" applyFont="1" applyFill="1" applyBorder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53" xfId="0" applyFont="1" applyFill="1" applyBorder="1"/>
    <xf numFmtId="0" fontId="5" fillId="2" borderId="54" xfId="0" applyFont="1" applyFill="1" applyBorder="1" applyAlignment="1">
      <alignment horizontal="center"/>
    </xf>
    <xf numFmtId="0" fontId="5" fillId="2" borderId="49" xfId="0" applyFont="1" applyFill="1" applyBorder="1"/>
    <xf numFmtId="0" fontId="1" fillId="2" borderId="49" xfId="0" applyFont="1" applyFill="1" applyBorder="1"/>
    <xf numFmtId="0" fontId="1" fillId="0" borderId="49" xfId="0" applyFont="1" applyBorder="1"/>
    <xf numFmtId="0" fontId="9" fillId="2" borderId="1" xfId="0" applyFont="1" applyFill="1" applyBorder="1"/>
    <xf numFmtId="0" fontId="5" fillId="2" borderId="55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/>
    <xf numFmtId="0" fontId="5" fillId="2" borderId="61" xfId="0" applyFont="1" applyFill="1" applyBorder="1"/>
    <xf numFmtId="0" fontId="5" fillId="2" borderId="61" xfId="0" applyFont="1" applyFill="1" applyBorder="1" applyAlignment="1">
      <alignment horizontal="left"/>
    </xf>
    <xf numFmtId="0" fontId="5" fillId="2" borderId="62" xfId="0" applyFont="1" applyFill="1" applyBorder="1"/>
    <xf numFmtId="166" fontId="1" fillId="2" borderId="46" xfId="0" applyNumberFormat="1" applyFont="1" applyFill="1" applyBorder="1"/>
    <xf numFmtId="0" fontId="1" fillId="2" borderId="46" xfId="0" applyFont="1" applyFill="1" applyBorder="1"/>
    <xf numFmtId="0" fontId="1" fillId="0" borderId="49" xfId="0" applyFont="1" applyBorder="1" applyAlignment="1">
      <alignment wrapText="1"/>
    </xf>
    <xf numFmtId="0" fontId="1" fillId="2" borderId="63" xfId="0" applyFont="1" applyFill="1" applyBorder="1"/>
    <xf numFmtId="0" fontId="10" fillId="2" borderId="49" xfId="0" applyFont="1" applyFill="1" applyBorder="1" applyAlignment="1">
      <alignment horizontal="left"/>
    </xf>
    <xf numFmtId="0" fontId="5" fillId="2" borderId="64" xfId="0" applyFont="1" applyFill="1" applyBorder="1"/>
    <xf numFmtId="0" fontId="5" fillId="2" borderId="65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49" xfId="0" applyFont="1" applyFill="1" applyBorder="1"/>
    <xf numFmtId="0" fontId="5" fillId="2" borderId="49" xfId="0" applyFont="1" applyFill="1" applyBorder="1" applyAlignment="1">
      <alignment horizontal="center"/>
    </xf>
    <xf numFmtId="0" fontId="1" fillId="3" borderId="68" xfId="0" applyFont="1" applyFill="1" applyBorder="1"/>
    <xf numFmtId="0" fontId="1" fillId="3" borderId="69" xfId="0" applyFont="1" applyFill="1" applyBorder="1"/>
    <xf numFmtId="0" fontId="5" fillId="4" borderId="46" xfId="0" applyFont="1" applyFill="1" applyBorder="1" applyAlignment="1">
      <alignment horizontal="center"/>
    </xf>
    <xf numFmtId="0" fontId="12" fillId="2" borderId="1" xfId="0" applyFont="1" applyFill="1" applyBorder="1"/>
    <xf numFmtId="0" fontId="13" fillId="5" borderId="71" xfId="0" applyFont="1" applyFill="1" applyBorder="1"/>
    <xf numFmtId="0" fontId="13" fillId="5" borderId="72" xfId="0" applyFont="1" applyFill="1" applyBorder="1"/>
    <xf numFmtId="0" fontId="13" fillId="5" borderId="73" xfId="0" applyFont="1" applyFill="1" applyBorder="1"/>
    <xf numFmtId="0" fontId="13" fillId="5" borderId="74" xfId="0" applyFont="1" applyFill="1" applyBorder="1"/>
    <xf numFmtId="0" fontId="1" fillId="2" borderId="57" xfId="0" applyFont="1" applyFill="1" applyBorder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5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/>
    <xf numFmtId="0" fontId="1" fillId="2" borderId="3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3" fillId="5" borderId="54" xfId="0" applyNumberFormat="1" applyFont="1" applyFill="1" applyBorder="1" applyAlignment="1">
      <alignment horizontal="center"/>
    </xf>
    <xf numFmtId="0" fontId="13" fillId="5" borderId="77" xfId="0" applyFont="1" applyFill="1" applyBorder="1"/>
    <xf numFmtId="0" fontId="14" fillId="5" borderId="77" xfId="0" applyFont="1" applyFill="1" applyBorder="1"/>
    <xf numFmtId="0" fontId="13" fillId="5" borderId="54" xfId="0" applyFont="1" applyFill="1" applyBorder="1" applyAlignment="1">
      <alignment horizontal="center"/>
    </xf>
    <xf numFmtId="164" fontId="13" fillId="5" borderId="54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3" fillId="0" borderId="9" xfId="0" applyFont="1" applyBorder="1"/>
    <xf numFmtId="0" fontId="4" fillId="2" borderId="8" xfId="0" applyFont="1" applyFill="1" applyBorder="1" applyAlignment="1">
      <alignment horizontal="left" vertical="center"/>
    </xf>
    <xf numFmtId="0" fontId="3" fillId="0" borderId="10" xfId="0" applyFont="1" applyBorder="1"/>
    <xf numFmtId="0" fontId="5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7" fillId="2" borderId="8" xfId="0" applyFont="1" applyFill="1" applyBorder="1"/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5" fillId="2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1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8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left"/>
    </xf>
    <xf numFmtId="0" fontId="5" fillId="2" borderId="66" xfId="0" applyFont="1" applyFill="1" applyBorder="1" applyAlignment="1">
      <alignment horizontal="right"/>
    </xf>
    <xf numFmtId="0" fontId="5" fillId="3" borderId="66" xfId="0" applyFont="1" applyFill="1" applyBorder="1" applyAlignment="1">
      <alignment horizontal="left"/>
    </xf>
    <xf numFmtId="0" fontId="3" fillId="0" borderId="67" xfId="0" applyFont="1" applyBorder="1"/>
    <xf numFmtId="0" fontId="5" fillId="4" borderId="70" xfId="0" applyFont="1" applyFill="1" applyBorder="1" applyAlignment="1">
      <alignment horizontal="left"/>
    </xf>
    <xf numFmtId="0" fontId="11" fillId="2" borderId="40" xfId="0" applyFont="1" applyFill="1" applyBorder="1" applyAlignment="1">
      <alignment horizontal="center"/>
    </xf>
    <xf numFmtId="0" fontId="13" fillId="6" borderId="7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topLeftCell="C10" workbookViewId="0">
      <selection activeCell="N13" sqref="N13"/>
    </sheetView>
  </sheetViews>
  <sheetFormatPr defaultColWidth="12.5703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5703125" customWidth="1"/>
  </cols>
  <sheetData>
    <row r="1" spans="1:26" ht="12.75" customHeight="1" x14ac:dyDescent="0.2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88" t="s">
        <v>0</v>
      </c>
      <c r="C3" s="89"/>
      <c r="D3" s="89"/>
      <c r="E3" s="89"/>
      <c r="F3" s="89"/>
      <c r="G3" s="89"/>
      <c r="H3" s="89"/>
      <c r="I3" s="89"/>
      <c r="J3" s="90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/>
      <c r="B4" s="91"/>
      <c r="C4" s="92"/>
      <c r="D4" s="92"/>
      <c r="E4" s="92"/>
      <c r="F4" s="92"/>
      <c r="G4" s="92"/>
      <c r="H4" s="92"/>
      <c r="I4" s="92"/>
      <c r="J4" s="93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94" t="s">
        <v>1</v>
      </c>
      <c r="C6" s="95"/>
      <c r="D6" s="96" t="s">
        <v>2</v>
      </c>
      <c r="E6" s="97"/>
      <c r="F6" s="97"/>
      <c r="G6" s="97"/>
      <c r="H6" s="97"/>
      <c r="I6" s="9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8" t="s">
        <v>3</v>
      </c>
      <c r="C7" s="95"/>
      <c r="D7" s="99" t="s">
        <v>4</v>
      </c>
      <c r="E7" s="97"/>
      <c r="F7" s="97"/>
      <c r="G7" s="97"/>
      <c r="H7" s="97"/>
      <c r="I7" s="9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12" t="s">
        <v>5</v>
      </c>
      <c r="C8" s="95"/>
      <c r="D8" s="3" t="s">
        <v>6</v>
      </c>
      <c r="E8" s="3"/>
      <c r="F8" s="98" t="s">
        <v>7</v>
      </c>
      <c r="G8" s="95"/>
      <c r="H8" s="3" t="s">
        <v>8</v>
      </c>
      <c r="I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4"/>
      <c r="D9" s="100" t="s">
        <v>9</v>
      </c>
      <c r="E9" s="97"/>
      <c r="F9" s="97"/>
      <c r="G9" s="97"/>
      <c r="H9" s="97"/>
      <c r="I9" s="95"/>
      <c r="J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13" t="s">
        <v>10</v>
      </c>
      <c r="C12" s="114"/>
      <c r="D12" s="114"/>
      <c r="E12" s="115"/>
      <c r="G12" s="116" t="s">
        <v>11</v>
      </c>
      <c r="H12" s="114"/>
      <c r="I12" s="117"/>
      <c r="J12" s="6" t="s">
        <v>12</v>
      </c>
      <c r="K12" s="6" t="s">
        <v>13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18" t="s">
        <v>14</v>
      </c>
      <c r="C13" s="119"/>
      <c r="D13" s="120"/>
      <c r="E13" s="8">
        <f>(Atores!D10+'RFS ou RFC'!D10)*Fatores!E22*Fatores!G36</f>
        <v>79.600400000000008</v>
      </c>
      <c r="G13" s="118" t="s">
        <v>15</v>
      </c>
      <c r="H13" s="119"/>
      <c r="I13" s="120"/>
      <c r="J13" s="9">
        <f t="shared" ref="J13:J20" si="0">$E$13*$E$14*K13</f>
        <v>11.144056000000001</v>
      </c>
      <c r="K13" s="10">
        <f>dadoshistoricos!E31</f>
        <v>4.6666666666666669E-2</v>
      </c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21" t="s">
        <v>16</v>
      </c>
      <c r="C14" s="108"/>
      <c r="D14" s="109"/>
      <c r="E14" s="12">
        <v>3</v>
      </c>
      <c r="G14" s="101" t="s">
        <v>17</v>
      </c>
      <c r="H14" s="102"/>
      <c r="I14" s="103"/>
      <c r="J14" s="13">
        <f t="shared" si="0"/>
        <v>39.269530666666668</v>
      </c>
      <c r="K14" s="14">
        <f>dadoshistoricos!F31*0.8</f>
        <v>0.16444444444444445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22"/>
      <c r="C15" s="123"/>
      <c r="D15" s="124"/>
      <c r="G15" s="101" t="s">
        <v>18</v>
      </c>
      <c r="H15" s="102"/>
      <c r="I15" s="103"/>
      <c r="J15" s="13">
        <f t="shared" si="0"/>
        <v>9.817382666666667</v>
      </c>
      <c r="K15" s="15">
        <f>dadoshistoricos!F31*0.2</f>
        <v>4.1111111111111112E-2</v>
      </c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10"/>
      <c r="C16" s="97"/>
      <c r="D16" s="95"/>
      <c r="G16" s="101" t="s">
        <v>19</v>
      </c>
      <c r="H16" s="102"/>
      <c r="I16" s="103"/>
      <c r="J16" s="13">
        <f t="shared" si="0"/>
        <v>15.92008</v>
      </c>
      <c r="K16" s="15">
        <f>dadoshistoricos!G31</f>
        <v>6.6666666666666666E-2</v>
      </c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04" t="s">
        <v>20</v>
      </c>
      <c r="H17" s="105"/>
      <c r="I17" s="106"/>
      <c r="J17" s="13">
        <f t="shared" si="0"/>
        <v>132.66733333333335</v>
      </c>
      <c r="K17" s="15">
        <f>dadoshistoricos!H31</f>
        <v>0.55555555555555558</v>
      </c>
      <c r="L17" s="11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04" t="s">
        <v>21</v>
      </c>
      <c r="H18" s="105"/>
      <c r="I18" s="106"/>
      <c r="J18" s="13">
        <f t="shared" si="0"/>
        <v>5.3066933333333344</v>
      </c>
      <c r="K18" s="15">
        <f>dadoshistoricos!I31</f>
        <v>2.2222222222222223E-2</v>
      </c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11"/>
      <c r="F19" s="11"/>
      <c r="G19" s="104" t="s">
        <v>22</v>
      </c>
      <c r="H19" s="105"/>
      <c r="I19" s="106"/>
      <c r="J19" s="13">
        <f t="shared" si="0"/>
        <v>16.18541466666667</v>
      </c>
      <c r="K19" s="15">
        <f>dadoshistoricos!J31</f>
        <v>6.7777777777777784E-2</v>
      </c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6" t="s">
        <v>23</v>
      </c>
      <c r="C20" s="16"/>
      <c r="D20" s="16"/>
      <c r="E20" s="16"/>
      <c r="F20" s="16"/>
      <c r="G20" s="104" t="s">
        <v>24</v>
      </c>
      <c r="H20" s="105"/>
      <c r="I20" s="106"/>
      <c r="J20" s="13">
        <f t="shared" si="0"/>
        <v>8.490709333333335</v>
      </c>
      <c r="K20" s="15">
        <f>dadoshistoricos!K31</f>
        <v>3.5555555555555556E-2</v>
      </c>
      <c r="L20" s="1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07" t="s">
        <v>25</v>
      </c>
      <c r="H21" s="108"/>
      <c r="I21" s="109"/>
      <c r="J21" s="17">
        <f t="shared" ref="J21:K21" si="1">SUM(J13:J20)</f>
        <v>238.80120000000002</v>
      </c>
      <c r="K21" s="18">
        <f t="shared" si="1"/>
        <v>1</v>
      </c>
      <c r="L21" s="1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10" t="s">
        <v>26</v>
      </c>
      <c r="C22" s="97"/>
      <c r="D22" s="97"/>
      <c r="E22" s="97"/>
      <c r="F22" s="97"/>
      <c r="G22" s="97"/>
      <c r="H22" s="97"/>
      <c r="I22" s="97"/>
      <c r="J22" s="95"/>
      <c r="K22" s="1"/>
      <c r="L22" s="1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11" t="s">
        <v>27</v>
      </c>
      <c r="C23" s="97"/>
      <c r="D23" s="97"/>
      <c r="E23" s="97"/>
      <c r="F23" s="97"/>
      <c r="G23" s="97"/>
      <c r="H23" s="97"/>
      <c r="I23" s="97"/>
      <c r="J23" s="95"/>
      <c r="K23" s="1"/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1" t="s">
        <v>28</v>
      </c>
      <c r="K24" s="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1" t="s">
        <v>29</v>
      </c>
      <c r="K25" s="1"/>
      <c r="L25" s="1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1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1" t="s">
        <v>30</v>
      </c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11" t="s">
        <v>31</v>
      </c>
      <c r="C28" s="97"/>
      <c r="D28" s="97"/>
      <c r="E28" s="97"/>
      <c r="F28" s="97"/>
      <c r="G28" s="97"/>
      <c r="H28" s="97"/>
      <c r="I28" s="97"/>
      <c r="J28" s="9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  <mergeCell ref="F8:G8"/>
    <mergeCell ref="D9:I9"/>
    <mergeCell ref="G14:I14"/>
    <mergeCell ref="G15:I15"/>
    <mergeCell ref="G17:I17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1000"/>
  <sheetViews>
    <sheetView workbookViewId="0"/>
  </sheetViews>
  <sheetFormatPr defaultColWidth="12.5703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5703125" customWidth="1"/>
  </cols>
  <sheetData>
    <row r="1" spans="1:26" ht="12.7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1"/>
      <c r="B2" s="125" t="s">
        <v>32</v>
      </c>
      <c r="C2" s="126"/>
      <c r="D2" s="127"/>
      <c r="E2" s="19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1"/>
      <c r="B6" s="20" t="s">
        <v>33</v>
      </c>
      <c r="C6" s="21" t="s">
        <v>34</v>
      </c>
      <c r="D6" s="22" t="s">
        <v>35</v>
      </c>
      <c r="E6" s="11"/>
      <c r="F6" s="11"/>
      <c r="G6" s="11"/>
      <c r="H6" s="11"/>
      <c r="I6" s="11"/>
      <c r="J6" s="1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1"/>
      <c r="B7" s="23" t="s">
        <v>36</v>
      </c>
      <c r="C7" s="24">
        <v>1</v>
      </c>
      <c r="D7" s="25">
        <f>COUNTIF(Atores,B7)</f>
        <v>0</v>
      </c>
      <c r="E7" s="11"/>
      <c r="F7" s="11"/>
      <c r="G7" s="11"/>
      <c r="H7" s="11"/>
      <c r="I7" s="11"/>
      <c r="J7" s="1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1"/>
      <c r="B8" s="26" t="s">
        <v>37</v>
      </c>
      <c r="C8" s="27">
        <v>2</v>
      </c>
      <c r="D8" s="28">
        <f>COUNTIF(Atores,B8)</f>
        <v>0</v>
      </c>
      <c r="E8" s="1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1"/>
      <c r="B9" s="29" t="s">
        <v>38</v>
      </c>
      <c r="C9" s="30">
        <v>3</v>
      </c>
      <c r="D9" s="31">
        <f>COUNTIF(Atores,B9)</f>
        <v>4</v>
      </c>
      <c r="E9" s="11"/>
      <c r="F9" s="11"/>
      <c r="G9" s="11"/>
      <c r="H9" s="11"/>
      <c r="I9" s="11"/>
      <c r="J9" s="1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1"/>
      <c r="B10" s="11"/>
      <c r="C10" s="32" t="s">
        <v>39</v>
      </c>
      <c r="D10" s="33">
        <f>(C7*D7)+(C8*D8)+(C9*D9)</f>
        <v>12</v>
      </c>
      <c r="E10" s="11"/>
      <c r="F10" s="11"/>
      <c r="G10" s="11"/>
      <c r="H10" s="11"/>
      <c r="I10" s="11"/>
      <c r="J10" s="1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34" t="s">
        <v>40</v>
      </c>
      <c r="C13" s="34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35" t="s">
        <v>42</v>
      </c>
      <c r="C14" s="27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35" t="s">
        <v>43</v>
      </c>
      <c r="C15" s="27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36" t="s">
        <v>44</v>
      </c>
      <c r="C16" s="27" t="s">
        <v>38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35" t="s">
        <v>45</v>
      </c>
      <c r="C17" s="27" t="s">
        <v>38</v>
      </c>
      <c r="D17" s="1"/>
      <c r="E17" s="1"/>
      <c r="F17" s="3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38" t="s">
        <v>46</v>
      </c>
      <c r="C18" s="39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7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10"/>
  <sheetViews>
    <sheetView topLeftCell="A17" workbookViewId="0">
      <selection activeCell="E36" sqref="E36"/>
    </sheetView>
  </sheetViews>
  <sheetFormatPr defaultColWidth="12.5703125" defaultRowHeight="15" customHeight="1" x14ac:dyDescent="0.2"/>
  <cols>
    <col min="1" max="1" width="8.140625" customWidth="1"/>
    <col min="2" max="2" width="43.85546875" customWidth="1"/>
    <col min="3" max="3" width="16.7109375" customWidth="1"/>
    <col min="4" max="4" width="18.140625" customWidth="1"/>
    <col min="5" max="5" width="81.28515625" customWidth="1"/>
    <col min="6" max="6" width="9.42578125" customWidth="1"/>
    <col min="7" max="7" width="72" customWidth="1"/>
    <col min="8" max="14" width="9.140625" customWidth="1"/>
    <col min="15" max="15" width="8.5703125" hidden="1" customWidth="1"/>
    <col min="16" max="26" width="8.5703125" customWidth="1"/>
  </cols>
  <sheetData>
    <row r="1" spans="1:26" ht="12.75" customHeight="1" x14ac:dyDescent="0.2">
      <c r="A1" s="11"/>
      <c r="B1" s="11"/>
      <c r="C1" s="11"/>
      <c r="D1" s="11"/>
      <c r="E1" s="1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25" t="s">
        <v>47</v>
      </c>
      <c r="C2" s="126"/>
      <c r="D2" s="127"/>
      <c r="E2" s="19"/>
      <c r="F2" s="19"/>
      <c r="G2" s="1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40" t="s">
        <v>48</v>
      </c>
      <c r="C6" s="21" t="s">
        <v>34</v>
      </c>
      <c r="D6" s="41" t="s">
        <v>49</v>
      </c>
      <c r="E6" s="42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43" t="s">
        <v>36</v>
      </c>
      <c r="C7" s="44">
        <v>3</v>
      </c>
      <c r="D7" s="8">
        <f>COUNTIF(CUC,B7)</f>
        <v>20</v>
      </c>
      <c r="E7" s="45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6" t="s">
        <v>37</v>
      </c>
      <c r="C8" s="27">
        <v>4</v>
      </c>
      <c r="D8" s="25">
        <f>COUNTIF(CUC,B8)</f>
        <v>4</v>
      </c>
      <c r="E8" s="45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9" t="s">
        <v>38</v>
      </c>
      <c r="C9" s="46">
        <v>5</v>
      </c>
      <c r="D9" s="25">
        <f>COUNTIF(CUC,B9)</f>
        <v>0</v>
      </c>
      <c r="E9" s="45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33" t="s">
        <v>50</v>
      </c>
      <c r="D10" s="47">
        <f>(C7*D7)+(C8*D8)+(C9*D9)</f>
        <v>76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28"/>
      <c r="B11" s="97"/>
      <c r="C11" s="95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8" t="s">
        <v>51</v>
      </c>
      <c r="B12" s="49" t="s">
        <v>52</v>
      </c>
      <c r="C12" s="50" t="s">
        <v>53</v>
      </c>
      <c r="D12" s="49" t="s">
        <v>41</v>
      </c>
      <c r="E12" s="51" t="s">
        <v>54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2" t="s">
        <v>55</v>
      </c>
      <c r="B13" s="53" t="s">
        <v>56</v>
      </c>
      <c r="C13" s="24">
        <v>1</v>
      </c>
      <c r="D13" s="24" t="str">
        <f>IF(C13&lt;4,"Simples",(IF(C13&gt;5,"Complexo","Médio")))</f>
        <v>Simples</v>
      </c>
      <c r="E13" s="35" t="s">
        <v>57</v>
      </c>
      <c r="F13" s="1"/>
      <c r="G13" s="1"/>
      <c r="I13" s="1"/>
      <c r="J13" s="1"/>
      <c r="K13" s="1"/>
      <c r="L13" s="1"/>
      <c r="M13" s="1"/>
      <c r="N13" s="1"/>
      <c r="O13" s="1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52" t="s">
        <v>58</v>
      </c>
      <c r="B14" s="54" t="s">
        <v>59</v>
      </c>
      <c r="C14" s="24">
        <v>1</v>
      </c>
      <c r="D14" s="24" t="s">
        <v>36</v>
      </c>
      <c r="E14" s="35" t="s">
        <v>57</v>
      </c>
      <c r="F14" s="1"/>
      <c r="G14" s="1"/>
      <c r="I14" s="1"/>
      <c r="J14" s="1"/>
      <c r="K14" s="1"/>
      <c r="L14" s="1"/>
      <c r="M14" s="1"/>
      <c r="N14" s="1"/>
      <c r="O14" s="1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52" t="s">
        <v>60</v>
      </c>
      <c r="B15" s="55" t="s">
        <v>61</v>
      </c>
      <c r="C15" s="24">
        <v>1</v>
      </c>
      <c r="D15" s="24" t="s">
        <v>36</v>
      </c>
      <c r="E15" s="35" t="s">
        <v>57</v>
      </c>
      <c r="F15" s="1"/>
      <c r="G15" s="1"/>
      <c r="I15" s="1"/>
      <c r="J15" s="1"/>
      <c r="K15" s="1"/>
      <c r="L15" s="1"/>
      <c r="M15" s="1"/>
      <c r="N15" s="1"/>
      <c r="O15" s="1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52" t="s">
        <v>62</v>
      </c>
      <c r="B16" s="53" t="s">
        <v>63</v>
      </c>
      <c r="C16" s="24">
        <v>1</v>
      </c>
      <c r="D16" s="24" t="s">
        <v>36</v>
      </c>
      <c r="E16" s="35" t="s">
        <v>57</v>
      </c>
      <c r="F16" s="1"/>
      <c r="G16" s="1"/>
      <c r="I16" s="1"/>
      <c r="J16" s="1"/>
      <c r="K16" s="1"/>
      <c r="L16" s="1"/>
      <c r="M16" s="1"/>
      <c r="N16" s="1"/>
      <c r="O16" s="1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52" t="s">
        <v>64</v>
      </c>
      <c r="B17" s="53" t="s">
        <v>65</v>
      </c>
      <c r="C17" s="24">
        <v>4</v>
      </c>
      <c r="D17" s="24" t="s">
        <v>37</v>
      </c>
      <c r="E17" s="35" t="s">
        <v>173</v>
      </c>
      <c r="F17" s="1"/>
      <c r="G17" s="1"/>
      <c r="I17" s="1"/>
      <c r="J17" s="1"/>
      <c r="K17" s="1"/>
      <c r="L17" s="1"/>
      <c r="M17" s="1"/>
      <c r="N17" s="1"/>
      <c r="O17" s="1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52" t="s">
        <v>66</v>
      </c>
      <c r="B18" s="53" t="s">
        <v>67</v>
      </c>
      <c r="C18" s="24">
        <v>4</v>
      </c>
      <c r="D18" s="24" t="s">
        <v>37</v>
      </c>
      <c r="E18" s="35" t="s">
        <v>173</v>
      </c>
      <c r="F18" s="1"/>
      <c r="G18" s="1"/>
      <c r="H18" s="11"/>
      <c r="I18" s="1"/>
      <c r="J18" s="1"/>
      <c r="K18" s="1"/>
      <c r="L18" s="1"/>
      <c r="M18" s="1"/>
      <c r="N18" s="1"/>
      <c r="O18" s="11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2" t="s">
        <v>68</v>
      </c>
      <c r="B19" s="53" t="s">
        <v>69</v>
      </c>
      <c r="C19" s="24">
        <v>3</v>
      </c>
      <c r="D19" s="24" t="s">
        <v>37</v>
      </c>
      <c r="E19" s="35" t="s">
        <v>174</v>
      </c>
      <c r="F19" s="1"/>
      <c r="G19" s="1"/>
      <c r="H19" s="11"/>
      <c r="I19" s="1"/>
      <c r="J19" s="1"/>
      <c r="K19" s="1"/>
      <c r="L19" s="1"/>
      <c r="M19" s="1"/>
      <c r="N19" s="1"/>
      <c r="O19" s="1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52" t="s">
        <v>70</v>
      </c>
      <c r="B20" s="53" t="s">
        <v>71</v>
      </c>
      <c r="C20" s="24">
        <v>3</v>
      </c>
      <c r="D20" s="24" t="s">
        <v>37</v>
      </c>
      <c r="E20" s="35" t="s">
        <v>174</v>
      </c>
      <c r="F20" s="1"/>
      <c r="G20" s="1"/>
      <c r="H20" s="11"/>
      <c r="I20" s="1"/>
      <c r="J20" s="1"/>
      <c r="K20" s="1"/>
      <c r="L20" s="1"/>
      <c r="M20" s="1"/>
      <c r="N20" s="1"/>
      <c r="O20" s="11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52" t="s">
        <v>72</v>
      </c>
      <c r="B21" s="53" t="s">
        <v>73</v>
      </c>
      <c r="C21" s="24">
        <v>1</v>
      </c>
      <c r="D21" s="24" t="s">
        <v>36</v>
      </c>
      <c r="E21" s="35" t="s">
        <v>175</v>
      </c>
      <c r="F21" s="1"/>
      <c r="G21" s="1"/>
      <c r="H21" s="11"/>
      <c r="I21" s="1"/>
      <c r="J21" s="1"/>
      <c r="K21" s="1"/>
      <c r="L21" s="1"/>
      <c r="M21" s="1"/>
      <c r="N21" s="1"/>
      <c r="O21" s="11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52" t="s">
        <v>74</v>
      </c>
      <c r="B22" s="53" t="s">
        <v>75</v>
      </c>
      <c r="C22" s="24">
        <v>1</v>
      </c>
      <c r="D22" s="24" t="s">
        <v>36</v>
      </c>
      <c r="E22" s="35" t="s">
        <v>175</v>
      </c>
      <c r="F22" s="1"/>
      <c r="G22" s="1"/>
      <c r="H22" s="11"/>
      <c r="I22" s="1"/>
      <c r="J22" s="1"/>
      <c r="K22" s="1"/>
      <c r="L22" s="1"/>
      <c r="M22" s="1"/>
      <c r="N22" s="1"/>
      <c r="O22" s="11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2" t="s">
        <v>76</v>
      </c>
      <c r="B23" s="53" t="s">
        <v>77</v>
      </c>
      <c r="C23" s="24">
        <v>1</v>
      </c>
      <c r="D23" s="24" t="s">
        <v>36</v>
      </c>
      <c r="E23" s="35" t="s">
        <v>175</v>
      </c>
      <c r="F23" s="1"/>
      <c r="G23" s="1"/>
      <c r="H23" s="1"/>
      <c r="I23" s="1"/>
      <c r="J23" s="1"/>
      <c r="K23" s="1"/>
      <c r="L23" s="1"/>
      <c r="M23" s="1"/>
      <c r="N23" s="1"/>
      <c r="O23" s="11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52" t="s">
        <v>78</v>
      </c>
      <c r="B24" s="53" t="s">
        <v>79</v>
      </c>
      <c r="C24" s="24">
        <v>1</v>
      </c>
      <c r="D24" s="24" t="s">
        <v>36</v>
      </c>
      <c r="E24" s="56" t="s">
        <v>175</v>
      </c>
      <c r="F24" s="1"/>
      <c r="G24" s="1"/>
      <c r="H24" s="1"/>
      <c r="I24" s="1"/>
      <c r="J24" s="1"/>
      <c r="K24" s="1"/>
      <c r="L24" s="1"/>
      <c r="M24" s="1"/>
      <c r="N24" s="1"/>
      <c r="O24" s="11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2" t="s">
        <v>80</v>
      </c>
      <c r="B25" s="53" t="s">
        <v>81</v>
      </c>
      <c r="C25" s="24">
        <v>1</v>
      </c>
      <c r="D25" s="24" t="s">
        <v>36</v>
      </c>
      <c r="E25" s="35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1">
        <v>13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2" t="s">
        <v>83</v>
      </c>
      <c r="B26" s="53" t="s">
        <v>84</v>
      </c>
      <c r="C26" s="24">
        <v>1</v>
      </c>
      <c r="D26" s="24" t="s">
        <v>36</v>
      </c>
      <c r="E26" s="35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1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2" t="s">
        <v>85</v>
      </c>
      <c r="B27" s="53" t="s">
        <v>86</v>
      </c>
      <c r="C27" s="24">
        <v>1</v>
      </c>
      <c r="D27" s="24" t="s">
        <v>36</v>
      </c>
      <c r="E27" s="35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1">
        <v>15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2" t="s">
        <v>87</v>
      </c>
      <c r="B28" s="53" t="s">
        <v>88</v>
      </c>
      <c r="C28" s="24">
        <v>1</v>
      </c>
      <c r="D28" s="24" t="s">
        <v>36</v>
      </c>
      <c r="E28" s="35" t="s">
        <v>82</v>
      </c>
      <c r="F28" s="1"/>
      <c r="G28" s="1"/>
      <c r="H28" s="1"/>
      <c r="I28" s="1"/>
      <c r="J28" s="1"/>
      <c r="K28" s="1"/>
      <c r="L28" s="1"/>
      <c r="M28" s="1"/>
      <c r="N28" s="1"/>
      <c r="O28" s="11">
        <v>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2" t="s">
        <v>89</v>
      </c>
      <c r="B29" s="53" t="s">
        <v>90</v>
      </c>
      <c r="C29" s="24">
        <v>2</v>
      </c>
      <c r="D29" s="24" t="s">
        <v>36</v>
      </c>
      <c r="E29" s="35" t="s">
        <v>176</v>
      </c>
      <c r="F29" s="1"/>
      <c r="G29" s="1"/>
      <c r="H29" s="1"/>
      <c r="I29" s="1"/>
      <c r="J29" s="1"/>
      <c r="K29" s="1"/>
      <c r="L29" s="1"/>
      <c r="M29" s="1"/>
      <c r="N29" s="1"/>
      <c r="O29" s="11">
        <v>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2" t="s">
        <v>91</v>
      </c>
      <c r="B30" s="53" t="s">
        <v>92</v>
      </c>
      <c r="C30" s="24">
        <v>1</v>
      </c>
      <c r="D30" s="24" t="s">
        <v>36</v>
      </c>
      <c r="E30" s="35" t="s">
        <v>177</v>
      </c>
      <c r="F30" s="1"/>
      <c r="G30" s="1"/>
      <c r="H30" s="1"/>
      <c r="I30" s="1"/>
      <c r="J30" s="1"/>
      <c r="K30" s="1"/>
      <c r="L30" s="1"/>
      <c r="M30" s="1"/>
      <c r="N30" s="1"/>
      <c r="O30" s="11"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2" t="s">
        <v>93</v>
      </c>
      <c r="B31" s="53" t="s">
        <v>94</v>
      </c>
      <c r="C31" s="24">
        <v>1</v>
      </c>
      <c r="D31" s="24" t="s">
        <v>36</v>
      </c>
      <c r="E31" s="35" t="s">
        <v>177</v>
      </c>
      <c r="F31" s="1"/>
      <c r="G31" s="1"/>
      <c r="H31" s="1"/>
      <c r="I31" s="1"/>
      <c r="J31" s="1"/>
      <c r="K31" s="1"/>
      <c r="L31" s="1"/>
      <c r="M31" s="1"/>
      <c r="N31" s="1"/>
      <c r="O31" s="11">
        <v>19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2" t="s">
        <v>95</v>
      </c>
      <c r="B32" s="53" t="s">
        <v>96</v>
      </c>
      <c r="C32" s="24">
        <v>2</v>
      </c>
      <c r="D32" s="24" t="s">
        <v>36</v>
      </c>
      <c r="E32" s="35" t="s">
        <v>176</v>
      </c>
      <c r="F32" s="1"/>
      <c r="G32" s="1"/>
      <c r="H32" s="1"/>
      <c r="I32" s="1"/>
      <c r="J32" s="1"/>
      <c r="K32" s="1"/>
      <c r="L32" s="1"/>
      <c r="M32" s="1"/>
      <c r="N32" s="1"/>
      <c r="O32" s="11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2" t="s">
        <v>97</v>
      </c>
      <c r="B33" s="53" t="s">
        <v>98</v>
      </c>
      <c r="C33" s="24">
        <v>1</v>
      </c>
      <c r="D33" s="24" t="s">
        <v>36</v>
      </c>
      <c r="E33" s="35" t="s">
        <v>178</v>
      </c>
      <c r="F33" s="1"/>
      <c r="G33" s="1"/>
      <c r="H33" s="1"/>
      <c r="I33" s="1"/>
      <c r="J33" s="1"/>
      <c r="K33" s="1"/>
      <c r="L33" s="1"/>
      <c r="M33" s="1"/>
      <c r="N33" s="1"/>
      <c r="O33" s="11">
        <v>22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2" t="s">
        <v>99</v>
      </c>
      <c r="B34" s="53" t="s">
        <v>100</v>
      </c>
      <c r="C34" s="24">
        <v>1</v>
      </c>
      <c r="D34" s="24" t="s">
        <v>36</v>
      </c>
      <c r="E34" s="35" t="s">
        <v>178</v>
      </c>
      <c r="F34" s="1"/>
      <c r="G34" s="1"/>
      <c r="H34" s="1"/>
      <c r="I34" s="1"/>
      <c r="J34" s="1"/>
      <c r="K34" s="1"/>
      <c r="L34" s="1"/>
      <c r="M34" s="1"/>
      <c r="N34" s="1"/>
      <c r="O34" s="11">
        <v>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52" t="s">
        <v>101</v>
      </c>
      <c r="B35" s="53" t="s">
        <v>102</v>
      </c>
      <c r="C35" s="24">
        <v>1</v>
      </c>
      <c r="D35" s="24" t="s">
        <v>36</v>
      </c>
      <c r="E35" s="35" t="s">
        <v>178</v>
      </c>
      <c r="F35" s="1"/>
      <c r="G35" s="1"/>
      <c r="H35" s="1"/>
      <c r="I35" s="1"/>
      <c r="J35" s="1"/>
      <c r="K35" s="1"/>
      <c r="L35" s="1"/>
      <c r="M35" s="1"/>
      <c r="N35" s="1"/>
      <c r="O35" s="11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52" t="s">
        <v>103</v>
      </c>
      <c r="B36" s="53" t="s">
        <v>104</v>
      </c>
      <c r="C36" s="24">
        <v>1</v>
      </c>
      <c r="D36" s="24" t="s">
        <v>36</v>
      </c>
      <c r="E36" s="35" t="s">
        <v>178</v>
      </c>
      <c r="F36" s="1"/>
      <c r="G36" s="1"/>
      <c r="H36" s="1"/>
      <c r="I36" s="1"/>
      <c r="J36" s="1"/>
      <c r="K36" s="1"/>
      <c r="L36" s="1"/>
      <c r="M36" s="1"/>
      <c r="N36" s="1"/>
      <c r="O36" s="11">
        <v>25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52"/>
      <c r="B37" s="53"/>
      <c r="C37" s="24"/>
      <c r="D37" s="24"/>
      <c r="E37" s="55"/>
      <c r="F37" s="1"/>
      <c r="G37" s="1"/>
      <c r="H37" s="1"/>
      <c r="I37" s="1"/>
      <c r="J37" s="1"/>
      <c r="K37" s="1"/>
      <c r="L37" s="1"/>
      <c r="M37" s="1"/>
      <c r="N37" s="1"/>
      <c r="O37" s="11">
        <v>26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52"/>
      <c r="B38" s="53"/>
      <c r="C38" s="24"/>
      <c r="D38" s="24"/>
      <c r="E38" s="53"/>
      <c r="F38" s="1"/>
      <c r="G38" s="1"/>
      <c r="H38" s="1"/>
      <c r="I38" s="1"/>
      <c r="J38" s="1"/>
      <c r="K38" s="1"/>
      <c r="L38" s="1"/>
      <c r="M38" s="1"/>
      <c r="N38" s="1"/>
      <c r="O38" s="11">
        <v>27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52"/>
      <c r="B39" s="53"/>
      <c r="C39" s="24"/>
      <c r="D39" s="24"/>
      <c r="E39" s="53"/>
      <c r="F39" s="1"/>
      <c r="G39" s="1"/>
      <c r="H39" s="1"/>
      <c r="I39" s="1"/>
      <c r="J39" s="1"/>
      <c r="K39" s="1"/>
      <c r="L39" s="1"/>
      <c r="M39" s="1"/>
      <c r="N39" s="1"/>
      <c r="O39" s="11">
        <v>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57" t="s">
        <v>46</v>
      </c>
      <c r="B40" s="57">
        <f>SUBTOTAL(103,B13:B39)</f>
        <v>24</v>
      </c>
      <c r="C40" s="58"/>
      <c r="D40" s="59"/>
      <c r="E40" s="59"/>
      <c r="F40" s="1"/>
      <c r="G40" s="1"/>
      <c r="H40" s="1"/>
      <c r="I40" s="1"/>
      <c r="J40" s="1"/>
      <c r="K40" s="1"/>
      <c r="L40" s="1"/>
      <c r="M40" s="1"/>
      <c r="N40" s="1"/>
      <c r="O40" s="11">
        <v>29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1">
        <v>30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1">
        <v>31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1">
        <v>32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1">
        <v>33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1">
        <v>34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1">
        <v>35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1">
        <v>36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1">
        <v>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1">
        <v>38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1">
        <v>39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1">
        <v>40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1">
        <v>41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>
        <v>42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1">
        <v>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>
        <v>44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>
        <v>45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>
        <v>46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>
        <v>47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>
        <v>48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>
        <v>49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>
        <v>50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>
        <v>51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>
        <v>52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>
        <v>54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>
        <v>55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>
        <v>56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>
        <v>57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>
        <v>58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>
        <v>59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>
        <v>60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>
        <v>61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>
        <v>62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>
        <v>63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>
        <v>64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>
        <v>65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>
        <v>66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>
        <v>67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>
        <v>68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>
        <v>69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>
        <v>70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>
        <v>71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>
        <v>72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>
        <v>73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>
        <v>74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>
        <v>75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>
        <v>76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>
        <v>77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>
        <v>78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>
        <v>79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>
        <v>80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>
        <v>81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>
        <v>82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>
        <v>83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>
        <v>84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>
        <v>85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>
        <v>86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>
        <v>87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>
        <v>88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>
        <v>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>
        <v>90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>
        <v>91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>
        <v>92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>
        <v>93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>
        <v>94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>
        <v>95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>
        <v>96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>
        <v>97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>
        <v>98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>
        <v>99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>
        <v>100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>
        <v>101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>
        <v>102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>
        <v>103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>
        <v>104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>
        <v>105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>
        <v>106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>
        <v>107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>
        <v>108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>
        <v>109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>
        <v>110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>
        <v>111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>
        <v>112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>
        <v>113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>
        <v>114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>
        <v>115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>
        <v>116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>
        <v>117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>
        <v>118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>
        <v>119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>
        <v>120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>
        <v>121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>
        <v>122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>
        <v>123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>
        <v>124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>
        <v>125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>
        <v>126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>
        <v>127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>
        <v>128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>
        <v>129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>
        <v>130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>
        <v>131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>
        <v>132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>
        <v>133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>
        <v>134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>
        <v>135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>
        <v>136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>
        <v>137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>
        <v>138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>
        <v>139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>
        <v>140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>
        <v>141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>
        <v>142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>
        <v>143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>
        <v>144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>
        <v>145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>
        <v>146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>
        <v>147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>
        <v>148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>
        <v>149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>
        <v>150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>
        <v>151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>
        <v>152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>
        <v>153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>
        <v>154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>
        <v>155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>
        <v>156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>
        <v>157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>
        <v>158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>
        <v>159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>
        <v>160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>
        <v>161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>
        <v>162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>
        <v>163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>
        <v>164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>
        <v>165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>
        <v>166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>
        <v>167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>
        <v>168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>
        <v>169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>
        <v>170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>
        <v>171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>
        <v>172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>
        <v>173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>
        <v>174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>
        <v>175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>
        <v>176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>
        <v>177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>
        <v>178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>
        <v>179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>
        <v>180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>
        <v>181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>
        <v>182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>
        <v>183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>
        <v>184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>
        <v>185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>
        <v>186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>
        <v>187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>
        <v>188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>
        <v>189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>
        <v>190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>
        <v>191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>
        <v>192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>
        <v>193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>
        <v>194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>
        <v>195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>
        <v>196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>
        <v>197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>
        <v>198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>
        <v>199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>
        <v>200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>
        <v>201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>
        <v>202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>
        <v>203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>
        <v>204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>
        <v>205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>
        <v>206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>
        <v>207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>
        <v>208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>
        <v>209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>
        <v>210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>
        <v>211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>
        <v>212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>
        <v>213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>
        <v>214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>
        <v>215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>
        <v>216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>
        <v>217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>
        <v>218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>
        <v>219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>
        <v>220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>
        <v>221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>
        <v>222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>
        <v>223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>
        <v>224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>
        <v>225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>
        <v>226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>
        <v>227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>
        <v>228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>
        <v>229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>
        <v>230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>
        <v>231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>
        <v>232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>
        <v>233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>
        <v>234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>
        <v>235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>
        <v>236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>
        <v>237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>
        <v>238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>
        <v>239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>
        <v>240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>
        <v>241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>
        <v>242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>
        <v>243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>
        <v>244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>
        <v>245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>
        <v>246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>
        <v>248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>
        <v>249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>
        <v>250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>
        <v>251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>
        <v>252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>
        <v>253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>
        <v>254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>
        <v>255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>
        <v>256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>
        <v>257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>
        <v>258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>
        <v>259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>
        <v>260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>
        <v>261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>
        <v>262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>
        <v>263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>
        <v>264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>
        <v>265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>
        <v>266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>
        <v>267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>
        <v>268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>
        <v>269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>
        <v>270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>
        <v>271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>
        <v>272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>
        <v>273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>
        <v>274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>
        <v>275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>
        <v>276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>
        <v>277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>
        <v>278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>
        <v>279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>
        <v>280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>
        <v>281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>
        <v>282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>
        <v>283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>
        <v>284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>
        <v>285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>
        <v>286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>
        <v>287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>
        <v>288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>
        <v>289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>
        <v>290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>
        <v>291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>
        <v>292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>
        <v>293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>
        <v>294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>
        <v>295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>
        <v>296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>
        <v>297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>
        <v>298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>
        <v>299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>
        <v>300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>
        <v>301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>
        <v>302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>
        <v>303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>
        <v>304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>
        <v>305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>
        <v>306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>
        <v>307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>
        <v>308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>
        <v>309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>
        <v>310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>
        <v>311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>
        <v>312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>
        <v>313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>
        <v>314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>
        <v>315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>
        <v>316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>
        <v>317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>
        <v>318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>
        <v>319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>
        <v>320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>
        <v>321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>
        <v>322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>
        <v>323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>
        <v>324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>
        <v>325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>
        <v>326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>
        <v>327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>
        <v>328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>
        <v>329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>
        <v>330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>
        <v>331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>
        <v>332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>
        <v>333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>
        <v>334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>
        <v>335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>
        <v>336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>
        <v>337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>
        <v>338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>
        <v>339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>
        <v>340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>
        <v>341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>
        <v>342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>
        <v>343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>
        <v>344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>
        <v>345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>
        <v>346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>
        <v>347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>
        <v>348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>
        <v>349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>
        <v>350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>
        <v>351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>
        <v>352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>
        <v>353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>
        <v>354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>
        <v>355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>
        <v>356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>
        <v>357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>
        <v>358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>
        <v>359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>
        <v>360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>
        <v>361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>
        <v>362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>
        <v>363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>
        <v>364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>
        <v>365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>
        <v>366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>
        <v>367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>
        <v>368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>
        <v>369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>
        <v>370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>
        <v>371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>
        <v>372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>
        <v>373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>
        <v>374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>
        <v>375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>
        <v>376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>
        <v>377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>
        <v>378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>
        <v>379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>
        <v>380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>
        <v>381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>
        <v>382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>
        <v>383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>
        <v>384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>
        <v>385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>
        <v>386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>
        <v>387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>
        <v>388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>
        <v>389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>
        <v>390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>
        <v>391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>
        <v>392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>
        <v>393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>
        <v>394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>
        <v>395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>
        <v>396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>
        <v>397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>
        <v>398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>
        <v>399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>
        <v>400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>
        <v>401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>
        <v>402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>
        <v>403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>
        <v>404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>
        <v>405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>
        <v>406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>
        <v>407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>
        <v>408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>
        <v>409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>
        <v>410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>
        <v>411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>
        <v>412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>
        <v>413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>
        <v>414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>
        <v>415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>
        <v>416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>
        <v>417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>
        <v>418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>
        <v>419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>
        <v>420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>
        <v>421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>
        <v>422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>
        <v>423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>
        <v>424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>
        <v>425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>
        <v>426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>
        <v>427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>
        <v>428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>
        <v>429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>
        <v>430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>
        <v>431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>
        <v>432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>
        <v>433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>
        <v>434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>
        <v>435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>
        <v>436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>
        <v>437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>
        <v>438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>
        <v>439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>
        <v>440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>
        <v>441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>
        <v>442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>
        <v>443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>
        <v>444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>
        <v>445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>
        <v>446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>
        <v>447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>
        <v>448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>
        <v>449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>
        <v>450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>
        <v>451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>
        <v>452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>
        <v>453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>
        <v>454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>
        <v>455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>
        <v>456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>
        <v>457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>
        <v>458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>
        <v>459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>
        <v>460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>
        <v>461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>
        <v>462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>
        <v>463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>
        <v>464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>
        <v>465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>
        <v>466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>
        <v>467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>
        <v>468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>
        <v>469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>
        <v>470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>
        <v>471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>
        <v>472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>
        <v>473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>
        <v>474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>
        <v>475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>
        <v>476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>
        <v>477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>
        <v>478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>
        <v>479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>
        <v>480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>
        <v>481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>
        <v>482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>
        <v>483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>
        <v>484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>
        <v>485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>
        <v>486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>
        <v>487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1">
        <v>488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1">
        <v>489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1">
        <v>490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1">
        <v>491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1">
        <v>492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1">
        <v>493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1">
        <v>494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1">
        <v>495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1">
        <v>496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1">
        <v>497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1">
        <v>498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1">
        <v>499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1">
        <v>500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1">
        <v>501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1">
        <v>502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1">
        <v>503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1">
        <v>504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1">
        <v>505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1">
        <v>506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1">
        <v>507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1">
        <v>508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1">
        <v>509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1">
        <v>510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1">
        <v>511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1">
        <v>512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1">
        <v>513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1">
        <v>514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1">
        <v>515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1">
        <v>516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1">
        <v>517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1">
        <v>518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1">
        <v>519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1">
        <v>520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1">
        <v>521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1">
        <v>522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1">
        <v>523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1">
        <v>524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1">
        <v>525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1">
        <v>526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1">
        <v>527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1">
        <v>528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1">
        <v>529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1">
        <v>530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1">
        <v>531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1">
        <v>532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1">
        <v>533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1">
        <v>534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1">
        <v>535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1">
        <v>536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1">
        <v>537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1">
        <v>538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1">
        <v>539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1">
        <v>540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1">
        <v>541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1">
        <v>542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1">
        <v>543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1">
        <v>544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1">
        <v>545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1">
        <v>546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1">
        <v>547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1">
        <v>548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1">
        <v>549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1">
        <v>550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1">
        <v>551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1">
        <v>552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1">
        <v>553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1">
        <v>554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1">
        <v>555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1">
        <v>556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1">
        <v>557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1">
        <v>558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1">
        <v>559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1">
        <v>560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1">
        <v>561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1">
        <v>562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1">
        <v>563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1">
        <v>564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1">
        <v>565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1">
        <v>566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1">
        <v>567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1">
        <v>568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1">
        <v>569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1">
        <v>570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1">
        <v>571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1">
        <v>572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1">
        <v>573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1">
        <v>574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1">
        <v>575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1">
        <v>576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1">
        <v>577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1">
        <v>578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1">
        <v>579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1">
        <v>580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1">
        <v>581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1">
        <v>582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1">
        <v>583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1">
        <v>584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1">
        <v>585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1">
        <v>586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1">
        <v>587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1">
        <v>588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1">
        <v>589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1">
        <v>590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1">
        <v>591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1">
        <v>592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1">
        <v>593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1">
        <v>594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1">
        <v>595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1">
        <v>596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1">
        <v>597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1">
        <v>598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1">
        <v>599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1">
        <v>600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1">
        <v>601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1">
        <v>602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1">
        <v>603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1">
        <v>604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1">
        <v>605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1">
        <v>606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1">
        <v>607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1">
        <v>608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1">
        <v>609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1">
        <v>610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1">
        <v>611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1">
        <v>612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1">
        <v>613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1">
        <v>614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1">
        <v>615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1">
        <v>616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1">
        <v>617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1">
        <v>618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1">
        <v>619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1">
        <v>620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1">
        <v>621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1">
        <v>622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1">
        <v>623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1">
        <v>624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1">
        <v>625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1">
        <v>626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1">
        <v>627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1">
        <v>628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1">
        <v>629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1">
        <v>630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1">
        <v>631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1">
        <v>632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1">
        <v>633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1">
        <v>634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1">
        <v>635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1">
        <v>636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1">
        <v>637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1">
        <v>638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1">
        <v>639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1">
        <v>640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1">
        <v>641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1">
        <v>642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1">
        <v>643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1">
        <v>644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1">
        <v>645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1">
        <v>646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1">
        <v>647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1">
        <v>648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1">
        <v>649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1">
        <v>650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1">
        <v>651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1">
        <v>652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1">
        <v>653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1">
        <v>654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1">
        <v>655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1">
        <v>656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1">
        <v>657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1">
        <v>658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1">
        <v>659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1">
        <v>660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1">
        <v>661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1">
        <v>662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1">
        <v>663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1">
        <v>664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1">
        <v>665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1">
        <v>666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1">
        <v>667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1">
        <v>668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1">
        <v>669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1">
        <v>670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1">
        <v>671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1">
        <v>672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1">
        <v>673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1">
        <v>674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1">
        <v>675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1">
        <v>676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1">
        <v>677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1">
        <v>678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1">
        <v>679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1">
        <v>680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1">
        <v>681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1">
        <v>682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1">
        <v>683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1">
        <v>684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1">
        <v>685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1">
        <v>686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1">
        <v>687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1">
        <v>688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1">
        <v>689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1">
        <v>690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1">
        <v>691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1">
        <v>692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1">
        <v>693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1">
        <v>694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1">
        <v>695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1">
        <v>696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1">
        <v>697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1">
        <v>698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1">
        <v>699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1">
        <v>700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1">
        <v>701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1">
        <v>702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1">
        <v>703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1">
        <v>704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1">
        <v>705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1">
        <v>706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1">
        <v>707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1">
        <v>708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1">
        <v>709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1">
        <v>710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1">
        <v>711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1">
        <v>712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1">
        <v>713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1">
        <v>714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1">
        <v>715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1">
        <v>716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1">
        <v>717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1">
        <v>718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1">
        <v>719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1">
        <v>720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1">
        <v>721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1">
        <v>722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1">
        <v>723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1">
        <v>724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1">
        <v>725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1">
        <v>726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1">
        <v>727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1">
        <v>728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1">
        <v>729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1">
        <v>730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1">
        <v>731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1">
        <v>732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1">
        <v>733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1">
        <v>734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1">
        <v>735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1">
        <v>736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1">
        <v>737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1">
        <v>738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1">
        <v>739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1">
        <v>740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1">
        <v>741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1">
        <v>742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1">
        <v>743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1">
        <v>744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1">
        <v>745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1">
        <v>746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1">
        <v>747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1">
        <v>748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1">
        <v>749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1">
        <v>750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1">
        <v>751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1">
        <v>752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1">
        <v>753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1">
        <v>754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1">
        <v>755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1">
        <v>756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1">
        <v>757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1">
        <v>758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1">
        <v>759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1">
        <v>760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1">
        <v>761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1">
        <v>762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1">
        <v>763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1">
        <v>764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1">
        <v>765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1">
        <v>766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1">
        <v>767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1">
        <v>768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1">
        <v>769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1">
        <v>770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1">
        <v>771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1">
        <v>772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1">
        <v>773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1">
        <v>774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1">
        <v>775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1">
        <v>776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1">
        <v>777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1">
        <v>778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1">
        <v>779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1">
        <v>780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1">
        <v>781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1">
        <v>782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1">
        <v>783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1">
        <v>784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1">
        <v>785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1">
        <v>786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1">
        <v>787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1">
        <v>788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1">
        <v>789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1">
        <v>790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1">
        <v>791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1">
        <v>792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1">
        <v>793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1">
        <v>794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1">
        <v>795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1">
        <v>796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1">
        <v>797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1">
        <v>798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1">
        <v>799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1">
        <v>800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1">
        <v>801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1">
        <v>802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1">
        <v>803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1">
        <v>804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1">
        <v>805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1">
        <v>806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1">
        <v>807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1">
        <v>808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1">
        <v>809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1">
        <v>810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1">
        <v>811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1">
        <v>812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1">
        <v>813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1">
        <v>814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1">
        <v>815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1">
        <v>816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1">
        <v>817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1">
        <v>818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1">
        <v>819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1">
        <v>820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1">
        <v>821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1">
        <v>822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1">
        <v>823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1">
        <v>824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1">
        <v>825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1">
        <v>826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1">
        <v>827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1">
        <v>828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1">
        <v>829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1">
        <v>830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1">
        <v>831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1">
        <v>832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1">
        <v>833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1">
        <v>834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1">
        <v>835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1">
        <v>836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1">
        <v>837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1">
        <v>838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1">
        <v>839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1">
        <v>840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1">
        <v>841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1">
        <v>842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1">
        <v>843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1">
        <v>844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1">
        <v>845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1">
        <v>846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1">
        <v>847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1">
        <v>848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1">
        <v>849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1">
        <v>850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1">
        <v>851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1">
        <v>852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1">
        <v>853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1">
        <v>854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1">
        <v>855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1">
        <v>856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1">
        <v>857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1">
        <v>858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1">
        <v>859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1">
        <v>860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1">
        <v>861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1">
        <v>862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1">
        <v>863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1">
        <v>864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1">
        <v>865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1">
        <v>866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1">
        <v>867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1">
        <v>868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1">
        <v>869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1">
        <v>870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1">
        <v>871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1">
        <v>872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1">
        <v>873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1">
        <v>874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1">
        <v>875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1">
        <v>876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1">
        <v>877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1">
        <v>878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1">
        <v>879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1">
        <v>880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1">
        <v>881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1">
        <v>882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1">
        <v>883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1">
        <v>884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1">
        <v>885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1">
        <v>886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1">
        <v>887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1">
        <v>888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1">
        <v>889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1">
        <v>890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1">
        <v>891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1">
        <v>892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1">
        <v>893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1">
        <v>894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1">
        <v>895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1">
        <v>896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1">
        <v>897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1">
        <v>898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1">
        <v>899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1">
        <v>900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1">
        <v>901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1">
        <v>902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1">
        <v>903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1">
        <v>904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1">
        <v>905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1">
        <v>906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1">
        <v>907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1">
        <v>908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1">
        <v>909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1">
        <v>910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1">
        <v>911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1">
        <v>912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1">
        <v>913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1">
        <v>914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1">
        <v>915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1">
        <v>916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1">
        <v>917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1">
        <v>918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1">
        <v>919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1">
        <v>920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1">
        <v>921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1">
        <v>922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1">
        <v>923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1">
        <v>924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1">
        <v>925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1">
        <v>926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1">
        <v>927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1">
        <v>928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1">
        <v>929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1">
        <v>930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1">
        <v>931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1">
        <v>932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1">
        <v>933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1">
        <v>934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1">
        <v>935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1">
        <v>936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1">
        <v>937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1">
        <v>938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1">
        <v>939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1">
        <v>940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1">
        <v>941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1">
        <v>942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1">
        <v>943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1">
        <v>944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1">
        <v>945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1">
        <v>946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1">
        <v>947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1">
        <v>948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1">
        <v>949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1">
        <v>950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1">
        <v>951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1">
        <v>952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1">
        <v>953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1">
        <v>954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1">
        <v>955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1">
        <v>956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1">
        <v>957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1">
        <v>958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1">
        <v>959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1">
        <v>960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1">
        <v>961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1">
        <v>962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1">
        <v>963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1">
        <v>964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1">
        <v>965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1">
        <v>966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1">
        <v>967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1">
        <v>968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1">
        <v>969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1">
        <v>970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1">
        <v>971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1">
        <v>972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1">
        <v>973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1">
        <v>974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1">
        <v>975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1">
        <v>976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1">
        <v>977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1">
        <v>978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1">
        <v>979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1">
        <v>980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1">
        <v>981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1">
        <v>982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1">
        <v>983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1">
        <v>984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1">
        <v>985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1">
        <v>986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1">
        <v>987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1">
        <v>988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1">
        <v>989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1">
        <v>990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1">
        <v>991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1">
        <v>992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1">
        <v>993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1">
        <v>994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1">
        <v>995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1">
        <v>996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1">
        <v>997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1">
        <v>998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1">
        <v>999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 count="2">
    <dataValidation type="custom" allowBlank="1" showErrorMessage="1" sqref="B13 B15:B39" xr:uid="{00000000-0002-0000-0200-000000000000}">
      <formula1>AND(GTE(LEN(B13),MIN((1),(100))),LTE(LEN(B13),MAX((1),(100))))</formula1>
    </dataValidation>
    <dataValidation type="list" allowBlank="1" showErrorMessage="1" sqref="D13:D39" xr:uid="{00000000-0002-0000-0200-000001000000}">
      <formula1>$B$7:$B$9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workbookViewId="0"/>
  </sheetViews>
  <sheetFormatPr defaultColWidth="12.5703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5703125" customWidth="1"/>
  </cols>
  <sheetData>
    <row r="1" spans="1:26" ht="12.75" customHeight="1" x14ac:dyDescent="0.2">
      <c r="A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5">
      <c r="A4" s="11"/>
      <c r="B4" s="125" t="s">
        <v>105</v>
      </c>
      <c r="C4" s="126"/>
      <c r="D4" s="126"/>
      <c r="E4" s="12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11"/>
      <c r="B7" s="131" t="s">
        <v>106</v>
      </c>
      <c r="C7" s="105"/>
      <c r="D7" s="105"/>
      <c r="E7" s="10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11"/>
      <c r="B8" s="60" t="s">
        <v>51</v>
      </c>
      <c r="C8" s="61" t="s">
        <v>107</v>
      </c>
      <c r="D8" s="61" t="s">
        <v>34</v>
      </c>
      <c r="E8" s="61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1"/>
      <c r="B9" s="27" t="s">
        <v>109</v>
      </c>
      <c r="C9" s="35" t="s">
        <v>110</v>
      </c>
      <c r="D9" s="27">
        <v>2</v>
      </c>
      <c r="E9" s="27">
        <v>0</v>
      </c>
      <c r="H9" s="11"/>
      <c r="I9" s="4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11"/>
      <c r="B10" s="27" t="s">
        <v>111</v>
      </c>
      <c r="C10" s="35" t="s">
        <v>112</v>
      </c>
      <c r="D10" s="27">
        <v>1</v>
      </c>
      <c r="E10" s="27">
        <v>2</v>
      </c>
      <c r="H10" s="11"/>
      <c r="I10" s="45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11"/>
      <c r="B11" s="27" t="s">
        <v>113</v>
      </c>
      <c r="C11" s="35" t="s">
        <v>114</v>
      </c>
      <c r="D11" s="27">
        <v>1</v>
      </c>
      <c r="E11" s="27">
        <v>1</v>
      </c>
      <c r="H11" s="11"/>
      <c r="I11" s="45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11"/>
      <c r="B12" s="27" t="s">
        <v>115</v>
      </c>
      <c r="C12" s="35" t="s">
        <v>116</v>
      </c>
      <c r="D12" s="27">
        <v>1</v>
      </c>
      <c r="E12" s="27">
        <v>1</v>
      </c>
      <c r="H12" s="11"/>
      <c r="I12" s="4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11"/>
      <c r="B13" s="27" t="s">
        <v>117</v>
      </c>
      <c r="C13" s="35" t="s">
        <v>118</v>
      </c>
      <c r="D13" s="27">
        <v>1</v>
      </c>
      <c r="E13" s="27">
        <v>2</v>
      </c>
      <c r="H13" s="11"/>
      <c r="I13" s="4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11"/>
      <c r="B14" s="27" t="s">
        <v>119</v>
      </c>
      <c r="C14" s="35" t="s">
        <v>120</v>
      </c>
      <c r="D14" s="27">
        <v>0.5</v>
      </c>
      <c r="E14" s="27">
        <v>2</v>
      </c>
      <c r="H14" s="11"/>
      <c r="I14" s="4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1"/>
      <c r="B15" s="27" t="s">
        <v>121</v>
      </c>
      <c r="C15" s="35" t="s">
        <v>122</v>
      </c>
      <c r="D15" s="27">
        <v>0.5</v>
      </c>
      <c r="E15" s="27">
        <v>4</v>
      </c>
      <c r="H15" s="11"/>
      <c r="I15" s="4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11"/>
      <c r="B16" s="27" t="s">
        <v>123</v>
      </c>
      <c r="C16" s="35" t="s">
        <v>124</v>
      </c>
      <c r="D16" s="27">
        <v>2</v>
      </c>
      <c r="E16" s="27">
        <v>2</v>
      </c>
      <c r="H16" s="11"/>
      <c r="I16" s="4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11"/>
      <c r="B17" s="27" t="s">
        <v>125</v>
      </c>
      <c r="C17" s="35" t="s">
        <v>126</v>
      </c>
      <c r="D17" s="27">
        <v>1</v>
      </c>
      <c r="E17" s="27">
        <v>3</v>
      </c>
      <c r="H17" s="11"/>
      <c r="I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11"/>
      <c r="B18" s="27" t="s">
        <v>127</v>
      </c>
      <c r="C18" s="35" t="s">
        <v>128</v>
      </c>
      <c r="D18" s="27">
        <v>1</v>
      </c>
      <c r="E18" s="27">
        <v>0</v>
      </c>
      <c r="H18" s="11"/>
      <c r="I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11"/>
      <c r="B19" s="27" t="s">
        <v>129</v>
      </c>
      <c r="C19" s="35" t="s">
        <v>130</v>
      </c>
      <c r="D19" s="27">
        <v>1</v>
      </c>
      <c r="E19" s="27">
        <v>3</v>
      </c>
      <c r="H19" s="11"/>
      <c r="I19" s="4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11"/>
      <c r="B20" s="27" t="s">
        <v>131</v>
      </c>
      <c r="C20" s="35" t="s">
        <v>132</v>
      </c>
      <c r="D20" s="27">
        <v>1</v>
      </c>
      <c r="E20" s="27">
        <v>0</v>
      </c>
      <c r="H20" s="11"/>
      <c r="I20" s="4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11"/>
      <c r="B21" s="27" t="s">
        <v>133</v>
      </c>
      <c r="C21" s="35" t="s">
        <v>134</v>
      </c>
      <c r="D21" s="27">
        <v>1</v>
      </c>
      <c r="E21" s="27">
        <v>0</v>
      </c>
      <c r="H21" s="11"/>
      <c r="I21" s="4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11"/>
      <c r="B22" s="130" t="s">
        <v>135</v>
      </c>
      <c r="C22" s="105"/>
      <c r="D22" s="106"/>
      <c r="E22" s="62">
        <f>0.6+(0.01*SUM(D9*E9,D10*E10,D11*E11,D12*E12,D13*E13,D14*E14,D15*E15,D16*E16,D17*E17,D18*E18,D19*E19,D20*E20,D21*E21))</f>
        <v>0.79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11"/>
      <c r="H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11"/>
      <c r="B26" s="131" t="s">
        <v>136</v>
      </c>
      <c r="C26" s="105"/>
      <c r="D26" s="105"/>
      <c r="E26" s="132"/>
      <c r="F26" s="63"/>
      <c r="G26" s="64"/>
      <c r="H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11"/>
      <c r="B27" s="65" t="s">
        <v>51</v>
      </c>
      <c r="C27" s="133" t="s">
        <v>107</v>
      </c>
      <c r="D27" s="102"/>
      <c r="E27" s="103"/>
      <c r="F27" s="65" t="s">
        <v>34</v>
      </c>
      <c r="G27" s="65" t="s">
        <v>108</v>
      </c>
      <c r="H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11"/>
      <c r="B28" s="27" t="s">
        <v>137</v>
      </c>
      <c r="C28" s="129" t="s">
        <v>138</v>
      </c>
      <c r="D28" s="105"/>
      <c r="E28" s="106"/>
      <c r="F28" s="27">
        <v>1.5</v>
      </c>
      <c r="G28" s="27">
        <v>0</v>
      </c>
      <c r="H28" s="11"/>
      <c r="I28" s="4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11"/>
      <c r="B29" s="27" t="s">
        <v>139</v>
      </c>
      <c r="C29" s="129" t="s">
        <v>140</v>
      </c>
      <c r="D29" s="105"/>
      <c r="E29" s="106"/>
      <c r="F29" s="27">
        <v>0.5</v>
      </c>
      <c r="G29" s="27">
        <v>2</v>
      </c>
      <c r="H29" s="11"/>
      <c r="I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27" t="s">
        <v>141</v>
      </c>
      <c r="C30" s="129" t="s">
        <v>142</v>
      </c>
      <c r="D30" s="105"/>
      <c r="E30" s="106"/>
      <c r="F30" s="27">
        <v>1</v>
      </c>
      <c r="G30" s="27">
        <v>1</v>
      </c>
      <c r="H30" s="11"/>
      <c r="I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/>
      <c r="B31" s="27" t="s">
        <v>143</v>
      </c>
      <c r="C31" s="129" t="s">
        <v>144</v>
      </c>
      <c r="D31" s="105"/>
      <c r="E31" s="106"/>
      <c r="F31" s="27">
        <v>0.5</v>
      </c>
      <c r="G31" s="27">
        <v>1</v>
      </c>
      <c r="H31" s="11"/>
      <c r="I31" s="4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27" t="s">
        <v>145</v>
      </c>
      <c r="C32" s="129" t="s">
        <v>146</v>
      </c>
      <c r="D32" s="105"/>
      <c r="E32" s="106"/>
      <c r="F32" s="27">
        <v>1</v>
      </c>
      <c r="G32" s="27">
        <v>5</v>
      </c>
      <c r="H32" s="11"/>
      <c r="I32" s="4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27" t="s">
        <v>147</v>
      </c>
      <c r="C33" s="129" t="s">
        <v>148</v>
      </c>
      <c r="D33" s="105"/>
      <c r="E33" s="106"/>
      <c r="F33" s="27">
        <v>2</v>
      </c>
      <c r="G33" s="27">
        <v>5</v>
      </c>
      <c r="H33" s="11"/>
      <c r="I33" s="4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27" t="s">
        <v>149</v>
      </c>
      <c r="C34" s="129" t="s">
        <v>150</v>
      </c>
      <c r="D34" s="105"/>
      <c r="E34" s="106"/>
      <c r="F34" s="27">
        <v>-1</v>
      </c>
      <c r="G34" s="27">
        <v>5</v>
      </c>
      <c r="H34" s="11"/>
      <c r="I34" s="4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27" t="s">
        <v>151</v>
      </c>
      <c r="C35" s="129" t="s">
        <v>152</v>
      </c>
      <c r="D35" s="105"/>
      <c r="E35" s="106"/>
      <c r="F35" s="27">
        <v>-1</v>
      </c>
      <c r="G35" s="27">
        <v>4</v>
      </c>
      <c r="H35" s="11"/>
      <c r="I35" s="4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130" t="s">
        <v>153</v>
      </c>
      <c r="C36" s="105"/>
      <c r="D36" s="105"/>
      <c r="E36" s="105"/>
      <c r="F36" s="106"/>
      <c r="G36" s="34">
        <f>1.4+(-0.03*SUM(F28*G28,F29*G29,F30*G30,F31*G31,F32*G32,F33*G33,F34*G34,F35*G35))</f>
        <v>1.145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/>
  </sheetViews>
  <sheetFormatPr defaultColWidth="12.5703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11"/>
      <c r="B1" s="134" t="s">
        <v>154</v>
      </c>
      <c r="C1" s="126"/>
      <c r="D1" s="126"/>
      <c r="E1" s="126"/>
      <c r="F1" s="126"/>
      <c r="G1" s="126"/>
      <c r="H1" s="126"/>
      <c r="I1" s="126"/>
      <c r="J1" s="126"/>
      <c r="K1" s="126"/>
      <c r="L1" s="127"/>
      <c r="M1" s="66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2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2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2.75" customHeight="1" x14ac:dyDescent="0.2">
      <c r="A5" s="11"/>
      <c r="B5" s="67" t="s">
        <v>155</v>
      </c>
      <c r="C5" s="68" t="s">
        <v>156</v>
      </c>
      <c r="D5" s="68" t="s">
        <v>157</v>
      </c>
      <c r="E5" s="69" t="s">
        <v>158</v>
      </c>
      <c r="F5" s="69" t="s">
        <v>159</v>
      </c>
      <c r="G5" s="69" t="s">
        <v>160</v>
      </c>
      <c r="H5" s="69" t="s">
        <v>161</v>
      </c>
      <c r="I5" s="69" t="s">
        <v>162</v>
      </c>
      <c r="J5" s="69" t="s">
        <v>163</v>
      </c>
      <c r="K5" s="69" t="s">
        <v>164</v>
      </c>
      <c r="L5" s="70" t="s">
        <v>165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2.75" customHeight="1" x14ac:dyDescent="0.2">
      <c r="A6" s="11"/>
      <c r="B6" s="71" t="s">
        <v>166</v>
      </c>
      <c r="C6" s="44">
        <v>190</v>
      </c>
      <c r="D6" s="27">
        <f t="shared" ref="D6:D9" si="0">SUM(E6:K6)</f>
        <v>589</v>
      </c>
      <c r="E6" s="72">
        <v>25</v>
      </c>
      <c r="F6" s="72">
        <v>80</v>
      </c>
      <c r="G6" s="72">
        <v>25</v>
      </c>
      <c r="H6" s="72">
        <v>400</v>
      </c>
      <c r="I6" s="72">
        <v>10</v>
      </c>
      <c r="J6" s="72">
        <v>25</v>
      </c>
      <c r="K6" s="72">
        <v>24</v>
      </c>
      <c r="L6" s="73">
        <f t="shared" ref="L6:L9" si="1"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2.75" customHeight="1" x14ac:dyDescent="0.2">
      <c r="A7" s="11"/>
      <c r="B7" s="71" t="s">
        <v>167</v>
      </c>
      <c r="C7" s="27">
        <v>130</v>
      </c>
      <c r="D7" s="27">
        <f t="shared" si="0"/>
        <v>326</v>
      </c>
      <c r="E7" s="74">
        <v>20</v>
      </c>
      <c r="F7" s="74">
        <v>120</v>
      </c>
      <c r="G7" s="74">
        <v>30</v>
      </c>
      <c r="H7" s="74">
        <v>100</v>
      </c>
      <c r="I7" s="74">
        <v>10</v>
      </c>
      <c r="J7" s="74">
        <v>30</v>
      </c>
      <c r="K7" s="74">
        <v>16</v>
      </c>
      <c r="L7" s="73">
        <f t="shared" si="1"/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2.75" customHeight="1" x14ac:dyDescent="0.2">
      <c r="A8" s="11"/>
      <c r="B8" s="71" t="s">
        <v>168</v>
      </c>
      <c r="C8" s="27">
        <v>140</v>
      </c>
      <c r="D8" s="27">
        <f t="shared" si="0"/>
        <v>399</v>
      </c>
      <c r="E8" s="75">
        <v>17</v>
      </c>
      <c r="F8" s="75">
        <v>90</v>
      </c>
      <c r="G8" s="75">
        <v>32</v>
      </c>
      <c r="H8" s="75">
        <v>200</v>
      </c>
      <c r="I8" s="75">
        <v>12</v>
      </c>
      <c r="J8" s="75">
        <v>32</v>
      </c>
      <c r="K8" s="75">
        <v>16</v>
      </c>
      <c r="L8" s="73">
        <f t="shared" si="1"/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2.75" customHeight="1" x14ac:dyDescent="0.2">
      <c r="A9" s="11"/>
      <c r="B9" s="71" t="s">
        <v>169</v>
      </c>
      <c r="C9" s="27">
        <v>125</v>
      </c>
      <c r="D9" s="27">
        <f t="shared" si="0"/>
        <v>486</v>
      </c>
      <c r="E9" s="74">
        <v>22</v>
      </c>
      <c r="F9" s="74">
        <v>80</v>
      </c>
      <c r="G9" s="74">
        <v>33</v>
      </c>
      <c r="H9" s="74">
        <v>300</v>
      </c>
      <c r="I9" s="74">
        <v>8</v>
      </c>
      <c r="J9" s="74">
        <v>35</v>
      </c>
      <c r="K9" s="74">
        <v>8</v>
      </c>
      <c r="L9" s="73">
        <f t="shared" si="1"/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2.75" customHeight="1" x14ac:dyDescent="0.2">
      <c r="A10" s="11"/>
      <c r="B10" s="76"/>
      <c r="C10" s="27"/>
      <c r="D10" s="27"/>
      <c r="E10" s="74"/>
      <c r="F10" s="74"/>
      <c r="G10" s="74"/>
      <c r="H10" s="74"/>
      <c r="I10" s="74"/>
      <c r="J10" s="74"/>
      <c r="K10" s="74"/>
      <c r="L10" s="77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2.75" customHeight="1" x14ac:dyDescent="0.2">
      <c r="A11" s="11"/>
      <c r="B11" s="76"/>
      <c r="C11" s="27"/>
      <c r="D11" s="27"/>
      <c r="E11" s="74"/>
      <c r="F11" s="74"/>
      <c r="G11" s="74"/>
      <c r="H11" s="74"/>
      <c r="I11" s="74"/>
      <c r="J11" s="74"/>
      <c r="K11" s="74"/>
      <c r="L11" s="77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 customHeight="1" x14ac:dyDescent="0.2">
      <c r="A12" s="11"/>
      <c r="B12" s="76"/>
      <c r="C12" s="27"/>
      <c r="D12" s="27"/>
      <c r="E12" s="74"/>
      <c r="F12" s="74"/>
      <c r="G12" s="74"/>
      <c r="H12" s="74"/>
      <c r="I12" s="74"/>
      <c r="J12" s="74"/>
      <c r="K12" s="74"/>
      <c r="L12" s="7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2.75" customHeight="1" x14ac:dyDescent="0.2">
      <c r="A13" s="11"/>
      <c r="B13" s="76"/>
      <c r="C13" s="27"/>
      <c r="D13" s="27"/>
      <c r="E13" s="74"/>
      <c r="F13" s="74"/>
      <c r="G13" s="74"/>
      <c r="H13" s="74"/>
      <c r="I13" s="74"/>
      <c r="J13" s="74"/>
      <c r="K13" s="74"/>
      <c r="L13" s="77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 customHeight="1" x14ac:dyDescent="0.2">
      <c r="A14" s="11"/>
      <c r="B14" s="76"/>
      <c r="C14" s="27"/>
      <c r="D14" s="27"/>
      <c r="E14" s="74"/>
      <c r="F14" s="74"/>
      <c r="G14" s="74"/>
      <c r="H14" s="74"/>
      <c r="I14" s="74"/>
      <c r="J14" s="74"/>
      <c r="K14" s="74"/>
      <c r="L14" s="7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2.75" customHeight="1" x14ac:dyDescent="0.2">
      <c r="A15" s="11"/>
      <c r="B15" s="76"/>
      <c r="C15" s="27"/>
      <c r="D15" s="27"/>
      <c r="E15" s="74"/>
      <c r="F15" s="74"/>
      <c r="G15" s="74"/>
      <c r="H15" s="74"/>
      <c r="I15" s="74"/>
      <c r="J15" s="74"/>
      <c r="K15" s="74"/>
      <c r="L15" s="7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2.75" customHeight="1" x14ac:dyDescent="0.2">
      <c r="A16" s="11"/>
      <c r="B16" s="76"/>
      <c r="C16" s="27"/>
      <c r="D16" s="27"/>
      <c r="E16" s="74"/>
      <c r="F16" s="74"/>
      <c r="G16" s="74"/>
      <c r="H16" s="74"/>
      <c r="I16" s="74"/>
      <c r="J16" s="74"/>
      <c r="K16" s="74"/>
      <c r="L16" s="7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2.75" customHeight="1" x14ac:dyDescent="0.2">
      <c r="A17" s="11"/>
      <c r="B17" s="76"/>
      <c r="C17" s="27"/>
      <c r="D17" s="27"/>
      <c r="E17" s="74"/>
      <c r="F17" s="74"/>
      <c r="G17" s="74"/>
      <c r="H17" s="74"/>
      <c r="I17" s="74"/>
      <c r="J17" s="74"/>
      <c r="K17" s="74"/>
      <c r="L17" s="7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2.75" customHeight="1" x14ac:dyDescent="0.2">
      <c r="A18" s="11"/>
      <c r="B18" s="76"/>
      <c r="C18" s="27"/>
      <c r="D18" s="27"/>
      <c r="E18" s="74"/>
      <c r="F18" s="74"/>
      <c r="G18" s="74"/>
      <c r="H18" s="74"/>
      <c r="I18" s="74"/>
      <c r="J18" s="74"/>
      <c r="K18" s="74"/>
      <c r="L18" s="77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2.75" customHeight="1" x14ac:dyDescent="0.2">
      <c r="A19" s="11"/>
      <c r="B19" s="76"/>
      <c r="C19" s="27"/>
      <c r="D19" s="27"/>
      <c r="E19" s="74"/>
      <c r="F19" s="74"/>
      <c r="G19" s="74"/>
      <c r="H19" s="74"/>
      <c r="I19" s="74"/>
      <c r="J19" s="74"/>
      <c r="K19" s="74"/>
      <c r="L19" s="7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2.75" customHeight="1" x14ac:dyDescent="0.2">
      <c r="A20" s="11"/>
      <c r="B20" s="76"/>
      <c r="C20" s="27"/>
      <c r="D20" s="27"/>
      <c r="E20" s="74"/>
      <c r="F20" s="74"/>
      <c r="G20" s="74"/>
      <c r="H20" s="74"/>
      <c r="I20" s="74"/>
      <c r="J20" s="74"/>
      <c r="K20" s="74"/>
      <c r="L20" s="77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2.75" customHeight="1" x14ac:dyDescent="0.2">
      <c r="A21" s="11"/>
      <c r="B21" s="76"/>
      <c r="C21" s="27"/>
      <c r="D21" s="27"/>
      <c r="E21" s="74"/>
      <c r="F21" s="74"/>
      <c r="G21" s="74"/>
      <c r="H21" s="74"/>
      <c r="I21" s="74"/>
      <c r="J21" s="74"/>
      <c r="K21" s="74"/>
      <c r="L21" s="77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2.75" customHeight="1" x14ac:dyDescent="0.2">
      <c r="A22" s="11"/>
      <c r="B22" s="76"/>
      <c r="C22" s="27"/>
      <c r="D22" s="27"/>
      <c r="E22" s="74"/>
      <c r="F22" s="74"/>
      <c r="G22" s="74"/>
      <c r="H22" s="74"/>
      <c r="I22" s="74"/>
      <c r="J22" s="74"/>
      <c r="K22" s="74"/>
      <c r="L22" s="77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 customHeight="1" x14ac:dyDescent="0.2">
      <c r="A23" s="11"/>
      <c r="B23" s="76"/>
      <c r="C23" s="27"/>
      <c r="D23" s="27"/>
      <c r="E23" s="74"/>
      <c r="F23" s="74"/>
      <c r="G23" s="74"/>
      <c r="H23" s="74"/>
      <c r="I23" s="74"/>
      <c r="J23" s="74"/>
      <c r="K23" s="74"/>
      <c r="L23" s="7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 customHeight="1" x14ac:dyDescent="0.2">
      <c r="A24" s="11"/>
      <c r="B24" s="76"/>
      <c r="C24" s="27"/>
      <c r="D24" s="27"/>
      <c r="E24" s="74"/>
      <c r="F24" s="74"/>
      <c r="G24" s="74"/>
      <c r="H24" s="74"/>
      <c r="I24" s="74"/>
      <c r="J24" s="74"/>
      <c r="K24" s="74"/>
      <c r="L24" s="77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 customHeight="1" x14ac:dyDescent="0.2">
      <c r="A25" s="11"/>
      <c r="B25" s="76"/>
      <c r="C25" s="27"/>
      <c r="D25" s="27"/>
      <c r="E25" s="74"/>
      <c r="F25" s="74"/>
      <c r="G25" s="74"/>
      <c r="H25" s="74"/>
      <c r="I25" s="74"/>
      <c r="J25" s="74"/>
      <c r="K25" s="74"/>
      <c r="L25" s="7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 customHeight="1" x14ac:dyDescent="0.2">
      <c r="A26" s="11"/>
      <c r="B26" s="76"/>
      <c r="C26" s="27"/>
      <c r="D26" s="27"/>
      <c r="E26" s="74"/>
      <c r="F26" s="74"/>
      <c r="G26" s="74"/>
      <c r="H26" s="74"/>
      <c r="I26" s="74"/>
      <c r="J26" s="74"/>
      <c r="K26" s="74"/>
      <c r="L26" s="7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 customHeight="1" x14ac:dyDescent="0.2">
      <c r="A27" s="11"/>
      <c r="B27" s="76"/>
      <c r="C27" s="27"/>
      <c r="D27" s="27"/>
      <c r="E27" s="74"/>
      <c r="F27" s="74"/>
      <c r="G27" s="74"/>
      <c r="H27" s="74"/>
      <c r="I27" s="74"/>
      <c r="J27" s="74"/>
      <c r="K27" s="74"/>
      <c r="L27" s="7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 customHeight="1" x14ac:dyDescent="0.2">
      <c r="A28" s="11"/>
      <c r="B28" s="78"/>
      <c r="C28" s="30"/>
      <c r="D28" s="30"/>
      <c r="E28" s="79"/>
      <c r="F28" s="79"/>
      <c r="G28" s="79"/>
      <c r="H28" s="79"/>
      <c r="I28" s="79"/>
      <c r="J28" s="79"/>
      <c r="K28" s="79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 customHeight="1" x14ac:dyDescent="0.2">
      <c r="A29" s="11"/>
      <c r="B29" s="20" t="s">
        <v>170</v>
      </c>
      <c r="C29" s="80"/>
      <c r="D29" s="80">
        <f t="shared" ref="D29:K29" si="2">SUM(D6:D28)</f>
        <v>1800</v>
      </c>
      <c r="E29" s="80">
        <f t="shared" si="2"/>
        <v>84</v>
      </c>
      <c r="F29" s="80">
        <f t="shared" si="2"/>
        <v>370</v>
      </c>
      <c r="G29" s="80">
        <f t="shared" si="2"/>
        <v>120</v>
      </c>
      <c r="H29" s="80">
        <f t="shared" si="2"/>
        <v>1000</v>
      </c>
      <c r="I29" s="80">
        <f t="shared" si="2"/>
        <v>40</v>
      </c>
      <c r="J29" s="80">
        <f t="shared" si="2"/>
        <v>122</v>
      </c>
      <c r="K29" s="80">
        <f t="shared" si="2"/>
        <v>64</v>
      </c>
      <c r="L29" s="8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35" t="s">
        <v>171</v>
      </c>
      <c r="K30" s="115"/>
      <c r="L30" s="82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 customHeight="1" x14ac:dyDescent="0.2">
      <c r="A31" s="11"/>
      <c r="B31" s="83" t="s">
        <v>172</v>
      </c>
      <c r="C31" s="84"/>
      <c r="D31" s="85"/>
      <c r="E31" s="86">
        <f t="shared" ref="E31:K31" si="3">(E29*1)/$D$29</f>
        <v>4.6666666666666669E-2</v>
      </c>
      <c r="F31" s="86">
        <f t="shared" si="3"/>
        <v>0.20555555555555555</v>
      </c>
      <c r="G31" s="86">
        <f t="shared" si="3"/>
        <v>6.6666666666666666E-2</v>
      </c>
      <c r="H31" s="86">
        <f t="shared" si="3"/>
        <v>0.55555555555555558</v>
      </c>
      <c r="I31" s="86">
        <f t="shared" si="3"/>
        <v>2.2222222222222223E-2</v>
      </c>
      <c r="J31" s="86">
        <f t="shared" si="3"/>
        <v>6.7777777777777784E-2</v>
      </c>
      <c r="K31" s="86">
        <f t="shared" si="3"/>
        <v>3.5555555555555556E-2</v>
      </c>
      <c r="L31" s="87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scale="0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Thiago Fernandes</cp:lastModifiedBy>
  <dcterms:created xsi:type="dcterms:W3CDTF">2005-01-11T13:43:58Z</dcterms:created>
  <dcterms:modified xsi:type="dcterms:W3CDTF">2023-05-18T14:14:56Z</dcterms:modified>
</cp:coreProperties>
</file>