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source\repos\Excel\"/>
    </mc:Choice>
  </mc:AlternateContent>
  <xr:revisionPtr revIDLastSave="0" documentId="13_ncr:1_{E8F51946-5EA5-46D8-8EB0-AC407CBCB94C}" xr6:coauthVersionLast="40" xr6:coauthVersionMax="40" xr10:uidLastSave="{00000000-0000-0000-0000-000000000000}"/>
  <bookViews>
    <workbookView xWindow="0" yWindow="105" windowWidth="19155" windowHeight="8505" xr2:uid="{00000000-000D-0000-FFFF-FFFF00000000}"/>
  </bookViews>
  <sheets>
    <sheet name="ac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9" i="2" l="1"/>
  <c r="H25" i="2"/>
  <c r="I25" i="2"/>
  <c r="J25" i="2"/>
  <c r="G25" i="2"/>
  <c r="J44" i="2" l="1"/>
  <c r="J45" i="2"/>
  <c r="J35" i="2"/>
  <c r="W62" i="2" l="1"/>
  <c r="Q61" i="2" s="1"/>
  <c r="Q62" i="2" s="1"/>
  <c r="H24" i="2" l="1"/>
  <c r="I24" i="2"/>
  <c r="J24" i="2"/>
  <c r="G24" i="2"/>
  <c r="H21" i="2" l="1"/>
  <c r="I21" i="2"/>
  <c r="J21" i="2"/>
  <c r="G21" i="2"/>
  <c r="T4" i="2" l="1"/>
  <c r="H20" i="2"/>
  <c r="I20" i="2"/>
  <c r="J20" i="2"/>
  <c r="G19" i="2"/>
  <c r="J19" i="2"/>
  <c r="I19" i="2"/>
  <c r="H19" i="2"/>
  <c r="G20" i="2"/>
  <c r="E58" i="2" l="1"/>
  <c r="I44" i="2"/>
  <c r="I45" i="2"/>
  <c r="H44" i="2"/>
  <c r="H45" i="2"/>
  <c r="G44" i="2"/>
  <c r="I35" i="2"/>
  <c r="I34" i="2"/>
  <c r="G35" i="2"/>
  <c r="G34" i="2"/>
  <c r="I7" i="2"/>
  <c r="I6" i="2"/>
  <c r="I5" i="2"/>
  <c r="G7" i="2"/>
  <c r="G6" i="2"/>
  <c r="G5" i="2"/>
  <c r="I4" i="2"/>
  <c r="G4" i="2"/>
  <c r="J57" i="2" l="1"/>
  <c r="J58" i="2" s="1"/>
  <c r="E36" i="2" l="1"/>
  <c r="E34" i="2" l="1"/>
  <c r="AE12" i="2" l="1"/>
  <c r="AE13" i="2"/>
  <c r="H34" i="2" l="1"/>
  <c r="G45" i="2" l="1"/>
  <c r="H35" i="2"/>
  <c r="J6" i="2"/>
  <c r="H6" i="2"/>
  <c r="H23" i="2"/>
  <c r="I23" i="2"/>
  <c r="J23" i="2"/>
  <c r="G23" i="2"/>
  <c r="H22" i="2"/>
  <c r="I22" i="2"/>
  <c r="J22" i="2"/>
  <c r="G22" i="2"/>
  <c r="E35" i="2" l="1"/>
  <c r="J5" i="2" s="1"/>
  <c r="C5" i="2"/>
  <c r="H7" i="2"/>
  <c r="H5" i="2"/>
  <c r="H4" i="2"/>
  <c r="C4" i="2"/>
  <c r="C6" i="2"/>
  <c r="D6" i="2"/>
  <c r="E6" i="2"/>
  <c r="C7" i="2"/>
  <c r="D7" i="2"/>
  <c r="E7" i="2"/>
  <c r="B7" i="2"/>
  <c r="B6" i="2"/>
  <c r="B5" i="2"/>
  <c r="W70" i="2"/>
  <c r="Q69" i="2" s="1"/>
  <c r="Q70" i="2" s="1"/>
  <c r="W53" i="2"/>
  <c r="Q52" i="2" s="1"/>
  <c r="W44" i="2"/>
  <c r="Q43" i="2" s="1"/>
  <c r="Q44" i="2" s="1"/>
  <c r="W35" i="2"/>
  <c r="Q34" i="2" s="1"/>
  <c r="Q35" i="2" s="1"/>
  <c r="D5" i="2"/>
  <c r="E5" i="2"/>
  <c r="W17" i="2"/>
  <c r="Q16" i="2" s="1"/>
  <c r="AB5" i="2"/>
  <c r="AB6" i="2" s="1"/>
  <c r="AA5" i="2"/>
  <c r="AA6" i="2" s="1"/>
  <c r="Z5" i="2"/>
  <c r="Z6" i="2" s="1"/>
  <c r="AC4" i="2"/>
  <c r="AE4" i="2" s="1"/>
  <c r="AF7" i="2" s="1"/>
  <c r="D4" i="2"/>
  <c r="B4" i="2"/>
  <c r="J34" i="2"/>
  <c r="J4" i="2"/>
  <c r="Q17" i="2" l="1"/>
  <c r="Q53" i="2"/>
  <c r="E4" i="2"/>
  <c r="W26" i="2"/>
  <c r="Q25" i="2" s="1"/>
  <c r="Q26" i="2" s="1"/>
  <c r="AC6" i="2"/>
  <c r="AC30" i="2" l="1"/>
  <c r="AD6" i="2"/>
  <c r="AC14" i="2" s="1"/>
  <c r="AE14" i="2" s="1"/>
  <c r="AE15" i="2" s="1"/>
  <c r="E44" i="2"/>
  <c r="E39" i="2"/>
  <c r="J38" i="2" l="1"/>
  <c r="AC27" i="2" s="1"/>
  <c r="AB19" i="2"/>
  <c r="J7" i="2"/>
  <c r="E49" i="2"/>
  <c r="J39" i="2" l="1"/>
  <c r="J48" i="2"/>
  <c r="AB20" i="2"/>
  <c r="AB21" i="2" s="1"/>
  <c r="J11" i="2"/>
  <c r="E11" i="2"/>
  <c r="I11" i="2"/>
  <c r="D11" i="2"/>
  <c r="AF19" i="2" l="1"/>
  <c r="J49" i="2"/>
  <c r="AC28" i="2"/>
  <c r="AD29" i="2" s="1"/>
  <c r="AF20" i="2" s="1"/>
  <c r="E28" i="2"/>
  <c r="I28" i="2"/>
  <c r="J28" i="2"/>
  <c r="J29" i="2" s="1"/>
  <c r="D28" i="2"/>
  <c r="J12" i="2"/>
  <c r="E12" i="2"/>
  <c r="AB23" i="2" s="1"/>
  <c r="AA34" i="2" l="1"/>
  <c r="AE34" i="2" s="1"/>
  <c r="AF25" i="2"/>
  <c r="AF22" i="2"/>
  <c r="AG23" i="2"/>
  <c r="E29" i="2"/>
  <c r="E64" i="2" s="1"/>
  <c r="W4" i="2"/>
  <c r="J64" i="2"/>
  <c r="W8" i="2" l="1"/>
  <c r="Q7" i="2" s="1"/>
  <c r="C64" i="2"/>
  <c r="W72" i="2" l="1"/>
  <c r="AF26" i="2"/>
  <c r="Q8" i="2"/>
  <c r="Q72" i="2" s="1"/>
  <c r="O72" i="2" l="1"/>
  <c r="AF21" i="2"/>
  <c r="AG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tc={539556B1-BD39-4479-B0E0-99706F188356}</author>
    <author>tc={46395D99-E156-429F-AD57-CEBCE737A7FA}</author>
  </authors>
  <commentList>
    <comment ref="Z1" authorId="0" shapeId="0" xr:uid="{539556B1-BD39-4479-B0E0-99706F1883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max number of each boat</t>
      </text>
    </comment>
    <comment ref="N10" authorId="1" shapeId="0" xr:uid="{46395D99-E156-429F-AD57-CEBCE737A7FA}">
      <text>
        <t>[Threaded comment]
Your version of Excel allows you to read this threaded comment; however, any edits to it will get removed if the file is opened in a newer version of Excel. Learn more: https://go.microsoft.com/fwlink/?linkid=870924
Comment:
    Fill in these, adding extra blocks as needed
formulae for other half - in coloured cells</t>
      </text>
    </comment>
  </commentList>
</comments>
</file>

<file path=xl/sharedStrings.xml><?xml version="1.0" encoding="utf-8"?>
<sst xmlns="http://schemas.openxmlformats.org/spreadsheetml/2006/main" count="270" uniqueCount="119">
  <si>
    <t>Ref</t>
  </si>
  <si>
    <t>Amount</t>
  </si>
  <si>
    <t>Total</t>
  </si>
  <si>
    <t>Cash account</t>
  </si>
  <si>
    <t>Balance outstanding</t>
  </si>
  <si>
    <t>Supplier</t>
  </si>
  <si>
    <t>Charges</t>
  </si>
  <si>
    <t>Payments</t>
  </si>
  <si>
    <t>Receipts</t>
  </si>
  <si>
    <t>Event</t>
  </si>
  <si>
    <t>Date</t>
  </si>
  <si>
    <t>Canoe Hire</t>
  </si>
  <si>
    <t>Canoeing</t>
  </si>
  <si>
    <t>Attendee</t>
  </si>
  <si>
    <t>Clients</t>
  </si>
  <si>
    <t>Suppliers</t>
  </si>
  <si>
    <t>Single</t>
  </si>
  <si>
    <t>Double</t>
  </si>
  <si>
    <t>Canadian</t>
  </si>
  <si>
    <t>People</t>
  </si>
  <si>
    <t>Boats</t>
  </si>
  <si>
    <t>Charge</t>
  </si>
  <si>
    <t>count</t>
  </si>
  <si>
    <t>Per person</t>
  </si>
  <si>
    <t>Sitting out</t>
  </si>
  <si>
    <t>total</t>
  </si>
  <si>
    <t>hash check</t>
  </si>
  <si>
    <t>0 is good</t>
  </si>
  <si>
    <t>x</t>
  </si>
  <si>
    <t>Camping deposit</t>
  </si>
  <si>
    <t>Canoe deposit</t>
  </si>
  <si>
    <t>One night - P.C.</t>
  </si>
  <si>
    <t>Camping Balance</t>
  </si>
  <si>
    <t>Camping</t>
  </si>
  <si>
    <t>Max=</t>
  </si>
  <si>
    <t xml:space="preserve"> </t>
  </si>
  <si>
    <t>ca</t>
  </si>
  <si>
    <t>Number single night</t>
  </si>
  <si>
    <t>Adult Camp cost daily</t>
  </si>
  <si>
    <t>Child camp cost daily</t>
  </si>
  <si>
    <t>Canoeing per person</t>
  </si>
  <si>
    <t>Prices</t>
  </si>
  <si>
    <t>typical charge=</t>
  </si>
  <si>
    <t>Number Adults</t>
  </si>
  <si>
    <t>Number Children</t>
  </si>
  <si>
    <t>c</t>
  </si>
  <si>
    <t>Participants</t>
  </si>
  <si>
    <t>Events</t>
  </si>
  <si>
    <t>AA</t>
  </si>
  <si>
    <t>Surplus</t>
  </si>
  <si>
    <t>Outstanding Balances</t>
  </si>
  <si>
    <t>Due Suppliers</t>
  </si>
  <si>
    <t>From Participants</t>
  </si>
  <si>
    <t>BB</t>
  </si>
  <si>
    <t>CC</t>
  </si>
  <si>
    <t>DD</t>
  </si>
  <si>
    <t>EE</t>
  </si>
  <si>
    <t>a</t>
  </si>
  <si>
    <t>CCAA1</t>
  </si>
  <si>
    <t>CCAA2</t>
  </si>
  <si>
    <t>CCAA3</t>
  </si>
  <si>
    <t>DDAA1</t>
  </si>
  <si>
    <t>BBCC1</t>
  </si>
  <si>
    <t>BBDD1</t>
  </si>
  <si>
    <t>BBCC2</t>
  </si>
  <si>
    <t>BBDD2</t>
  </si>
  <si>
    <t>b</t>
  </si>
  <si>
    <t>d</t>
  </si>
  <si>
    <t>e</t>
  </si>
  <si>
    <t>f</t>
  </si>
  <si>
    <t>g</t>
  </si>
  <si>
    <t>h</t>
  </si>
  <si>
    <t>AAb1</t>
  </si>
  <si>
    <t>bBB1</t>
  </si>
  <si>
    <t>Due to suppliers</t>
  </si>
  <si>
    <t>Paid to Suppliers</t>
  </si>
  <si>
    <t>Due from Participants</t>
  </si>
  <si>
    <t>Paid by participants</t>
  </si>
  <si>
    <t>AAc1</t>
  </si>
  <si>
    <t>AAd1</t>
  </si>
  <si>
    <t>AAe1</t>
  </si>
  <si>
    <t>Initial booking</t>
  </si>
  <si>
    <t>aBBx</t>
  </si>
  <si>
    <t>BBax</t>
  </si>
  <si>
    <t>Surplus from 2018</t>
  </si>
  <si>
    <t>Surplus from this year</t>
  </si>
  <si>
    <t>eBB1</t>
  </si>
  <si>
    <t>Canoeing Balance</t>
  </si>
  <si>
    <t>cBB1</t>
  </si>
  <si>
    <t>cBB2</t>
  </si>
  <si>
    <t>dBB1</t>
  </si>
  <si>
    <t>Full 1</t>
  </si>
  <si>
    <t>Alan, Brian</t>
  </si>
  <si>
    <t>Family 1</t>
  </si>
  <si>
    <t>Family 2</t>
  </si>
  <si>
    <t>2 Deposit</t>
  </si>
  <si>
    <t>2 Balance</t>
  </si>
  <si>
    <t>Charles, David</t>
  </si>
  <si>
    <t>Family 3</t>
  </si>
  <si>
    <t>3 Full</t>
  </si>
  <si>
    <t>Eric, Frank</t>
  </si>
  <si>
    <t>Family 4</t>
  </si>
  <si>
    <t>George, Harold</t>
  </si>
  <si>
    <t>4 deposit</t>
  </si>
  <si>
    <t>Camp Site</t>
  </si>
  <si>
    <t>Watersports</t>
  </si>
  <si>
    <t>Adult Camping</t>
  </si>
  <si>
    <t>Child camping</t>
  </si>
  <si>
    <t>B/fwd From last year</t>
  </si>
  <si>
    <t>C/fwd to next year</t>
  </si>
  <si>
    <t>Once all paid</t>
  </si>
  <si>
    <t>eBB2</t>
  </si>
  <si>
    <t>b/fwd from last year</t>
  </si>
  <si>
    <t>c/fwd to next year</t>
  </si>
  <si>
    <t>Not canoeing</t>
  </si>
  <si>
    <t>4 balance</t>
  </si>
  <si>
    <t>Wear and Tear, Donations &amp; Kit purchase</t>
  </si>
  <si>
    <t>Summaries</t>
  </si>
  <si>
    <t>Fun Weekend 201x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</si>
</sst>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44" formatCode="_-&quot;£&quot;* #,##0.00_-;\-&quot;£&quot;* #,##0.00_-;_-&quot;£&quot;* &quot;-&quot;??_-;_-@_-"/>
    <numFmt numFmtId="164" formatCode="&quot;£&quot;#,##0.00"/>
    <numFmt numFmtId="165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1" xfId="0" applyFill="1" applyBorder="1"/>
    <xf numFmtId="0" fontId="0" fillId="5" borderId="0" xfId="0" applyFill="1"/>
    <xf numFmtId="16" fontId="0" fillId="5" borderId="0" xfId="0" applyNumberFormat="1" applyFill="1"/>
    <xf numFmtId="0" fontId="0" fillId="7" borderId="0" xfId="0" applyFill="1"/>
    <xf numFmtId="0" fontId="1" fillId="5" borderId="0" xfId="0" applyFont="1" applyFill="1"/>
    <xf numFmtId="16" fontId="1" fillId="5" borderId="0" xfId="0" applyNumberFormat="1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 applyAlignment="1">
      <alignment horizontal="right"/>
    </xf>
    <xf numFmtId="164" fontId="0" fillId="4" borderId="0" xfId="0" applyNumberFormat="1" applyFill="1"/>
    <xf numFmtId="164" fontId="0" fillId="4" borderId="2" xfId="0" applyNumberFormat="1" applyFill="1" applyBorder="1"/>
    <xf numFmtId="164" fontId="1" fillId="5" borderId="0" xfId="0" applyNumberFormat="1" applyFont="1" applyFill="1"/>
    <xf numFmtId="164" fontId="0" fillId="5" borderId="0" xfId="0" applyNumberFormat="1" applyFill="1"/>
    <xf numFmtId="164" fontId="0" fillId="2" borderId="0" xfId="0" applyNumberFormat="1" applyFill="1"/>
    <xf numFmtId="164" fontId="0" fillId="4" borderId="1" xfId="0" applyNumberFormat="1" applyFill="1" applyBorder="1"/>
    <xf numFmtId="164" fontId="0" fillId="0" borderId="0" xfId="0" applyNumberFormat="1"/>
    <xf numFmtId="164" fontId="0" fillId="2" borderId="2" xfId="0" applyNumberFormat="1" applyFill="1" applyBorder="1"/>
    <xf numFmtId="164" fontId="0" fillId="2" borderId="1" xfId="0" applyNumberFormat="1" applyFill="1" applyBorder="1"/>
    <xf numFmtId="164" fontId="0" fillId="3" borderId="0" xfId="0" applyNumberFormat="1" applyFill="1"/>
    <xf numFmtId="164" fontId="0" fillId="3" borderId="2" xfId="0" applyNumberFormat="1" applyFill="1" applyBorder="1"/>
    <xf numFmtId="164" fontId="0" fillId="3" borderId="1" xfId="0" applyNumberFormat="1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164" fontId="0" fillId="3" borderId="0" xfId="0" applyNumberFormat="1" applyFill="1" applyBorder="1"/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7" borderId="0" xfId="0" applyFill="1" applyAlignment="1">
      <alignment horizontal="right"/>
    </xf>
    <xf numFmtId="0" fontId="0" fillId="9" borderId="0" xfId="0" applyFill="1"/>
    <xf numFmtId="165" fontId="0" fillId="6" borderId="0" xfId="0" applyNumberFormat="1" applyFill="1"/>
    <xf numFmtId="44" fontId="0" fillId="7" borderId="0" xfId="1" applyFont="1" applyFill="1"/>
    <xf numFmtId="0" fontId="4" fillId="5" borderId="0" xfId="0" applyFont="1" applyFill="1"/>
    <xf numFmtId="16" fontId="4" fillId="5" borderId="0" xfId="0" applyNumberFormat="1" applyFont="1" applyFill="1"/>
    <xf numFmtId="164" fontId="4" fillId="5" borderId="0" xfId="0" applyNumberFormat="1" applyFont="1" applyFill="1"/>
    <xf numFmtId="0" fontId="4" fillId="5" borderId="0" xfId="0" quotePrefix="1" applyFont="1" applyFill="1"/>
    <xf numFmtId="0" fontId="0" fillId="5" borderId="0" xfId="0" quotePrefix="1" applyFill="1"/>
    <xf numFmtId="0" fontId="0" fillId="10" borderId="0" xfId="0" applyFill="1" applyAlignment="1">
      <alignment horizontal="right"/>
    </xf>
    <xf numFmtId="0" fontId="0" fillId="10" borderId="0" xfId="0" applyFill="1"/>
    <xf numFmtId="0" fontId="0" fillId="2" borderId="0" xfId="0" quotePrefix="1" applyFill="1"/>
    <xf numFmtId="0" fontId="0" fillId="12" borderId="0" xfId="0" applyFill="1"/>
    <xf numFmtId="164" fontId="0" fillId="12" borderId="0" xfId="0" applyNumberFormat="1" applyFill="1"/>
    <xf numFmtId="0" fontId="0" fillId="12" borderId="0" xfId="0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164" fontId="0" fillId="13" borderId="0" xfId="0" applyNumberFormat="1" applyFill="1"/>
    <xf numFmtId="9" fontId="0" fillId="13" borderId="0" xfId="2" applyFont="1" applyFill="1"/>
    <xf numFmtId="0" fontId="0" fillId="7" borderId="0" xfId="0" applyFill="1" applyAlignment="1">
      <alignment horizontal="center"/>
    </xf>
    <xf numFmtId="6" fontId="0" fillId="7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9" fontId="0" fillId="0" borderId="0" xfId="0" applyNumberFormat="1"/>
    <xf numFmtId="0" fontId="2" fillId="8" borderId="0" xfId="0" applyFont="1" applyFill="1" applyAlignment="1">
      <alignment horizontal="center" vertical="center"/>
    </xf>
    <xf numFmtId="164" fontId="6" fillId="12" borderId="0" xfId="0" applyNumberFormat="1" applyFont="1" applyFill="1"/>
    <xf numFmtId="0" fontId="0" fillId="12" borderId="0" xfId="0" applyFill="1" applyAlignment="1">
      <alignment horizontal="center"/>
    </xf>
    <xf numFmtId="0" fontId="5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bg2"/>
                </a:gs>
                <a:gs pos="70000">
                  <a:srgbClr val="94A964"/>
                </a:gs>
                <a:gs pos="30000">
                  <a:schemeClr val="accent3">
                    <a:lumMod val="75000"/>
                  </a:schemeClr>
                </a:gs>
                <a:gs pos="100000">
                  <a:schemeClr val="bg2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accounts!$AE$21:$AE$22</c:f>
              <c:strCache>
                <c:ptCount val="2"/>
                <c:pt idx="0">
                  <c:v>Participants</c:v>
                </c:pt>
                <c:pt idx="1">
                  <c:v>Suppliers</c:v>
                </c:pt>
              </c:strCache>
            </c:strRef>
          </c:cat>
          <c:val>
            <c:numRef>
              <c:f>accounts!$AF$21:$AF$22</c:f>
              <c:numCache>
                <c:formatCode>0%</c:formatCode>
                <c:ptCount val="2"/>
                <c:pt idx="0">
                  <c:v>0.65</c:v>
                </c:pt>
                <c:pt idx="1">
                  <c:v>0.31088082901554404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A-4EE6-B13C-76607B25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32186288"/>
        <c:axId val="532187272"/>
      </c:barChart>
      <c:catAx>
        <c:axId val="532186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87272"/>
        <c:crosses val="autoZero"/>
        <c:auto val="1"/>
        <c:lblAlgn val="ctr"/>
        <c:lblOffset val="100"/>
        <c:noMultiLvlLbl val="0"/>
      </c:catAx>
      <c:valAx>
        <c:axId val="53218727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86288"/>
        <c:crosses val="autoZero"/>
        <c:crossBetween val="between"/>
      </c:valAx>
      <c:spPr>
        <a:solidFill>
          <a:srgbClr val="FF0000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19</xdr:row>
      <xdr:rowOff>158750</xdr:rowOff>
    </xdr:from>
    <xdr:to>
      <xdr:col>33</xdr:col>
      <xdr:colOff>603250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BFC201-A925-4B7F-80D5-FBCED8C3D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vid Parsons" id="{76EA1C66-C6E1-444C-A7F2-841B07030937}" userId="d4897474f038ff5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" dT="2019-01-31T21:20:50.95" personId="{76EA1C66-C6E1-444C-A7F2-841B07030937}" id="{539556B1-BD39-4479-B0E0-99706F188356}">
    <text>Note max number of each boat</text>
  </threadedComment>
  <threadedComment ref="N10" dT="2019-01-31T21:32:48.91" personId="{76EA1C66-C6E1-444C-A7F2-841B07030937}" id="{46395D99-E156-429F-AD57-CEBCE737A7FA}">
    <text>Fill in these, adding extra blocks as needed
formulae for other half - in coloured cells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2"/>
  <sheetViews>
    <sheetView tabSelected="1" zoomScale="60" zoomScaleNormal="60" workbookViewId="0">
      <selection activeCell="N10" sqref="N10"/>
    </sheetView>
  </sheetViews>
  <sheetFormatPr defaultRowHeight="15" x14ac:dyDescent="0.25"/>
  <cols>
    <col min="1" max="1" width="2.85546875" customWidth="1"/>
    <col min="2" max="2" width="10.28515625" customWidth="1"/>
    <col min="3" max="3" width="8.85546875" customWidth="1"/>
    <col min="4" max="4" width="20.5703125" customWidth="1"/>
    <col min="5" max="5" width="11.140625" style="32" customWidth="1"/>
    <col min="6" max="6" width="2.140625" customWidth="1"/>
    <col min="7" max="7" width="9.7109375" customWidth="1"/>
    <col min="8" max="8" width="9.28515625" customWidth="1"/>
    <col min="9" max="9" width="18.85546875" customWidth="1"/>
    <col min="10" max="10" width="10.85546875" style="32" customWidth="1"/>
    <col min="11" max="11" width="2.85546875" customWidth="1"/>
    <col min="12" max="12" width="3.42578125" customWidth="1"/>
    <col min="13" max="13" width="2.5703125" customWidth="1"/>
    <col min="14" max="14" width="10.5703125" customWidth="1"/>
    <col min="15" max="15" width="9.42578125" customWidth="1"/>
    <col min="16" max="16" width="18.85546875" customWidth="1"/>
    <col min="17" max="17" width="10.85546875" style="32" customWidth="1"/>
    <col min="18" max="18" width="5" style="32" customWidth="1"/>
    <col min="19" max="19" width="1.5703125" customWidth="1"/>
    <col min="20" max="20" width="7.42578125" customWidth="1"/>
    <col min="21" max="21" width="8.5703125" customWidth="1"/>
    <col min="22" max="22" width="20.5703125" customWidth="1"/>
    <col min="23" max="23" width="10.42578125" style="32" customWidth="1"/>
    <col min="24" max="24" width="2.7109375" customWidth="1"/>
    <col min="25" max="25" width="8.140625" customWidth="1"/>
    <col min="26" max="26" width="7.42578125" customWidth="1"/>
    <col min="27" max="27" width="11.42578125" customWidth="1"/>
    <col min="28" max="28" width="9.28515625" customWidth="1"/>
    <col min="29" max="29" width="10.140625" customWidth="1"/>
    <col min="30" max="30" width="10.85546875" customWidth="1"/>
    <col min="31" max="39" width="9.28515625" customWidth="1"/>
  </cols>
  <sheetData>
    <row r="1" spans="1:32" ht="30.75" customHeight="1" x14ac:dyDescent="0.25">
      <c r="A1" s="72" t="s">
        <v>118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t="s">
        <v>34</v>
      </c>
      <c r="Z1" s="46">
        <v>10</v>
      </c>
      <c r="AA1" s="46">
        <v>5</v>
      </c>
      <c r="AB1" s="46">
        <v>4</v>
      </c>
    </row>
    <row r="2" spans="1:32" x14ac:dyDescent="0.25">
      <c r="A2" s="7" t="s">
        <v>48</v>
      </c>
      <c r="B2" s="7" t="s">
        <v>9</v>
      </c>
      <c r="C2" s="7"/>
      <c r="D2" s="7"/>
      <c r="E2" s="26"/>
      <c r="F2" s="7"/>
      <c r="G2" s="7"/>
      <c r="H2" s="45"/>
      <c r="I2" s="44"/>
      <c r="J2" s="26"/>
      <c r="K2" s="7"/>
      <c r="M2" s="4" t="s">
        <v>57</v>
      </c>
      <c r="N2" s="4" t="s">
        <v>49</v>
      </c>
      <c r="O2" s="4"/>
      <c r="P2" s="4"/>
      <c r="Q2" s="35"/>
      <c r="R2" s="35"/>
      <c r="S2" s="4"/>
      <c r="T2" s="4"/>
      <c r="U2" s="4"/>
      <c r="V2" s="4"/>
      <c r="W2" s="35"/>
      <c r="X2" s="4"/>
      <c r="Y2" s="12"/>
      <c r="Z2" s="66" t="s">
        <v>16</v>
      </c>
      <c r="AA2" s="66" t="s">
        <v>17</v>
      </c>
      <c r="AB2" s="66" t="s">
        <v>18</v>
      </c>
      <c r="AC2" s="12"/>
      <c r="AD2" s="12"/>
      <c r="AE2" s="12"/>
      <c r="AF2" s="12"/>
    </row>
    <row r="3" spans="1:32" x14ac:dyDescent="0.25">
      <c r="A3" s="7"/>
      <c r="B3" s="8" t="s">
        <v>0</v>
      </c>
      <c r="C3" s="8" t="s">
        <v>10</v>
      </c>
      <c r="D3" s="8" t="s">
        <v>14</v>
      </c>
      <c r="E3" s="27" t="s">
        <v>1</v>
      </c>
      <c r="F3" s="7"/>
      <c r="G3" s="8" t="s">
        <v>0</v>
      </c>
      <c r="H3" s="8" t="s">
        <v>10</v>
      </c>
      <c r="I3" s="8" t="s">
        <v>15</v>
      </c>
      <c r="J3" s="27" t="s">
        <v>1</v>
      </c>
      <c r="K3" s="7"/>
      <c r="M3" s="4"/>
      <c r="N3" s="5" t="s">
        <v>0</v>
      </c>
      <c r="O3" s="5" t="s">
        <v>10</v>
      </c>
      <c r="P3" s="5" t="s">
        <v>7</v>
      </c>
      <c r="Q3" s="36" t="s">
        <v>1</v>
      </c>
      <c r="R3" s="42"/>
      <c r="S3" s="4"/>
      <c r="T3" s="5" t="s">
        <v>0</v>
      </c>
      <c r="U3" s="5" t="s">
        <v>10</v>
      </c>
      <c r="V3" s="5" t="s">
        <v>6</v>
      </c>
      <c r="W3" s="36" t="s">
        <v>1</v>
      </c>
      <c r="X3" s="4"/>
      <c r="Y3" s="12"/>
      <c r="Z3" s="67">
        <v>12</v>
      </c>
      <c r="AA3" s="67">
        <v>15</v>
      </c>
      <c r="AB3" s="67">
        <v>15</v>
      </c>
      <c r="AC3" s="12" t="s">
        <v>22</v>
      </c>
      <c r="AD3" s="12" t="s">
        <v>24</v>
      </c>
      <c r="AE3" s="12" t="s">
        <v>25</v>
      </c>
      <c r="AF3" s="12"/>
    </row>
    <row r="4" spans="1:32" x14ac:dyDescent="0.25">
      <c r="A4" s="7"/>
      <c r="B4" s="51" t="str">
        <f>+T13</f>
        <v>AAb1</v>
      </c>
      <c r="C4" s="52">
        <f>+U13</f>
        <v>43195</v>
      </c>
      <c r="D4" s="51" t="str">
        <f>+V13</f>
        <v>Alan, Brian</v>
      </c>
      <c r="E4" s="53">
        <f>+W13</f>
        <v>50</v>
      </c>
      <c r="F4" s="7"/>
      <c r="G4" s="52" t="str">
        <f t="shared" ref="G4:J5" si="0">+B34</f>
        <v>CCAA1</v>
      </c>
      <c r="H4" s="52">
        <f t="shared" si="0"/>
        <v>0</v>
      </c>
      <c r="I4" s="52" t="str">
        <f t="shared" si="0"/>
        <v>Adult Camping</v>
      </c>
      <c r="J4" s="53">
        <f t="shared" si="0"/>
        <v>100</v>
      </c>
      <c r="K4" s="7"/>
      <c r="M4" s="4"/>
      <c r="N4" s="55" t="s">
        <v>82</v>
      </c>
      <c r="O4" s="11" t="s">
        <v>35</v>
      </c>
      <c r="P4" s="10" t="s">
        <v>108</v>
      </c>
      <c r="Q4" s="29">
        <v>86.87</v>
      </c>
      <c r="R4" s="29"/>
      <c r="S4" s="4"/>
      <c r="T4" s="52" t="str">
        <f>+B28</f>
        <v>BBax</v>
      </c>
      <c r="U4" s="11"/>
      <c r="V4" s="10" t="s">
        <v>109</v>
      </c>
      <c r="W4" s="53">
        <f>+E28</f>
        <v>156.87</v>
      </c>
      <c r="X4" s="4"/>
      <c r="Y4" s="12" t="s">
        <v>19</v>
      </c>
      <c r="Z4" s="68">
        <v>3</v>
      </c>
      <c r="AA4" s="68"/>
      <c r="AB4" s="68">
        <v>3</v>
      </c>
      <c r="AC4" s="12">
        <f>SUM(Z4:AB4)</f>
        <v>6</v>
      </c>
      <c r="AD4" s="12">
        <v>2</v>
      </c>
      <c r="AE4" s="48">
        <f>+AD4+AC4</f>
        <v>8</v>
      </c>
      <c r="AF4" s="12"/>
    </row>
    <row r="5" spans="1:32" x14ac:dyDescent="0.25">
      <c r="A5" s="7"/>
      <c r="B5" s="51" t="str">
        <f>+T22</f>
        <v>AAc1</v>
      </c>
      <c r="C5" s="52">
        <f>U22</f>
        <v>43196</v>
      </c>
      <c r="D5" s="51" t="str">
        <f>+V22</f>
        <v>Charles, David</v>
      </c>
      <c r="E5" s="53">
        <f>+W22</f>
        <v>50</v>
      </c>
      <c r="F5" s="7"/>
      <c r="G5" s="52" t="str">
        <f t="shared" si="0"/>
        <v>CCAA2</v>
      </c>
      <c r="H5" s="52">
        <f t="shared" si="0"/>
        <v>0</v>
      </c>
      <c r="I5" s="52" t="str">
        <f t="shared" si="0"/>
        <v>Child camping</v>
      </c>
      <c r="J5" s="53">
        <f t="shared" si="0"/>
        <v>27</v>
      </c>
      <c r="K5" s="7"/>
      <c r="M5" s="4"/>
      <c r="N5" s="10"/>
      <c r="O5" s="11"/>
      <c r="P5" s="10"/>
      <c r="Q5" s="29"/>
      <c r="R5" s="29"/>
      <c r="S5" s="4"/>
      <c r="T5" s="52"/>
      <c r="U5" s="11"/>
      <c r="V5" s="10" t="s">
        <v>110</v>
      </c>
      <c r="W5" s="29"/>
      <c r="X5" s="4"/>
      <c r="Y5" s="12" t="s">
        <v>20</v>
      </c>
      <c r="Z5" s="69">
        <f>+Z4/1</f>
        <v>3</v>
      </c>
      <c r="AA5" s="69">
        <f>ROUNDUP(+AA4/2,0)</f>
        <v>0</v>
      </c>
      <c r="AB5" s="69">
        <f>ROUNDUP(+AB4/3,0)</f>
        <v>1</v>
      </c>
      <c r="AC5" s="12" t="s">
        <v>2</v>
      </c>
      <c r="AD5" s="12" t="s">
        <v>23</v>
      </c>
      <c r="AE5" s="12"/>
      <c r="AF5" s="12"/>
    </row>
    <row r="6" spans="1:32" x14ac:dyDescent="0.25">
      <c r="A6" s="7"/>
      <c r="B6" s="51" t="str">
        <f>+T31</f>
        <v>AAd1</v>
      </c>
      <c r="C6" s="52">
        <f>+U31</f>
        <v>43205</v>
      </c>
      <c r="D6" s="51" t="str">
        <f>+V31</f>
        <v>Eric, Frank</v>
      </c>
      <c r="E6" s="53">
        <f>+W31</f>
        <v>50</v>
      </c>
      <c r="F6" s="7"/>
      <c r="G6" s="52" t="str">
        <f>B36</f>
        <v>CCAA3</v>
      </c>
      <c r="H6" s="52">
        <f>C36</f>
        <v>0</v>
      </c>
      <c r="I6" s="52" t="str">
        <f>D36</f>
        <v>One night - P.C.</v>
      </c>
      <c r="J6" s="53">
        <f>E36</f>
        <v>0</v>
      </c>
      <c r="K6" s="7"/>
      <c r="M6" s="4"/>
      <c r="N6" s="10"/>
      <c r="O6" s="10"/>
      <c r="P6" s="10"/>
      <c r="Q6" s="29"/>
      <c r="R6" s="29"/>
      <c r="S6" s="4"/>
      <c r="T6" s="10"/>
      <c r="U6" s="11"/>
      <c r="V6" s="10"/>
      <c r="W6" s="29"/>
      <c r="X6" s="4"/>
      <c r="Y6" s="12" t="s">
        <v>21</v>
      </c>
      <c r="Z6" s="67">
        <f>+Z5*Z3</f>
        <v>36</v>
      </c>
      <c r="AA6" s="67">
        <f>+AA5*AA3</f>
        <v>0</v>
      </c>
      <c r="AB6" s="67">
        <f>+AB5*AB3*2</f>
        <v>30</v>
      </c>
      <c r="AC6" s="49">
        <f>SUM(Z6:AB6)</f>
        <v>66</v>
      </c>
      <c r="AD6" s="50">
        <f>+AC6/AE4</f>
        <v>8.25</v>
      </c>
      <c r="AE6" s="12"/>
      <c r="AF6" s="12" t="s">
        <v>114</v>
      </c>
    </row>
    <row r="7" spans="1:32" x14ac:dyDescent="0.25">
      <c r="A7" s="7"/>
      <c r="B7" s="51" t="str">
        <f>+T40</f>
        <v>AAe1</v>
      </c>
      <c r="C7" s="52">
        <f>+U40</f>
        <v>43214</v>
      </c>
      <c r="D7" s="51" t="str">
        <f>+V40</f>
        <v>George, Harold</v>
      </c>
      <c r="E7" s="53">
        <f>+W40</f>
        <v>50</v>
      </c>
      <c r="F7" s="7"/>
      <c r="G7" s="52" t="str">
        <f>+B44</f>
        <v>DDAA1</v>
      </c>
      <c r="H7" s="52" t="str">
        <f>+C44</f>
        <v>x</v>
      </c>
      <c r="I7" s="52" t="str">
        <f>+D44</f>
        <v>Canoe Hire</v>
      </c>
      <c r="J7" s="53">
        <f>+E44</f>
        <v>66</v>
      </c>
      <c r="K7" s="7"/>
      <c r="M7" s="4"/>
      <c r="N7" s="4"/>
      <c r="O7" s="4"/>
      <c r="P7" s="4" t="s">
        <v>84</v>
      </c>
      <c r="Q7" s="35">
        <f>W8-SUM(Q4:Q6)</f>
        <v>70</v>
      </c>
      <c r="R7" s="35"/>
      <c r="S7" s="4"/>
      <c r="T7" s="10"/>
      <c r="U7" s="10"/>
      <c r="V7" s="10"/>
      <c r="W7" s="29"/>
      <c r="X7" s="4"/>
      <c r="Y7" s="56" t="s">
        <v>81</v>
      </c>
      <c r="Z7" s="70">
        <v>0</v>
      </c>
      <c r="AA7" s="70">
        <v>0</v>
      </c>
      <c r="AB7" s="70">
        <v>0</v>
      </c>
      <c r="AC7" s="57">
        <v>0</v>
      </c>
      <c r="AD7" s="57">
        <v>0</v>
      </c>
      <c r="AE7" s="12"/>
      <c r="AF7" s="48">
        <f>+AF9-AE4</f>
        <v>0</v>
      </c>
    </row>
    <row r="8" spans="1:32" ht="15.75" thickBot="1" x14ac:dyDescent="0.3">
      <c r="A8" s="7"/>
      <c r="B8" s="51"/>
      <c r="C8" s="52"/>
      <c r="D8" s="51"/>
      <c r="E8" s="53"/>
      <c r="F8" s="7"/>
      <c r="G8" s="10"/>
      <c r="H8" s="10"/>
      <c r="I8" s="10"/>
      <c r="J8" s="29"/>
      <c r="K8" s="7"/>
      <c r="M8" s="4"/>
      <c r="N8" s="6" t="s">
        <v>2</v>
      </c>
      <c r="O8" s="6"/>
      <c r="P8" s="6"/>
      <c r="Q8" s="37">
        <f>SUM(Q4:Q7)</f>
        <v>156.87</v>
      </c>
      <c r="R8" s="42"/>
      <c r="S8" s="4"/>
      <c r="T8" s="6" t="s">
        <v>2</v>
      </c>
      <c r="U8" s="6"/>
      <c r="V8" s="6"/>
      <c r="W8" s="37">
        <f>SUM(W4:W7)</f>
        <v>156.87</v>
      </c>
      <c r="X8" s="4"/>
      <c r="AC8" t="s">
        <v>33</v>
      </c>
      <c r="AD8" t="s">
        <v>12</v>
      </c>
      <c r="AE8" t="s">
        <v>41</v>
      </c>
      <c r="AF8" t="s">
        <v>25</v>
      </c>
    </row>
    <row r="9" spans="1:32" ht="15.75" thickTop="1" x14ac:dyDescent="0.25">
      <c r="A9" s="7"/>
      <c r="B9" s="10"/>
      <c r="C9" s="10"/>
      <c r="D9" s="10"/>
      <c r="E9" s="29"/>
      <c r="F9" s="7"/>
      <c r="G9" s="10"/>
      <c r="H9" s="10"/>
      <c r="I9" s="10"/>
      <c r="J9" s="29"/>
      <c r="K9" s="7"/>
      <c r="M9" s="4"/>
      <c r="N9" s="4"/>
      <c r="O9" s="4"/>
      <c r="P9" s="4"/>
      <c r="Q9" s="35"/>
      <c r="R9" s="35"/>
      <c r="S9" s="4"/>
      <c r="T9" s="4"/>
      <c r="U9" s="4"/>
      <c r="V9" s="4"/>
      <c r="W9" s="35"/>
      <c r="X9" s="4"/>
      <c r="Z9" s="47"/>
      <c r="AA9" s="47"/>
      <c r="AB9" s="47" t="s">
        <v>43</v>
      </c>
      <c r="AC9" s="68">
        <v>5</v>
      </c>
      <c r="AD9" s="12"/>
      <c r="AE9" s="12"/>
      <c r="AF9" s="48">
        <f>+AC9+AC10+AC11</f>
        <v>8</v>
      </c>
    </row>
    <row r="10" spans="1:32" x14ac:dyDescent="0.25">
      <c r="A10" s="7"/>
      <c r="B10" s="10"/>
      <c r="C10" s="10"/>
      <c r="D10" s="10"/>
      <c r="E10" s="29"/>
      <c r="F10" s="7"/>
      <c r="G10" s="10"/>
      <c r="H10" s="10"/>
      <c r="I10" s="10"/>
      <c r="J10" s="29"/>
      <c r="K10" s="7"/>
      <c r="Z10" s="47"/>
      <c r="AA10" s="47"/>
      <c r="AB10" s="47" t="s">
        <v>44</v>
      </c>
      <c r="AC10" s="68">
        <v>3</v>
      </c>
      <c r="AD10" s="12"/>
      <c r="AE10" s="12"/>
      <c r="AF10" s="12"/>
    </row>
    <row r="11" spans="1:32" x14ac:dyDescent="0.25">
      <c r="A11" s="7"/>
      <c r="B11" s="1"/>
      <c r="C11" s="1"/>
      <c r="D11" s="1" t="str">
        <f>IF(SUM(J4:J10)-SUM(E4:E10)&gt;0,"Loss","")</f>
        <v/>
      </c>
      <c r="E11" s="30" t="str">
        <f>IF(SUM(J4:J10)-SUM(E4:E10)&gt;0,SUM(J4:J10)-SUM(E4:E10),"")</f>
        <v/>
      </c>
      <c r="F11" s="7"/>
      <c r="G11" s="1"/>
      <c r="H11" s="1"/>
      <c r="I11" s="1" t="str">
        <f>IF(SUM(J4:J10)-SUM(E4:E10)&lt;0,"Surplus","")</f>
        <v>Surplus</v>
      </c>
      <c r="J11" s="30">
        <f>IF(SUM(J4:J10)-SUM(E4:E10)&lt;0,-SUM(J4:J10)+SUM(E4:E10),"")</f>
        <v>7</v>
      </c>
      <c r="K11" s="7"/>
      <c r="M11" s="4" t="s">
        <v>66</v>
      </c>
      <c r="N11" s="4" t="s">
        <v>13</v>
      </c>
      <c r="O11" s="4" t="s">
        <v>93</v>
      </c>
      <c r="P11" s="4"/>
      <c r="Q11" s="35"/>
      <c r="R11" s="35"/>
      <c r="S11" s="4"/>
      <c r="T11" s="4"/>
      <c r="U11" s="4"/>
      <c r="V11" s="4"/>
      <c r="W11" s="35"/>
      <c r="X11" s="4"/>
      <c r="Z11" s="47"/>
      <c r="AA11" s="47"/>
      <c r="AB11" s="47" t="s">
        <v>37</v>
      </c>
      <c r="AC11">
        <v>0</v>
      </c>
      <c r="AD11" s="48"/>
      <c r="AE11" s="12"/>
      <c r="AF11" s="12"/>
    </row>
    <row r="12" spans="1:32" ht="15.75" thickBot="1" x14ac:dyDescent="0.3">
      <c r="A12" s="7"/>
      <c r="B12" s="9" t="s">
        <v>2</v>
      </c>
      <c r="C12" s="9"/>
      <c r="D12" s="9"/>
      <c r="E12" s="31">
        <f>SUM(E4:E11)</f>
        <v>200</v>
      </c>
      <c r="F12" s="7"/>
      <c r="G12" s="9" t="s">
        <v>2</v>
      </c>
      <c r="H12" s="9"/>
      <c r="I12" s="9"/>
      <c r="J12" s="31">
        <f>SUM(J4:J11)</f>
        <v>200</v>
      </c>
      <c r="K12" s="7"/>
      <c r="M12" s="4"/>
      <c r="N12" s="5" t="s">
        <v>0</v>
      </c>
      <c r="O12" s="5" t="s">
        <v>10</v>
      </c>
      <c r="P12" s="5" t="s">
        <v>7</v>
      </c>
      <c r="Q12" s="36" t="s">
        <v>1</v>
      </c>
      <c r="R12" s="42"/>
      <c r="S12" s="4"/>
      <c r="T12" s="5" t="s">
        <v>0</v>
      </c>
      <c r="U12" s="5" t="s">
        <v>10</v>
      </c>
      <c r="V12" s="5" t="s">
        <v>6</v>
      </c>
      <c r="W12" s="36" t="s">
        <v>1</v>
      </c>
      <c r="X12" s="4"/>
      <c r="Z12" s="47"/>
      <c r="AA12" s="47"/>
      <c r="AB12" s="47" t="s">
        <v>38</v>
      </c>
      <c r="AC12" s="29">
        <v>10</v>
      </c>
      <c r="AD12" s="48"/>
      <c r="AE12" s="12">
        <f>ROUNDUP(AC12*2,-1)</f>
        <v>20</v>
      </c>
      <c r="AF12" s="12"/>
    </row>
    <row r="13" spans="1:32" ht="15.75" thickTop="1" x14ac:dyDescent="0.25">
      <c r="A13" s="7"/>
      <c r="B13" s="7"/>
      <c r="C13" s="7"/>
      <c r="D13" s="7"/>
      <c r="E13" s="26"/>
      <c r="F13" s="7"/>
      <c r="G13" s="7"/>
      <c r="H13" s="7"/>
      <c r="I13" s="7"/>
      <c r="J13" s="26"/>
      <c r="K13" s="7"/>
      <c r="M13" s="4"/>
      <c r="N13" s="10" t="s">
        <v>73</v>
      </c>
      <c r="O13" s="11">
        <v>43195</v>
      </c>
      <c r="P13" s="10" t="s">
        <v>91</v>
      </c>
      <c r="Q13" s="29">
        <v>50</v>
      </c>
      <c r="R13" s="29" t="s">
        <v>36</v>
      </c>
      <c r="S13" s="4"/>
      <c r="T13" s="10" t="s">
        <v>72</v>
      </c>
      <c r="U13" s="11">
        <v>43195</v>
      </c>
      <c r="V13" s="10" t="s">
        <v>92</v>
      </c>
      <c r="W13" s="29">
        <v>50</v>
      </c>
      <c r="X13" s="4"/>
      <c r="Z13" s="47"/>
      <c r="AA13" s="47"/>
      <c r="AB13" s="47" t="s">
        <v>39</v>
      </c>
      <c r="AC13" s="29">
        <v>4.5</v>
      </c>
      <c r="AD13" s="48"/>
      <c r="AE13" s="12">
        <f>ROUNDUP(AC13*2,-1)</f>
        <v>10</v>
      </c>
      <c r="AF13" s="12"/>
    </row>
    <row r="14" spans="1:32" x14ac:dyDescent="0.25">
      <c r="M14" s="4"/>
      <c r="N14" s="10"/>
      <c r="O14" s="11"/>
      <c r="P14" s="10"/>
      <c r="Q14" s="29"/>
      <c r="R14" s="29"/>
      <c r="S14" s="4"/>
      <c r="T14" s="10"/>
      <c r="U14" s="11"/>
      <c r="V14" s="10"/>
      <c r="W14" s="29"/>
      <c r="X14" s="4"/>
      <c r="Z14" s="47"/>
      <c r="AA14" s="47"/>
      <c r="AB14" s="47" t="s">
        <v>40</v>
      </c>
      <c r="AC14" s="12">
        <f>ROUNDUP(AD6,0)</f>
        <v>9</v>
      </c>
      <c r="AD14" s="48"/>
      <c r="AE14" s="12">
        <f>AC14</f>
        <v>9</v>
      </c>
      <c r="AF14" s="12"/>
    </row>
    <row r="15" spans="1:32" x14ac:dyDescent="0.25">
      <c r="M15" s="4"/>
      <c r="N15" s="10"/>
      <c r="O15" s="10"/>
      <c r="P15" s="10"/>
      <c r="Q15" s="29"/>
      <c r="R15" s="29"/>
      <c r="S15" s="4"/>
      <c r="T15" s="10"/>
      <c r="U15" s="10"/>
      <c r="V15" s="10"/>
      <c r="W15" s="29"/>
      <c r="X15" s="4"/>
      <c r="AD15" s="43" t="s">
        <v>42</v>
      </c>
      <c r="AE15" s="32">
        <f>AE12+AE13+2*(AE14)</f>
        <v>48</v>
      </c>
    </row>
    <row r="16" spans="1:32" x14ac:dyDescent="0.25">
      <c r="A16" s="1"/>
      <c r="B16" s="1"/>
      <c r="C16" s="1"/>
      <c r="D16" s="1"/>
      <c r="E16" s="30"/>
      <c r="F16" s="1"/>
      <c r="G16" s="1"/>
      <c r="H16" s="1"/>
      <c r="I16" s="1"/>
      <c r="J16" s="30"/>
      <c r="K16" s="1"/>
      <c r="M16" s="4"/>
      <c r="N16" s="4"/>
      <c r="O16" s="4"/>
      <c r="P16" s="4" t="s">
        <v>4</v>
      </c>
      <c r="Q16" s="35">
        <f>W17-SUM(Q13:Q15)</f>
        <v>0</v>
      </c>
      <c r="R16" s="35"/>
      <c r="S16" s="4"/>
      <c r="T16" s="10"/>
      <c r="U16" s="10"/>
      <c r="V16" s="10"/>
      <c r="W16" s="29"/>
      <c r="X16" s="4"/>
    </row>
    <row r="17" spans="1:38" ht="15.75" thickBot="1" x14ac:dyDescent="0.3">
      <c r="A17" s="1" t="s">
        <v>53</v>
      </c>
      <c r="B17" s="1" t="s">
        <v>3</v>
      </c>
      <c r="C17" s="1"/>
      <c r="D17" s="1"/>
      <c r="E17" s="30"/>
      <c r="F17" s="1"/>
      <c r="G17" s="1"/>
      <c r="H17" s="1"/>
      <c r="I17" s="1"/>
      <c r="J17" s="30"/>
      <c r="K17" s="1"/>
      <c r="M17" s="4"/>
      <c r="N17" s="6" t="s">
        <v>2</v>
      </c>
      <c r="O17" s="6"/>
      <c r="P17" s="6"/>
      <c r="Q17" s="37">
        <f>SUM(Q13:Q16)</f>
        <v>50</v>
      </c>
      <c r="R17" s="42"/>
      <c r="S17" s="4"/>
      <c r="T17" s="6" t="s">
        <v>2</v>
      </c>
      <c r="U17" s="6"/>
      <c r="V17" s="6"/>
      <c r="W17" s="37">
        <f>SUM(W13:W16)</f>
        <v>50</v>
      </c>
      <c r="X17" s="4"/>
      <c r="Z17" s="75" t="s">
        <v>117</v>
      </c>
    </row>
    <row r="18" spans="1:38" ht="15.75" thickTop="1" x14ac:dyDescent="0.25">
      <c r="A18" s="1"/>
      <c r="B18" s="2" t="s">
        <v>0</v>
      </c>
      <c r="C18" s="2" t="s">
        <v>10</v>
      </c>
      <c r="D18" s="2" t="s">
        <v>7</v>
      </c>
      <c r="E18" s="33" t="s">
        <v>1</v>
      </c>
      <c r="F18" s="1"/>
      <c r="G18" s="2" t="s">
        <v>0</v>
      </c>
      <c r="H18" s="2" t="s">
        <v>10</v>
      </c>
      <c r="I18" s="2" t="s">
        <v>8</v>
      </c>
      <c r="J18" s="33" t="s">
        <v>1</v>
      </c>
      <c r="K18" s="1"/>
      <c r="M18" s="4"/>
      <c r="N18" s="4"/>
      <c r="O18" s="4"/>
      <c r="P18" s="4"/>
      <c r="Q18" s="35"/>
      <c r="R18" s="35"/>
      <c r="S18" s="4"/>
      <c r="T18" s="4"/>
      <c r="U18" s="4"/>
      <c r="V18" s="4"/>
      <c r="W18" s="35"/>
      <c r="X18" s="4"/>
      <c r="Z18" s="61" t="s">
        <v>15</v>
      </c>
      <c r="AA18" s="59"/>
      <c r="AB18" s="59"/>
    </row>
    <row r="19" spans="1:38" x14ac:dyDescent="0.25">
      <c r="A19" s="1"/>
      <c r="B19" s="10" t="s">
        <v>62</v>
      </c>
      <c r="C19" s="11">
        <v>43216</v>
      </c>
      <c r="D19" s="10" t="s">
        <v>29</v>
      </c>
      <c r="E19" s="29">
        <v>35</v>
      </c>
      <c r="F19" s="1"/>
      <c r="G19" s="51" t="str">
        <f>+N4</f>
        <v>aBBx</v>
      </c>
      <c r="H19" s="52" t="str">
        <f>+O4</f>
        <v xml:space="preserve"> </v>
      </c>
      <c r="I19" s="51" t="str">
        <f>+P4</f>
        <v>B/fwd From last year</v>
      </c>
      <c r="J19" s="53">
        <f>+Q4</f>
        <v>86.87</v>
      </c>
      <c r="K19" s="1"/>
      <c r="Z19" s="61"/>
      <c r="AA19" s="59" t="s">
        <v>33</v>
      </c>
      <c r="AB19" s="60">
        <f>E39</f>
        <v>127</v>
      </c>
      <c r="AC19" s="62"/>
      <c r="AD19" s="62"/>
      <c r="AE19" s="63" t="s">
        <v>74</v>
      </c>
      <c r="AF19" s="64">
        <f>+AB21</f>
        <v>193</v>
      </c>
      <c r="AG19" s="62"/>
      <c r="AH19" s="62"/>
    </row>
    <row r="20" spans="1:38" x14ac:dyDescent="0.25">
      <c r="A20" s="1"/>
      <c r="B20" s="10" t="s">
        <v>63</v>
      </c>
      <c r="C20" s="11">
        <v>43216</v>
      </c>
      <c r="D20" s="10" t="s">
        <v>30</v>
      </c>
      <c r="E20" s="29">
        <v>25</v>
      </c>
      <c r="F20" s="1"/>
      <c r="G20" s="51" t="str">
        <f>+N13</f>
        <v>bBB1</v>
      </c>
      <c r="H20" s="52">
        <f t="shared" ref="H20:J20" si="1">+O13</f>
        <v>43195</v>
      </c>
      <c r="I20" s="51" t="str">
        <f t="shared" si="1"/>
        <v>Full 1</v>
      </c>
      <c r="J20" s="53">
        <f t="shared" si="1"/>
        <v>50</v>
      </c>
      <c r="K20" s="1"/>
      <c r="M20" s="4" t="s">
        <v>45</v>
      </c>
      <c r="N20" s="4" t="s">
        <v>13</v>
      </c>
      <c r="O20" s="4" t="s">
        <v>94</v>
      </c>
      <c r="P20" s="4"/>
      <c r="Q20" s="35"/>
      <c r="R20" s="35"/>
      <c r="S20" s="4"/>
      <c r="T20" s="4"/>
      <c r="U20" s="4"/>
      <c r="V20" s="4"/>
      <c r="W20" s="35"/>
      <c r="X20" s="4"/>
      <c r="Z20" s="59"/>
      <c r="AA20" s="59" t="s">
        <v>12</v>
      </c>
      <c r="AB20" s="60">
        <f>E49</f>
        <v>66</v>
      </c>
      <c r="AC20" s="62"/>
      <c r="AD20" s="62"/>
      <c r="AE20" s="63" t="s">
        <v>75</v>
      </c>
      <c r="AF20" s="64">
        <f>+AB21-AD29</f>
        <v>60</v>
      </c>
      <c r="AG20" s="62">
        <f>AF26/AF25</f>
        <v>0.65</v>
      </c>
      <c r="AH20" s="62"/>
    </row>
    <row r="21" spans="1:38" x14ac:dyDescent="0.25">
      <c r="A21" s="1"/>
      <c r="B21" s="10" t="s">
        <v>64</v>
      </c>
      <c r="C21" s="11">
        <v>43257</v>
      </c>
      <c r="D21" s="10" t="s">
        <v>32</v>
      </c>
      <c r="E21" s="29"/>
      <c r="F21" s="1"/>
      <c r="G21" s="51" t="str">
        <f>+N22</f>
        <v>cBB1</v>
      </c>
      <c r="H21" s="52">
        <f t="shared" ref="H21:J21" si="2">+O22</f>
        <v>43235</v>
      </c>
      <c r="I21" s="51" t="str">
        <f t="shared" si="2"/>
        <v>2 Deposit</v>
      </c>
      <c r="J21" s="53">
        <f t="shared" si="2"/>
        <v>20</v>
      </c>
      <c r="K21" s="1"/>
      <c r="M21" s="4"/>
      <c r="N21" s="5" t="s">
        <v>0</v>
      </c>
      <c r="O21" s="5" t="s">
        <v>10</v>
      </c>
      <c r="P21" s="5" t="s">
        <v>7</v>
      </c>
      <c r="Q21" s="36" t="s">
        <v>1</v>
      </c>
      <c r="R21" s="42"/>
      <c r="S21" s="4"/>
      <c r="T21" s="5" t="s">
        <v>0</v>
      </c>
      <c r="U21" s="5" t="s">
        <v>10</v>
      </c>
      <c r="V21" s="5" t="s">
        <v>6</v>
      </c>
      <c r="W21" s="36" t="s">
        <v>1</v>
      </c>
      <c r="X21" s="4"/>
      <c r="Z21" s="59"/>
      <c r="AA21" s="59" t="s">
        <v>2</v>
      </c>
      <c r="AB21" s="60">
        <f>AB19+AB20</f>
        <v>193</v>
      </c>
      <c r="AC21" s="62"/>
      <c r="AD21" s="62"/>
      <c r="AE21" s="62" t="s">
        <v>46</v>
      </c>
      <c r="AF21" s="65">
        <f>AF26/AF25</f>
        <v>0.65</v>
      </c>
      <c r="AG21" s="62"/>
      <c r="AH21" s="62"/>
    </row>
    <row r="22" spans="1:38" x14ac:dyDescent="0.25">
      <c r="A22" s="1"/>
      <c r="B22" s="10" t="s">
        <v>65</v>
      </c>
      <c r="C22" s="11">
        <v>43257</v>
      </c>
      <c r="D22" s="10" t="s">
        <v>87</v>
      </c>
      <c r="E22" s="29"/>
      <c r="F22" s="1"/>
      <c r="G22" s="54" t="str">
        <f>+N31</f>
        <v>dBB1</v>
      </c>
      <c r="H22" s="52">
        <f>+O31</f>
        <v>43247</v>
      </c>
      <c r="I22" s="51" t="str">
        <f>+P31</f>
        <v>3 Full</v>
      </c>
      <c r="J22" s="53">
        <f>+Q31</f>
        <v>50</v>
      </c>
      <c r="K22" s="1"/>
      <c r="M22" s="4"/>
      <c r="N22" s="11" t="s">
        <v>88</v>
      </c>
      <c r="O22" s="11">
        <v>43235</v>
      </c>
      <c r="P22" s="10" t="s">
        <v>95</v>
      </c>
      <c r="Q22" s="29">
        <v>20</v>
      </c>
      <c r="R22" s="29"/>
      <c r="S22" s="4"/>
      <c r="T22" s="10" t="s">
        <v>78</v>
      </c>
      <c r="U22" s="11">
        <v>43196</v>
      </c>
      <c r="V22" s="10" t="s">
        <v>97</v>
      </c>
      <c r="W22" s="29">
        <v>50</v>
      </c>
      <c r="X22" s="4"/>
      <c r="Z22" s="59"/>
      <c r="AA22" s="59"/>
      <c r="AB22" s="60"/>
      <c r="AC22" s="62"/>
      <c r="AD22" s="62"/>
      <c r="AE22" s="62" t="s">
        <v>15</v>
      </c>
      <c r="AF22" s="65">
        <f>AF20/AF19</f>
        <v>0.31088082901554404</v>
      </c>
      <c r="AG22" s="62"/>
      <c r="AH22" s="62"/>
    </row>
    <row r="23" spans="1:38" x14ac:dyDescent="0.25">
      <c r="A23" s="1"/>
      <c r="B23" s="10"/>
      <c r="C23" s="11"/>
      <c r="D23" s="10"/>
      <c r="E23" s="29"/>
      <c r="F23" s="1"/>
      <c r="G23" s="54" t="str">
        <f>+N40</f>
        <v>eBB1</v>
      </c>
      <c r="H23" s="52">
        <f>+O40</f>
        <v>43214</v>
      </c>
      <c r="I23" s="51" t="str">
        <f>+P40</f>
        <v>4 deposit</v>
      </c>
      <c r="J23" s="53">
        <f>+Q40</f>
        <v>10</v>
      </c>
      <c r="K23" s="1"/>
      <c r="M23" s="4"/>
      <c r="N23" s="10" t="s">
        <v>89</v>
      </c>
      <c r="O23" s="11">
        <v>43242</v>
      </c>
      <c r="P23" s="10" t="s">
        <v>96</v>
      </c>
      <c r="Q23" s="29"/>
      <c r="R23" s="29"/>
      <c r="S23" s="4"/>
      <c r="T23" s="10"/>
      <c r="U23" s="11"/>
      <c r="V23" s="10"/>
      <c r="W23" s="29"/>
      <c r="X23" s="4"/>
      <c r="Z23" s="61" t="s">
        <v>46</v>
      </c>
      <c r="AA23" s="59" t="s">
        <v>47</v>
      </c>
      <c r="AB23" s="60">
        <f>E12</f>
        <v>200</v>
      </c>
      <c r="AC23" s="62"/>
      <c r="AG23" s="62">
        <f>AF20/AF19</f>
        <v>0.31088082901554404</v>
      </c>
      <c r="AH23" s="62"/>
    </row>
    <row r="24" spans="1:38" x14ac:dyDescent="0.25">
      <c r="A24" s="1"/>
      <c r="B24" s="10"/>
      <c r="C24" s="11"/>
      <c r="D24" s="10"/>
      <c r="E24" s="29"/>
      <c r="F24" s="1"/>
      <c r="G24" s="54" t="str">
        <f>N23</f>
        <v>cBB2</v>
      </c>
      <c r="H24" s="52">
        <f>O23</f>
        <v>43242</v>
      </c>
      <c r="I24" s="54" t="str">
        <f>P23</f>
        <v>2 Balance</v>
      </c>
      <c r="J24" s="53">
        <f>Q23</f>
        <v>0</v>
      </c>
      <c r="K24" s="1"/>
      <c r="M24" s="4"/>
      <c r="N24" s="10"/>
      <c r="O24" s="10"/>
      <c r="P24" s="10"/>
      <c r="Q24" s="29"/>
      <c r="R24" s="29"/>
      <c r="S24" s="4"/>
      <c r="T24" s="10"/>
      <c r="U24" s="10"/>
      <c r="V24" s="10"/>
      <c r="W24" s="29"/>
      <c r="X24" s="4"/>
      <c r="Z24" s="59"/>
      <c r="AA24" s="59"/>
      <c r="AB24" s="60"/>
      <c r="AC24" s="62"/>
      <c r="AG24" s="62"/>
      <c r="AH24" s="62"/>
      <c r="AL24" t="s">
        <v>35</v>
      </c>
    </row>
    <row r="25" spans="1:38" x14ac:dyDescent="0.25">
      <c r="A25" s="1"/>
      <c r="B25" s="10"/>
      <c r="C25" s="11"/>
      <c r="D25" s="10"/>
      <c r="E25" s="29"/>
      <c r="F25" s="1"/>
      <c r="G25" s="54" t="str">
        <f>N41</f>
        <v>eBB2</v>
      </c>
      <c r="H25" s="52">
        <f t="shared" ref="H25:J25" si="3">O41</f>
        <v>43247</v>
      </c>
      <c r="I25" s="54" t="str">
        <f t="shared" si="3"/>
        <v>4 balance</v>
      </c>
      <c r="J25" s="54">
        <f t="shared" si="3"/>
        <v>0</v>
      </c>
      <c r="K25" s="1"/>
      <c r="M25" s="4"/>
      <c r="N25" s="4"/>
      <c r="O25" s="4"/>
      <c r="P25" s="4" t="s">
        <v>4</v>
      </c>
      <c r="Q25" s="35">
        <f>W26-SUM(Q22:Q24)</f>
        <v>30</v>
      </c>
      <c r="R25" s="35"/>
      <c r="S25" s="4"/>
      <c r="T25" s="10"/>
      <c r="U25" s="10"/>
      <c r="V25" s="10"/>
      <c r="W25" s="29"/>
      <c r="X25" s="4"/>
      <c r="Z25" s="62" t="s">
        <v>50</v>
      </c>
      <c r="AA25" s="62"/>
      <c r="AB25" s="62"/>
      <c r="AC25" s="62"/>
      <c r="AD25" s="62"/>
      <c r="AE25" s="63" t="s">
        <v>76</v>
      </c>
      <c r="AF25" s="64">
        <f>AB23</f>
        <v>200</v>
      </c>
      <c r="AG25" s="62"/>
      <c r="AH25" s="62"/>
      <c r="AI25" s="71"/>
    </row>
    <row r="26" spans="1:38" ht="15.75" thickBot="1" x14ac:dyDescent="0.3">
      <c r="A26" s="1"/>
      <c r="B26" s="10"/>
      <c r="C26" s="11"/>
      <c r="D26" s="10"/>
      <c r="E26" s="29"/>
      <c r="F26" s="1"/>
      <c r="G26" s="54"/>
      <c r="H26" s="52"/>
      <c r="I26" s="54"/>
      <c r="J26" s="53"/>
      <c r="K26" s="1"/>
      <c r="M26" s="4"/>
      <c r="N26" s="6" t="s">
        <v>2</v>
      </c>
      <c r="O26" s="6"/>
      <c r="P26" s="6"/>
      <c r="Q26" s="37">
        <f>SUM(Q22:Q25)</f>
        <v>50</v>
      </c>
      <c r="R26" s="42"/>
      <c r="S26" s="4"/>
      <c r="T26" s="6" t="s">
        <v>2</v>
      </c>
      <c r="U26" s="6"/>
      <c r="V26" s="6"/>
      <c r="W26" s="37">
        <f>SUM(W22:W25)</f>
        <v>50</v>
      </c>
      <c r="X26" s="4"/>
      <c r="Z26" s="62"/>
      <c r="AA26" s="63" t="s">
        <v>51</v>
      </c>
      <c r="AB26" s="62"/>
      <c r="AC26" s="62"/>
      <c r="AD26" s="62"/>
      <c r="AE26" s="63" t="s">
        <v>77</v>
      </c>
      <c r="AF26" s="64">
        <f>+AF25-AC30</f>
        <v>130</v>
      </c>
      <c r="AG26" s="62"/>
      <c r="AH26" s="62"/>
    </row>
    <row r="27" spans="1:38" ht="15.75" thickTop="1" x14ac:dyDescent="0.25">
      <c r="A27" s="1"/>
      <c r="B27" s="10"/>
      <c r="C27" s="10"/>
      <c r="D27" s="10"/>
      <c r="E27" s="29"/>
      <c r="F27" s="1"/>
      <c r="H27" s="10"/>
      <c r="I27" s="10"/>
      <c r="J27" s="29"/>
      <c r="K27" s="1"/>
      <c r="M27" s="4"/>
      <c r="N27" s="4"/>
      <c r="O27" s="4"/>
      <c r="P27" s="4"/>
      <c r="Q27" s="35"/>
      <c r="R27" s="35"/>
      <c r="S27" s="4"/>
      <c r="T27" s="4"/>
      <c r="U27" s="4"/>
      <c r="V27" s="4"/>
      <c r="W27" s="35"/>
      <c r="X27" s="4"/>
      <c r="Z27" s="62"/>
      <c r="AA27" s="62"/>
      <c r="AB27" s="63" t="s">
        <v>33</v>
      </c>
      <c r="AC27" s="64">
        <f>J38</f>
        <v>92</v>
      </c>
      <c r="AD27" s="62"/>
      <c r="AE27" s="62"/>
      <c r="AF27" s="62"/>
      <c r="AG27" s="62"/>
      <c r="AH27" s="62"/>
    </row>
    <row r="28" spans="1:38" x14ac:dyDescent="0.25">
      <c r="A28" s="1"/>
      <c r="B28" s="58" t="s">
        <v>83</v>
      </c>
      <c r="C28" s="1"/>
      <c r="D28" s="1" t="str">
        <f>IF(SUM(J19:J27)-SUM(E19:E27)&gt;0,"Balance in hand","")</f>
        <v>Balance in hand</v>
      </c>
      <c r="E28" s="30">
        <f>IF(SUM(J19:J27)-SUM(E19:E27)&gt;0,SUM(J19:J27)-SUM(E19:E27),"")</f>
        <v>156.87</v>
      </c>
      <c r="F28" s="1"/>
      <c r="G28" s="1"/>
      <c r="H28" s="1"/>
      <c r="I28" s="1" t="str">
        <f>IF(SUM(J19:J27)-SUM(E19:E27)&lt;0,"Amount in debt","")</f>
        <v/>
      </c>
      <c r="J28" s="30" t="str">
        <f>IF(SUM(J19:J27)-SUM(E19:E27)&lt;0,-SUM(J19:J27)+SUM(E19:E27),"")</f>
        <v/>
      </c>
      <c r="K28" s="1"/>
      <c r="Z28" s="62"/>
      <c r="AA28" s="62"/>
      <c r="AB28" s="63" t="s">
        <v>12</v>
      </c>
      <c r="AC28" s="64">
        <f>J48</f>
        <v>41</v>
      </c>
      <c r="AD28" s="62"/>
      <c r="AE28" s="62"/>
      <c r="AF28" s="62"/>
      <c r="AG28" s="62"/>
      <c r="AH28" s="62"/>
    </row>
    <row r="29" spans="1:38" ht="15.75" thickBot="1" x14ac:dyDescent="0.3">
      <c r="A29" s="1"/>
      <c r="B29" s="3" t="s">
        <v>2</v>
      </c>
      <c r="C29" s="3"/>
      <c r="D29" s="3"/>
      <c r="E29" s="34">
        <f>SUM(E19:E28)</f>
        <v>216.87</v>
      </c>
      <c r="F29" s="1"/>
      <c r="G29" s="3" t="s">
        <v>2</v>
      </c>
      <c r="H29" s="3"/>
      <c r="I29" s="3"/>
      <c r="J29" s="34">
        <f>SUM(J19:J28)</f>
        <v>216.87</v>
      </c>
      <c r="K29" s="1"/>
      <c r="M29" s="4" t="s">
        <v>67</v>
      </c>
      <c r="N29" s="4" t="s">
        <v>13</v>
      </c>
      <c r="O29" s="4" t="s">
        <v>98</v>
      </c>
      <c r="P29" s="4"/>
      <c r="Q29" s="35"/>
      <c r="R29" s="35"/>
      <c r="S29" s="4"/>
      <c r="T29" s="4"/>
      <c r="U29" s="4"/>
      <c r="V29" s="4"/>
      <c r="W29" s="35"/>
      <c r="X29" s="4"/>
      <c r="Z29" s="62"/>
      <c r="AA29" s="62"/>
      <c r="AB29" s="62"/>
      <c r="AC29" s="62"/>
      <c r="AD29" s="64">
        <f>+AC28+AC27</f>
        <v>133</v>
      </c>
      <c r="AE29" s="62"/>
      <c r="AF29" s="62"/>
      <c r="AG29" s="62"/>
      <c r="AH29" s="62"/>
    </row>
    <row r="30" spans="1:38" ht="15.75" thickTop="1" x14ac:dyDescent="0.25">
      <c r="A30" s="1"/>
      <c r="B30" s="1"/>
      <c r="C30" s="1"/>
      <c r="D30" s="1"/>
      <c r="E30" s="30"/>
      <c r="F30" s="1"/>
      <c r="G30" s="1"/>
      <c r="H30" s="1"/>
      <c r="I30" s="1"/>
      <c r="J30" s="30"/>
      <c r="K30" s="1"/>
      <c r="M30" s="4"/>
      <c r="N30" s="5" t="s">
        <v>0</v>
      </c>
      <c r="O30" s="5" t="s">
        <v>10</v>
      </c>
      <c r="P30" s="5" t="s">
        <v>7</v>
      </c>
      <c r="Q30" s="36" t="s">
        <v>1</v>
      </c>
      <c r="R30" s="42"/>
      <c r="S30" s="4"/>
      <c r="T30" s="5" t="s">
        <v>0</v>
      </c>
      <c r="U30" s="5" t="s">
        <v>10</v>
      </c>
      <c r="V30" s="5" t="s">
        <v>6</v>
      </c>
      <c r="W30" s="36" t="s">
        <v>1</v>
      </c>
      <c r="X30" s="4"/>
      <c r="Z30" s="62"/>
      <c r="AA30" s="62"/>
      <c r="AB30" s="63" t="s">
        <v>52</v>
      </c>
      <c r="AC30" s="64">
        <f>Q16+Q25+Q34+Q43+Q52+Q61+Q69</f>
        <v>70</v>
      </c>
      <c r="AD30" s="62"/>
      <c r="AE30" s="62"/>
      <c r="AF30" s="62"/>
      <c r="AG30" s="62"/>
      <c r="AH30" s="62"/>
    </row>
    <row r="31" spans="1:38" x14ac:dyDescent="0.25">
      <c r="M31" s="4"/>
      <c r="N31" s="10" t="s">
        <v>90</v>
      </c>
      <c r="O31" s="11">
        <v>43247</v>
      </c>
      <c r="P31" s="10" t="s">
        <v>99</v>
      </c>
      <c r="Q31" s="29">
        <v>50</v>
      </c>
      <c r="R31" s="29"/>
      <c r="S31" s="4"/>
      <c r="T31" s="10" t="s">
        <v>79</v>
      </c>
      <c r="U31" s="11">
        <v>43205</v>
      </c>
      <c r="V31" s="10" t="s">
        <v>100</v>
      </c>
      <c r="W31" s="29">
        <v>50</v>
      </c>
      <c r="X31" s="4"/>
    </row>
    <row r="32" spans="1:38" x14ac:dyDescent="0.25">
      <c r="A32" s="4" t="s">
        <v>54</v>
      </c>
      <c r="B32" s="4" t="s">
        <v>5</v>
      </c>
      <c r="C32" s="4"/>
      <c r="D32" s="4" t="s">
        <v>104</v>
      </c>
      <c r="E32" s="35"/>
      <c r="F32" s="4"/>
      <c r="G32" s="4"/>
      <c r="H32" s="4"/>
      <c r="I32" s="4"/>
      <c r="J32" s="35"/>
      <c r="K32" s="4"/>
      <c r="M32" s="4"/>
      <c r="N32" s="10"/>
      <c r="O32" s="11"/>
      <c r="P32" s="10"/>
      <c r="Q32" s="29"/>
      <c r="R32" s="29"/>
      <c r="S32" s="4"/>
      <c r="T32" s="10"/>
      <c r="U32" s="11"/>
      <c r="V32" s="10"/>
      <c r="W32" s="29"/>
      <c r="X32" s="4"/>
    </row>
    <row r="33" spans="1:32" x14ac:dyDescent="0.25">
      <c r="A33" s="4"/>
      <c r="B33" s="5" t="s">
        <v>0</v>
      </c>
      <c r="C33" s="5" t="s">
        <v>10</v>
      </c>
      <c r="D33" s="5" t="s">
        <v>6</v>
      </c>
      <c r="E33" s="36" t="s">
        <v>1</v>
      </c>
      <c r="F33" s="4"/>
      <c r="G33" s="5" t="s">
        <v>0</v>
      </c>
      <c r="H33" s="5" t="s">
        <v>10</v>
      </c>
      <c r="I33" s="5" t="s">
        <v>7</v>
      </c>
      <c r="J33" s="36" t="s">
        <v>1</v>
      </c>
      <c r="K33" s="4"/>
      <c r="M33" s="4"/>
      <c r="N33" s="10"/>
      <c r="O33" s="10"/>
      <c r="P33" s="10"/>
      <c r="Q33" s="29"/>
      <c r="R33" s="29"/>
      <c r="S33" s="4"/>
      <c r="T33" s="10"/>
      <c r="U33" s="10"/>
      <c r="V33" s="10"/>
      <c r="W33" s="29"/>
      <c r="X33" s="4"/>
      <c r="Z33" s="59"/>
      <c r="AA33" s="61" t="s">
        <v>85</v>
      </c>
      <c r="AB33" s="59"/>
      <c r="AC33" s="74" t="s">
        <v>112</v>
      </c>
      <c r="AD33" s="59"/>
      <c r="AE33" s="59" t="s">
        <v>113</v>
      </c>
      <c r="AF33" s="59"/>
    </row>
    <row r="34" spans="1:32" x14ac:dyDescent="0.25">
      <c r="A34" s="4"/>
      <c r="B34" s="10" t="s">
        <v>58</v>
      </c>
      <c r="C34" s="11"/>
      <c r="D34" s="10" t="s">
        <v>106</v>
      </c>
      <c r="E34" s="53">
        <f>(2*AC9+AC11)*AC12</f>
        <v>100</v>
      </c>
      <c r="F34" s="4"/>
      <c r="G34" s="52" t="str">
        <f>B19</f>
        <v>BBCC1</v>
      </c>
      <c r="H34" s="52">
        <f>C19</f>
        <v>43216</v>
      </c>
      <c r="I34" s="52" t="str">
        <f>D19</f>
        <v>Camping deposit</v>
      </c>
      <c r="J34" s="53">
        <f>+E19</f>
        <v>35</v>
      </c>
      <c r="K34" s="4"/>
      <c r="M34" s="4"/>
      <c r="N34" s="4"/>
      <c r="O34" s="4"/>
      <c r="P34" s="4" t="s">
        <v>4</v>
      </c>
      <c r="Q34" s="35">
        <f>W35-SUM(Q31:Q33)</f>
        <v>0</v>
      </c>
      <c r="R34" s="35"/>
      <c r="S34" s="4"/>
      <c r="T34" s="10"/>
      <c r="U34" s="10"/>
      <c r="V34" s="10"/>
      <c r="W34" s="29"/>
      <c r="X34" s="4"/>
      <c r="Z34" s="59"/>
      <c r="AA34" s="60">
        <f>+AB23-AB21</f>
        <v>7</v>
      </c>
      <c r="AB34" s="59"/>
      <c r="AC34">
        <v>86.87</v>
      </c>
      <c r="AD34" s="59"/>
      <c r="AE34" s="73">
        <f>+AC34+AA34</f>
        <v>93.87</v>
      </c>
      <c r="AF34" s="59"/>
    </row>
    <row r="35" spans="1:32" ht="15.75" thickBot="1" x14ac:dyDescent="0.3">
      <c r="A35" s="4"/>
      <c r="B35" s="10" t="s">
        <v>59</v>
      </c>
      <c r="C35" s="11"/>
      <c r="D35" s="10" t="s">
        <v>107</v>
      </c>
      <c r="E35" s="53">
        <f>AC13*2*AC10</f>
        <v>27</v>
      </c>
      <c r="F35" s="4"/>
      <c r="G35" s="52" t="str">
        <f>B21</f>
        <v>BBCC2</v>
      </c>
      <c r="H35" s="52">
        <f>C21</f>
        <v>43257</v>
      </c>
      <c r="I35" s="52" t="str">
        <f>D21</f>
        <v>Camping Balance</v>
      </c>
      <c r="J35" s="53">
        <f>E21</f>
        <v>0</v>
      </c>
      <c r="K35" s="4"/>
      <c r="M35" s="4"/>
      <c r="N35" s="6" t="s">
        <v>2</v>
      </c>
      <c r="O35" s="6"/>
      <c r="P35" s="6"/>
      <c r="Q35" s="37">
        <f>SUM(Q31:Q34)</f>
        <v>50</v>
      </c>
      <c r="R35" s="42"/>
      <c r="S35" s="4"/>
      <c r="T35" s="6" t="s">
        <v>2</v>
      </c>
      <c r="U35" s="6"/>
      <c r="V35" s="6"/>
      <c r="W35" s="37">
        <f>SUM(W31:W34)</f>
        <v>50</v>
      </c>
      <c r="X35" s="4"/>
      <c r="Z35" s="59"/>
      <c r="AA35" s="59"/>
      <c r="AB35" s="59"/>
      <c r="AC35" s="59"/>
      <c r="AD35" s="59"/>
      <c r="AE35" s="59"/>
      <c r="AF35" s="59"/>
    </row>
    <row r="36" spans="1:32" ht="15.75" thickTop="1" x14ac:dyDescent="0.25">
      <c r="A36" s="4"/>
      <c r="B36" s="10" t="s">
        <v>60</v>
      </c>
      <c r="C36" s="11"/>
      <c r="D36" s="10" t="s">
        <v>31</v>
      </c>
      <c r="E36" s="53">
        <f>1*AC12*AC11</f>
        <v>0</v>
      </c>
      <c r="F36" s="4"/>
      <c r="G36" s="52"/>
      <c r="H36" s="52"/>
      <c r="I36" s="52"/>
      <c r="J36" s="53"/>
      <c r="K36" s="4"/>
      <c r="M36" s="4"/>
      <c r="N36" s="4"/>
      <c r="O36" s="4"/>
      <c r="P36" s="4"/>
      <c r="Q36" s="35"/>
      <c r="R36" s="35"/>
      <c r="S36" s="4"/>
      <c r="T36" s="4"/>
      <c r="U36" s="4"/>
      <c r="V36" s="4"/>
      <c r="W36" s="35"/>
      <c r="X36" s="4"/>
    </row>
    <row r="37" spans="1:32" x14ac:dyDescent="0.25">
      <c r="A37" s="4"/>
      <c r="B37" s="10"/>
      <c r="C37" s="11"/>
      <c r="D37" s="10"/>
      <c r="E37" s="29"/>
      <c r="F37" s="4"/>
      <c r="G37" s="52"/>
      <c r="H37" s="52"/>
      <c r="I37" s="52"/>
      <c r="J37" s="52"/>
      <c r="K37" s="4"/>
    </row>
    <row r="38" spans="1:32" x14ac:dyDescent="0.25">
      <c r="A38" s="4"/>
      <c r="B38" s="10"/>
      <c r="C38" s="10"/>
      <c r="D38" s="10"/>
      <c r="E38" s="29"/>
      <c r="F38" s="4"/>
      <c r="G38" s="4"/>
      <c r="H38" s="4"/>
      <c r="I38" s="4" t="s">
        <v>4</v>
      </c>
      <c r="J38" s="35">
        <f>E39-SUM(J34:J37)</f>
        <v>92</v>
      </c>
      <c r="K38" s="4"/>
      <c r="M38" s="4" t="s">
        <v>68</v>
      </c>
      <c r="N38" s="4" t="s">
        <v>13</v>
      </c>
      <c r="O38" s="4" t="s">
        <v>101</v>
      </c>
      <c r="P38" s="4"/>
      <c r="Q38" s="4"/>
      <c r="R38" s="35"/>
      <c r="S38" s="4"/>
      <c r="T38" s="4"/>
      <c r="U38" s="4"/>
      <c r="V38" s="4"/>
      <c r="W38" s="35"/>
      <c r="X38" s="4"/>
    </row>
    <row r="39" spans="1:32" ht="15.75" thickBot="1" x14ac:dyDescent="0.3">
      <c r="A39" s="4"/>
      <c r="B39" s="6" t="s">
        <v>2</v>
      </c>
      <c r="C39" s="6"/>
      <c r="D39" s="6"/>
      <c r="E39" s="37">
        <f>SUM(E34:E38)</f>
        <v>127</v>
      </c>
      <c r="F39" s="4"/>
      <c r="G39" s="6" t="s">
        <v>2</v>
      </c>
      <c r="H39" s="6"/>
      <c r="I39" s="6"/>
      <c r="J39" s="37">
        <f>SUM(J34:J38)</f>
        <v>127</v>
      </c>
      <c r="K39" s="4"/>
      <c r="M39" s="4"/>
      <c r="N39" s="5" t="s">
        <v>0</v>
      </c>
      <c r="O39" s="5" t="s">
        <v>10</v>
      </c>
      <c r="P39" s="5" t="s">
        <v>7</v>
      </c>
      <c r="Q39" s="36" t="s">
        <v>1</v>
      </c>
      <c r="R39" s="42"/>
      <c r="S39" s="4"/>
      <c r="T39" s="5" t="s">
        <v>0</v>
      </c>
      <c r="U39" s="5" t="s">
        <v>10</v>
      </c>
      <c r="V39" s="5" t="s">
        <v>6</v>
      </c>
      <c r="W39" s="36" t="s">
        <v>1</v>
      </c>
      <c r="X39" s="4"/>
    </row>
    <row r="40" spans="1:32" ht="15.75" thickTop="1" x14ac:dyDescent="0.25">
      <c r="A40" s="4"/>
      <c r="B40" s="4"/>
      <c r="C40" s="4"/>
      <c r="D40" s="4"/>
      <c r="E40" s="35"/>
      <c r="F40" s="4"/>
      <c r="G40" s="4"/>
      <c r="H40" s="4"/>
      <c r="I40" s="4"/>
      <c r="J40" s="35"/>
      <c r="K40" s="4"/>
      <c r="M40" s="4"/>
      <c r="N40" s="10" t="s">
        <v>86</v>
      </c>
      <c r="O40" s="11">
        <v>43214</v>
      </c>
      <c r="P40" s="10" t="s">
        <v>103</v>
      </c>
      <c r="Q40" s="29">
        <v>10</v>
      </c>
      <c r="R40" s="29" t="s">
        <v>36</v>
      </c>
      <c r="S40" s="4"/>
      <c r="T40" s="10" t="s">
        <v>80</v>
      </c>
      <c r="U40" s="11">
        <v>43214</v>
      </c>
      <c r="V40" s="10" t="s">
        <v>102</v>
      </c>
      <c r="W40" s="29">
        <v>50</v>
      </c>
      <c r="X40" s="4"/>
    </row>
    <row r="41" spans="1:32" x14ac:dyDescent="0.25">
      <c r="M41" s="4"/>
      <c r="N41" s="10" t="s">
        <v>111</v>
      </c>
      <c r="O41" s="11">
        <v>43247</v>
      </c>
      <c r="P41" s="10" t="s">
        <v>115</v>
      </c>
      <c r="Q41" s="29"/>
      <c r="R41" s="29"/>
      <c r="S41" s="4"/>
      <c r="T41" s="10"/>
      <c r="U41" s="11"/>
      <c r="V41" s="10"/>
      <c r="W41" s="29"/>
      <c r="X41" s="4"/>
    </row>
    <row r="42" spans="1:32" x14ac:dyDescent="0.25">
      <c r="A42" s="4" t="s">
        <v>55</v>
      </c>
      <c r="B42" s="4" t="s">
        <v>5</v>
      </c>
      <c r="C42" s="4"/>
      <c r="D42" s="4" t="s">
        <v>105</v>
      </c>
      <c r="E42" s="35"/>
      <c r="F42" s="4"/>
      <c r="G42" s="4"/>
      <c r="H42" s="4"/>
      <c r="I42" s="4"/>
      <c r="J42" s="35"/>
      <c r="K42" s="4"/>
      <c r="M42" s="4"/>
      <c r="N42" s="10"/>
      <c r="O42" s="10"/>
      <c r="P42" s="10"/>
      <c r="Q42" s="29"/>
      <c r="R42" s="29"/>
      <c r="S42" s="4"/>
      <c r="T42" s="10"/>
      <c r="U42" s="10"/>
      <c r="V42" s="10"/>
      <c r="W42" s="29"/>
      <c r="X42" s="4"/>
    </row>
    <row r="43" spans="1:32" x14ac:dyDescent="0.25">
      <c r="A43" s="4"/>
      <c r="B43" s="5" t="s">
        <v>0</v>
      </c>
      <c r="C43" s="5" t="s">
        <v>10</v>
      </c>
      <c r="D43" s="5" t="s">
        <v>6</v>
      </c>
      <c r="E43" s="36" t="s">
        <v>1</v>
      </c>
      <c r="F43" s="4"/>
      <c r="G43" s="5" t="s">
        <v>0</v>
      </c>
      <c r="H43" s="5" t="s">
        <v>10</v>
      </c>
      <c r="I43" s="5" t="s">
        <v>7</v>
      </c>
      <c r="J43" s="36" t="s">
        <v>1</v>
      </c>
      <c r="K43" s="4"/>
      <c r="M43" s="4"/>
      <c r="N43" s="4"/>
      <c r="O43" s="4"/>
      <c r="P43" s="4" t="s">
        <v>4</v>
      </c>
      <c r="Q43" s="35">
        <f>W44-SUM(Q40:Q42)</f>
        <v>40</v>
      </c>
      <c r="R43" s="35"/>
      <c r="S43" s="4"/>
      <c r="T43" s="10"/>
      <c r="U43" s="10"/>
      <c r="V43" s="10"/>
      <c r="W43" s="29"/>
      <c r="X43" s="4"/>
    </row>
    <row r="44" spans="1:32" ht="15.75" thickBot="1" x14ac:dyDescent="0.3">
      <c r="A44" s="4"/>
      <c r="B44" s="10" t="s">
        <v>61</v>
      </c>
      <c r="C44" s="11" t="s">
        <v>28</v>
      </c>
      <c r="D44" s="10" t="s">
        <v>11</v>
      </c>
      <c r="E44" s="53">
        <f>+AC6</f>
        <v>66</v>
      </c>
      <c r="F44" s="4"/>
      <c r="G44" s="51" t="str">
        <f>B20</f>
        <v>BBDD1</v>
      </c>
      <c r="H44" s="52">
        <f>C20</f>
        <v>43216</v>
      </c>
      <c r="I44" s="52" t="str">
        <f>D20</f>
        <v>Canoe deposit</v>
      </c>
      <c r="J44" s="53">
        <f>E20</f>
        <v>25</v>
      </c>
      <c r="K44" s="4"/>
      <c r="M44" s="4"/>
      <c r="N44" s="6" t="s">
        <v>2</v>
      </c>
      <c r="O44" s="6"/>
      <c r="P44" s="6"/>
      <c r="Q44" s="37">
        <f>SUM(Q40:Q43)</f>
        <v>50</v>
      </c>
      <c r="R44" s="42"/>
      <c r="S44" s="4"/>
      <c r="T44" s="6" t="s">
        <v>2</v>
      </c>
      <c r="U44" s="6"/>
      <c r="V44" s="6"/>
      <c r="W44" s="37">
        <f>SUM(W40:W43)</f>
        <v>50</v>
      </c>
      <c r="X44" s="4"/>
    </row>
    <row r="45" spans="1:32" ht="15.75" thickTop="1" x14ac:dyDescent="0.25">
      <c r="A45" s="4"/>
      <c r="B45" s="10"/>
      <c r="C45" s="11"/>
      <c r="D45" s="10"/>
      <c r="E45" s="28"/>
      <c r="F45" s="4"/>
      <c r="G45" s="51" t="str">
        <f>B22</f>
        <v>BBDD2</v>
      </c>
      <c r="H45" s="52">
        <f>C22</f>
        <v>43257</v>
      </c>
      <c r="I45" s="52" t="str">
        <f>D22</f>
        <v>Canoeing Balance</v>
      </c>
      <c r="J45" s="53">
        <f>E22</f>
        <v>0</v>
      </c>
      <c r="K45" s="4"/>
      <c r="M45" s="4"/>
      <c r="N45" s="4"/>
      <c r="O45" s="4"/>
      <c r="P45" s="4"/>
      <c r="Q45" s="35"/>
      <c r="R45" s="35"/>
      <c r="S45" s="4"/>
      <c r="T45" s="4"/>
      <c r="U45" s="4"/>
      <c r="V45" s="4"/>
      <c r="W45" s="35"/>
      <c r="X45" s="4"/>
    </row>
    <row r="46" spans="1:32" x14ac:dyDescent="0.25">
      <c r="A46" s="4"/>
      <c r="B46" s="10"/>
      <c r="C46" s="11"/>
      <c r="D46" s="10"/>
      <c r="E46" s="28"/>
      <c r="F46" s="4"/>
      <c r="G46" s="51"/>
      <c r="H46" s="52"/>
      <c r="I46" s="52"/>
      <c r="J46" s="53"/>
      <c r="K46" s="4"/>
    </row>
    <row r="47" spans="1:32" x14ac:dyDescent="0.25">
      <c r="A47" s="4"/>
      <c r="B47" s="10"/>
      <c r="C47" s="11"/>
      <c r="D47" s="10"/>
      <c r="E47" s="29"/>
      <c r="F47" s="4"/>
      <c r="G47" s="10"/>
      <c r="H47" s="11"/>
      <c r="I47" s="10"/>
      <c r="J47" s="29"/>
      <c r="K47" s="4"/>
      <c r="M47" s="4" t="s">
        <v>69</v>
      </c>
      <c r="N47" s="4" t="s">
        <v>13</v>
      </c>
      <c r="O47" s="4"/>
      <c r="P47" s="4"/>
      <c r="Q47" s="35"/>
      <c r="R47" s="35"/>
      <c r="S47" s="4"/>
      <c r="T47" s="4"/>
      <c r="U47" s="4"/>
      <c r="V47" s="4"/>
      <c r="W47" s="35"/>
      <c r="X47" s="4"/>
    </row>
    <row r="48" spans="1:32" x14ac:dyDescent="0.25">
      <c r="A48" s="4"/>
      <c r="B48" s="10"/>
      <c r="C48" s="10"/>
      <c r="D48" s="10"/>
      <c r="E48" s="29"/>
      <c r="F48" s="4"/>
      <c r="G48" s="4"/>
      <c r="H48" s="4"/>
      <c r="I48" s="4" t="s">
        <v>4</v>
      </c>
      <c r="J48" s="35">
        <f>E49-SUM(J44:J47)</f>
        <v>41</v>
      </c>
      <c r="K48" s="4"/>
      <c r="M48" s="4"/>
      <c r="N48" s="5" t="s">
        <v>0</v>
      </c>
      <c r="O48" s="5" t="s">
        <v>10</v>
      </c>
      <c r="P48" s="5" t="s">
        <v>7</v>
      </c>
      <c r="Q48" s="36" t="s">
        <v>1</v>
      </c>
      <c r="R48" s="42"/>
      <c r="S48" s="4"/>
      <c r="T48" s="5" t="s">
        <v>0</v>
      </c>
      <c r="U48" s="5" t="s">
        <v>10</v>
      </c>
      <c r="V48" s="5" t="s">
        <v>6</v>
      </c>
      <c r="W48" s="36" t="s">
        <v>1</v>
      </c>
      <c r="X48" s="4"/>
    </row>
    <row r="49" spans="1:24" ht="15.75" thickBot="1" x14ac:dyDescent="0.3">
      <c r="A49" s="4"/>
      <c r="B49" s="6" t="s">
        <v>2</v>
      </c>
      <c r="C49" s="6"/>
      <c r="D49" s="6"/>
      <c r="E49" s="37">
        <f>SUM(E44:E48)</f>
        <v>66</v>
      </c>
      <c r="F49" s="4"/>
      <c r="G49" s="6" t="s">
        <v>2</v>
      </c>
      <c r="H49" s="6"/>
      <c r="I49" s="6"/>
      <c r="J49" s="37">
        <f>SUM(J44:J48)</f>
        <v>66</v>
      </c>
      <c r="K49" s="4"/>
      <c r="M49" s="4"/>
      <c r="N49" s="10"/>
      <c r="O49" s="11"/>
      <c r="P49" s="10"/>
      <c r="Q49" s="29"/>
      <c r="R49" s="29"/>
      <c r="S49" s="4"/>
      <c r="T49" s="10"/>
      <c r="U49" s="11"/>
      <c r="V49" s="10"/>
      <c r="W49" s="29"/>
      <c r="X49" s="4"/>
    </row>
    <row r="50" spans="1:24" ht="15.75" thickTop="1" x14ac:dyDescent="0.25">
      <c r="A50" s="4"/>
      <c r="B50" s="4"/>
      <c r="C50" s="4"/>
      <c r="D50" s="4"/>
      <c r="E50" s="35"/>
      <c r="F50" s="4"/>
      <c r="G50" s="4"/>
      <c r="H50" s="4"/>
      <c r="I50" s="4"/>
      <c r="J50" s="35"/>
      <c r="K50" s="4"/>
      <c r="M50" s="4"/>
      <c r="N50" s="10"/>
      <c r="O50" s="11"/>
      <c r="P50" s="10"/>
      <c r="Q50" s="29"/>
      <c r="R50" s="29"/>
      <c r="S50" s="4"/>
      <c r="T50" s="10"/>
      <c r="U50" s="11"/>
      <c r="V50" s="10"/>
      <c r="W50" s="29"/>
      <c r="X50" s="4"/>
    </row>
    <row r="51" spans="1:24" x14ac:dyDescent="0.25">
      <c r="M51" s="4"/>
      <c r="N51" s="10"/>
      <c r="O51" s="10"/>
      <c r="P51" s="10"/>
      <c r="Q51" s="29"/>
      <c r="R51" s="29"/>
      <c r="S51" s="4"/>
      <c r="T51" s="10"/>
      <c r="U51" s="10"/>
      <c r="V51" s="10"/>
      <c r="W51" s="29"/>
      <c r="X51" s="4"/>
    </row>
    <row r="52" spans="1:24" x14ac:dyDescent="0.25">
      <c r="A52" s="4" t="s">
        <v>56</v>
      </c>
      <c r="B52" s="4" t="s">
        <v>5</v>
      </c>
      <c r="C52" s="4"/>
      <c r="D52" s="4" t="s">
        <v>116</v>
      </c>
      <c r="E52" s="35"/>
      <c r="F52" s="4"/>
      <c r="G52" s="4"/>
      <c r="H52" s="4"/>
      <c r="I52" s="4"/>
      <c r="J52" s="35"/>
      <c r="K52" s="4"/>
      <c r="M52" s="4"/>
      <c r="N52" s="4"/>
      <c r="O52" s="4"/>
      <c r="P52" s="4" t="s">
        <v>4</v>
      </c>
      <c r="Q52" s="35">
        <f>W53-SUM(Q49:Q51)</f>
        <v>0</v>
      </c>
      <c r="R52" s="35"/>
      <c r="S52" s="4"/>
      <c r="T52" s="10"/>
      <c r="U52" s="10"/>
      <c r="V52" s="10"/>
      <c r="W52" s="29"/>
      <c r="X52" s="4"/>
    </row>
    <row r="53" spans="1:24" ht="15.75" thickBot="1" x14ac:dyDescent="0.3">
      <c r="A53" s="4"/>
      <c r="B53" s="5" t="s">
        <v>0</v>
      </c>
      <c r="C53" s="5" t="s">
        <v>10</v>
      </c>
      <c r="D53" s="5" t="s">
        <v>6</v>
      </c>
      <c r="E53" s="36" t="s">
        <v>1</v>
      </c>
      <c r="F53" s="4"/>
      <c r="G53" s="5" t="s">
        <v>0</v>
      </c>
      <c r="H53" s="5" t="s">
        <v>10</v>
      </c>
      <c r="I53" s="5" t="s">
        <v>7</v>
      </c>
      <c r="J53" s="36" t="s">
        <v>1</v>
      </c>
      <c r="K53" s="4"/>
      <c r="M53" s="4"/>
      <c r="N53" s="6" t="s">
        <v>2</v>
      </c>
      <c r="O53" s="6"/>
      <c r="P53" s="6"/>
      <c r="Q53" s="37">
        <f>SUM(Q49:Q52)</f>
        <v>0</v>
      </c>
      <c r="R53" s="42"/>
      <c r="S53" s="4"/>
      <c r="T53" s="6" t="s">
        <v>2</v>
      </c>
      <c r="U53" s="6"/>
      <c r="V53" s="6"/>
      <c r="W53" s="37">
        <f>SUM(W49:W52)</f>
        <v>0</v>
      </c>
      <c r="X53" s="4"/>
    </row>
    <row r="54" spans="1:24" ht="15.75" thickTop="1" x14ac:dyDescent="0.25">
      <c r="A54" s="4"/>
      <c r="B54" s="13"/>
      <c r="C54" s="14"/>
      <c r="D54" s="13"/>
      <c r="E54" s="28"/>
      <c r="F54" s="4"/>
      <c r="G54" s="13"/>
      <c r="H54" s="14"/>
      <c r="I54" s="13"/>
      <c r="J54" s="28"/>
      <c r="K54" s="4"/>
      <c r="M54" s="4"/>
      <c r="N54" s="4"/>
      <c r="O54" s="4"/>
      <c r="P54" s="4"/>
      <c r="Q54" s="35"/>
      <c r="R54" s="35"/>
      <c r="S54" s="4"/>
      <c r="T54" s="4"/>
      <c r="U54" s="4"/>
      <c r="V54" s="4"/>
      <c r="W54" s="35"/>
      <c r="X54" s="4"/>
    </row>
    <row r="55" spans="1:24" x14ac:dyDescent="0.25">
      <c r="A55" s="4"/>
      <c r="B55" s="13"/>
      <c r="C55" s="14"/>
      <c r="D55" s="13"/>
      <c r="E55" s="28"/>
      <c r="F55" s="4"/>
      <c r="G55" s="10"/>
      <c r="H55" s="10"/>
      <c r="I55" s="10"/>
      <c r="J55" s="29"/>
      <c r="K55" s="4"/>
    </row>
    <row r="56" spans="1:24" x14ac:dyDescent="0.25">
      <c r="A56" s="4"/>
      <c r="B56" s="10"/>
      <c r="C56" s="11"/>
      <c r="D56" s="10"/>
      <c r="E56" s="29"/>
      <c r="F56" s="4"/>
      <c r="G56" s="10"/>
      <c r="H56" s="11"/>
      <c r="I56" s="10"/>
      <c r="J56" s="29"/>
      <c r="K56" s="4"/>
      <c r="M56" s="4" t="s">
        <v>70</v>
      </c>
      <c r="N56" s="4" t="s">
        <v>13</v>
      </c>
      <c r="O56" s="4"/>
      <c r="P56" s="4"/>
      <c r="Q56" s="35"/>
      <c r="R56" s="35"/>
      <c r="S56" s="4"/>
      <c r="T56" s="4"/>
      <c r="U56" s="4"/>
      <c r="V56" s="4"/>
      <c r="W56" s="35"/>
      <c r="X56" s="4"/>
    </row>
    <row r="57" spans="1:24" x14ac:dyDescent="0.25">
      <c r="A57" s="4"/>
      <c r="B57" s="10"/>
      <c r="C57" s="10"/>
      <c r="D57" s="10"/>
      <c r="E57" s="29"/>
      <c r="F57" s="4"/>
      <c r="G57" s="4"/>
      <c r="H57" s="4"/>
      <c r="I57" s="4" t="s">
        <v>4</v>
      </c>
      <c r="J57" s="35">
        <f>E58-SUM(J54:J56)</f>
        <v>0</v>
      </c>
      <c r="K57" s="4"/>
      <c r="M57" s="4"/>
      <c r="N57" s="5" t="s">
        <v>0</v>
      </c>
      <c r="O57" s="5" t="s">
        <v>10</v>
      </c>
      <c r="P57" s="5" t="s">
        <v>7</v>
      </c>
      <c r="Q57" s="36" t="s">
        <v>1</v>
      </c>
      <c r="R57" s="42"/>
      <c r="S57" s="4"/>
      <c r="T57" s="5" t="s">
        <v>0</v>
      </c>
      <c r="U57" s="5" t="s">
        <v>10</v>
      </c>
      <c r="V57" s="5" t="s">
        <v>6</v>
      </c>
      <c r="W57" s="36" t="s">
        <v>1</v>
      </c>
      <c r="X57" s="4"/>
    </row>
    <row r="58" spans="1:24" ht="15.75" thickBot="1" x14ac:dyDescent="0.3">
      <c r="A58" s="4"/>
      <c r="B58" s="6" t="s">
        <v>2</v>
      </c>
      <c r="C58" s="6"/>
      <c r="D58" s="6"/>
      <c r="E58" s="37">
        <f>SUM(E54:E57)</f>
        <v>0</v>
      </c>
      <c r="F58" s="4"/>
      <c r="G58" s="6" t="s">
        <v>2</v>
      </c>
      <c r="H58" s="6"/>
      <c r="I58" s="6"/>
      <c r="J58" s="37">
        <f>SUM(J54:J57)</f>
        <v>0</v>
      </c>
      <c r="K58" s="4"/>
      <c r="M58" s="4"/>
      <c r="N58" s="10"/>
      <c r="O58" s="11"/>
      <c r="P58" s="10"/>
      <c r="Q58" s="29"/>
      <c r="R58" s="29"/>
      <c r="S58" s="4"/>
      <c r="T58" s="10"/>
      <c r="U58" s="11"/>
      <c r="V58" s="10"/>
      <c r="W58" s="29"/>
      <c r="X58" s="4"/>
    </row>
    <row r="59" spans="1:24" ht="15.75" thickTop="1" x14ac:dyDescent="0.25">
      <c r="A59" s="4"/>
      <c r="B59" s="4"/>
      <c r="C59" s="4"/>
      <c r="D59" s="4"/>
      <c r="E59" s="35"/>
      <c r="F59" s="4"/>
      <c r="G59" s="4"/>
      <c r="H59" s="4"/>
      <c r="I59" s="4"/>
      <c r="J59" s="35"/>
      <c r="K59" s="4"/>
      <c r="M59" s="4"/>
      <c r="N59" s="10"/>
      <c r="O59" s="11"/>
      <c r="P59" s="10"/>
      <c r="Q59" s="29"/>
      <c r="R59" s="29"/>
      <c r="S59" s="4"/>
      <c r="T59" s="10"/>
      <c r="U59" s="11"/>
      <c r="V59" s="10"/>
      <c r="W59" s="29"/>
      <c r="X59" s="4"/>
    </row>
    <row r="60" spans="1:24" x14ac:dyDescent="0.25">
      <c r="E60" s="43"/>
      <c r="G60" s="19"/>
      <c r="M60" s="4"/>
      <c r="N60" s="10"/>
      <c r="O60" s="10"/>
      <c r="P60" s="10"/>
      <c r="Q60" s="29"/>
      <c r="R60" s="29"/>
      <c r="S60" s="4"/>
      <c r="T60" s="10"/>
      <c r="U60" s="10"/>
      <c r="V60" s="10"/>
      <c r="W60" s="29"/>
      <c r="X60" s="4"/>
    </row>
    <row r="61" spans="1:24" x14ac:dyDescent="0.25">
      <c r="E61" s="43"/>
      <c r="G61" s="32"/>
      <c r="M61" s="4"/>
      <c r="N61" s="4"/>
      <c r="O61" s="4"/>
      <c r="P61" s="4" t="s">
        <v>4</v>
      </c>
      <c r="Q61" s="35">
        <f>W62-SUM(Q58:Q60)</f>
        <v>0</v>
      </c>
      <c r="R61" s="35"/>
      <c r="S61" s="4"/>
      <c r="T61" s="10"/>
      <c r="U61" s="10"/>
      <c r="V61" s="10"/>
      <c r="W61" s="29"/>
      <c r="X61" s="4"/>
    </row>
    <row r="62" spans="1:24" ht="15.75" thickBot="1" x14ac:dyDescent="0.3">
      <c r="E62" s="43"/>
      <c r="G62" s="32"/>
      <c r="M62" s="4"/>
      <c r="N62" s="6" t="s">
        <v>2</v>
      </c>
      <c r="O62" s="6"/>
      <c r="P62" s="6"/>
      <c r="Q62" s="37">
        <f>SUM(Q58:Q61)</f>
        <v>0</v>
      </c>
      <c r="R62" s="42"/>
      <c r="S62" s="4"/>
      <c r="T62" s="6" t="s">
        <v>2</v>
      </c>
      <c r="U62" s="6"/>
      <c r="V62" s="6"/>
      <c r="W62" s="37">
        <f>SUM(W58:W61)</f>
        <v>0</v>
      </c>
      <c r="X62" s="4"/>
    </row>
    <row r="63" spans="1:24" ht="15.75" thickTop="1" x14ac:dyDescent="0.25">
      <c r="B63" s="15"/>
      <c r="C63" s="16" t="s">
        <v>26</v>
      </c>
      <c r="D63" s="16"/>
      <c r="E63" s="38"/>
      <c r="F63" s="16"/>
      <c r="G63" s="16"/>
      <c r="H63" s="16"/>
      <c r="I63" s="16"/>
      <c r="J63" s="38"/>
      <c r="K63" s="17"/>
    </row>
    <row r="64" spans="1:24" x14ac:dyDescent="0.25">
      <c r="B64" s="18"/>
      <c r="C64" s="19">
        <f>+E64-J64</f>
        <v>0</v>
      </c>
      <c r="D64" s="19" t="s">
        <v>27</v>
      </c>
      <c r="E64" s="39">
        <f>SUM(E1:E62)</f>
        <v>1219.74</v>
      </c>
      <c r="F64" s="19"/>
      <c r="G64" s="19"/>
      <c r="H64" s="19"/>
      <c r="I64" s="19"/>
      <c r="J64" s="39">
        <f>SUM(J1:J62)</f>
        <v>1219.74</v>
      </c>
      <c r="K64" s="20"/>
      <c r="M64" s="4" t="s">
        <v>71</v>
      </c>
      <c r="N64" s="4" t="s">
        <v>13</v>
      </c>
      <c r="O64" s="4"/>
      <c r="P64" s="4"/>
      <c r="Q64" s="35"/>
      <c r="R64" s="35"/>
      <c r="S64" s="4"/>
      <c r="T64" s="4"/>
      <c r="U64" s="4"/>
      <c r="V64" s="4"/>
      <c r="W64" s="35"/>
      <c r="X64" s="4"/>
    </row>
    <row r="65" spans="2:24" x14ac:dyDescent="0.25">
      <c r="B65" s="21"/>
      <c r="C65" s="22"/>
      <c r="D65" s="22"/>
      <c r="E65" s="40"/>
      <c r="F65" s="22"/>
      <c r="G65" s="22"/>
      <c r="H65" s="22"/>
      <c r="I65" s="22"/>
      <c r="J65" s="40"/>
      <c r="K65" s="23"/>
      <c r="M65" s="4"/>
      <c r="N65" s="5" t="s">
        <v>0</v>
      </c>
      <c r="O65" s="5" t="s">
        <v>10</v>
      </c>
      <c r="P65" s="5" t="s">
        <v>7</v>
      </c>
      <c r="Q65" s="36" t="s">
        <v>1</v>
      </c>
      <c r="R65" s="42"/>
      <c r="S65" s="4"/>
      <c r="T65" s="5" t="s">
        <v>0</v>
      </c>
      <c r="U65" s="5" t="s">
        <v>10</v>
      </c>
      <c r="V65" s="5" t="s">
        <v>6</v>
      </c>
      <c r="W65" s="36" t="s">
        <v>1</v>
      </c>
      <c r="X65" s="4"/>
    </row>
    <row r="66" spans="2:24" x14ac:dyDescent="0.25">
      <c r="M66" s="4"/>
      <c r="N66" s="10"/>
      <c r="O66" s="11"/>
      <c r="P66" s="10"/>
      <c r="Q66" s="29"/>
      <c r="R66" s="29"/>
      <c r="S66" s="4"/>
      <c r="T66" s="10"/>
      <c r="U66" s="11"/>
      <c r="V66" s="10"/>
      <c r="W66" s="29"/>
      <c r="X66" s="4"/>
    </row>
    <row r="67" spans="2:24" x14ac:dyDescent="0.25">
      <c r="M67" s="4"/>
      <c r="N67" s="10"/>
      <c r="O67" s="11"/>
      <c r="P67" s="10"/>
      <c r="Q67" s="29"/>
      <c r="R67" s="29"/>
      <c r="S67" s="4"/>
      <c r="T67" s="10"/>
      <c r="U67" s="11"/>
      <c r="V67" s="10"/>
      <c r="W67" s="29"/>
      <c r="X67" s="4"/>
    </row>
    <row r="68" spans="2:24" x14ac:dyDescent="0.25">
      <c r="M68" s="4"/>
      <c r="N68" s="10"/>
      <c r="O68" s="10"/>
      <c r="P68" s="10"/>
      <c r="Q68" s="29"/>
      <c r="R68" s="29"/>
      <c r="S68" s="4"/>
      <c r="T68" s="10"/>
      <c r="U68" s="10"/>
      <c r="V68" s="10"/>
      <c r="W68" s="29"/>
      <c r="X68" s="4"/>
    </row>
    <row r="69" spans="2:24" x14ac:dyDescent="0.25">
      <c r="M69" s="4"/>
      <c r="N69" s="4"/>
      <c r="O69" s="4"/>
      <c r="P69" s="4" t="s">
        <v>4</v>
      </c>
      <c r="Q69" s="35">
        <f>W70-SUM(Q66:Q68)</f>
        <v>0</v>
      </c>
      <c r="R69" s="35"/>
      <c r="S69" s="4"/>
      <c r="T69" s="10"/>
      <c r="U69" s="10"/>
      <c r="V69" s="10"/>
      <c r="W69" s="29"/>
      <c r="X69" s="4"/>
    </row>
    <row r="70" spans="2:24" ht="15.75" thickBot="1" x14ac:dyDescent="0.3">
      <c r="M70" s="4"/>
      <c r="N70" s="6" t="s">
        <v>2</v>
      </c>
      <c r="O70" s="6"/>
      <c r="P70" s="6"/>
      <c r="Q70" s="37">
        <f>SUM(Q66:Q69)</f>
        <v>0</v>
      </c>
      <c r="R70" s="42"/>
      <c r="S70" s="4"/>
      <c r="T70" s="6" t="s">
        <v>2</v>
      </c>
      <c r="U70" s="6"/>
      <c r="V70" s="6"/>
      <c r="W70" s="37">
        <f>SUM(W66:W69)</f>
        <v>0</v>
      </c>
      <c r="X70" s="4"/>
    </row>
    <row r="71" spans="2:24" ht="15.75" thickTop="1" x14ac:dyDescent="0.25"/>
    <row r="72" spans="2:24" x14ac:dyDescent="0.25">
      <c r="N72" s="25" t="s">
        <v>26</v>
      </c>
      <c r="O72" s="24">
        <f>+Q72-W72</f>
        <v>0</v>
      </c>
      <c r="P72" s="24"/>
      <c r="Q72" s="41">
        <f>SUM(Q2:Q70)</f>
        <v>713.74</v>
      </c>
      <c r="R72" s="41"/>
      <c r="S72" s="24"/>
      <c r="T72" s="24"/>
      <c r="U72" s="24"/>
      <c r="V72" s="24"/>
      <c r="W72" s="41">
        <f>SUM(W2:W70)</f>
        <v>713.74</v>
      </c>
    </row>
  </sheetData>
  <mergeCells count="1">
    <mergeCell ref="A1:X1"/>
  </mergeCells>
  <pageMargins left="0.70866141732283472" right="0.70866141732283472" top="0.74803149606299213" bottom="0.74803149606299213" header="0.31496062992125984" footer="0.31496062992125984"/>
  <pageSetup paperSize="9" scale="60" fitToWidth="2" fitToHeight="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D.Parsons</dc:creator>
  <cp:lastModifiedBy>David</cp:lastModifiedBy>
  <cp:lastPrinted>2017-05-08T13:23:55Z</cp:lastPrinted>
  <dcterms:created xsi:type="dcterms:W3CDTF">2012-02-01T14:57:37Z</dcterms:created>
  <dcterms:modified xsi:type="dcterms:W3CDTF">2019-01-31T21:33:04Z</dcterms:modified>
</cp:coreProperties>
</file>