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EMLab\MigrationAssays\Brady\Ghosh Lab\"/>
    </mc:Choice>
  </mc:AlternateContent>
  <xr:revisionPtr revIDLastSave="0" documentId="13_ncr:1_{BF4FA0B9-AE98-45DD-BF2B-84E6E0EF4898}" xr6:coauthVersionLast="47" xr6:coauthVersionMax="47" xr10:uidLastSave="{00000000-0000-0000-0000-000000000000}"/>
  <bookViews>
    <workbookView xWindow="-110" yWindow="-110" windowWidth="19420" windowHeight="10420" xr2:uid="{F6D8C6DF-7BE8-4205-A3DF-5B38D91891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L3" i="1"/>
  <c r="J3" i="1"/>
  <c r="K3" i="1" s="1"/>
  <c r="I18" i="1"/>
  <c r="I17" i="1"/>
  <c r="H18" i="1"/>
  <c r="H17" i="1"/>
  <c r="G18" i="1"/>
  <c r="F18" i="1"/>
  <c r="G17" i="1"/>
  <c r="F17" i="1"/>
  <c r="G16" i="1"/>
  <c r="F16" i="1"/>
  <c r="H10" i="1"/>
  <c r="F10" i="1"/>
  <c r="G10" i="1" s="1"/>
  <c r="L10" i="1"/>
  <c r="J10" i="1"/>
  <c r="K10" i="1" s="1"/>
  <c r="F8" i="1"/>
  <c r="G8" i="1" s="1"/>
  <c r="H8" i="1" s="1"/>
  <c r="L8" i="1"/>
  <c r="J8" i="1"/>
  <c r="K8" i="1" s="1"/>
  <c r="H7" i="1"/>
  <c r="F7" i="1"/>
  <c r="L7" i="1"/>
  <c r="J7" i="1"/>
  <c r="K7" i="1" s="1"/>
  <c r="F5" i="1"/>
  <c r="G5" i="1"/>
  <c r="H5" i="1" s="1"/>
  <c r="L5" i="1"/>
  <c r="K5" i="1"/>
  <c r="J5" i="1"/>
  <c r="J4" i="1"/>
  <c r="K4" i="1"/>
  <c r="L4" i="1" s="1"/>
  <c r="F4" i="1"/>
  <c r="F3" i="1"/>
  <c r="G3" i="1" s="1"/>
  <c r="H3" i="1" s="1"/>
  <c r="G4" i="1"/>
  <c r="H4" i="1" s="1"/>
  <c r="G7" i="1"/>
</calcChain>
</file>

<file path=xl/sharedStrings.xml><?xml version="1.0" encoding="utf-8"?>
<sst xmlns="http://schemas.openxmlformats.org/spreadsheetml/2006/main" count="52" uniqueCount="29">
  <si>
    <t>ImageJ Series</t>
  </si>
  <si>
    <t>Treatment Group</t>
  </si>
  <si>
    <t>Scale</t>
  </si>
  <si>
    <t>2.8986 microns/pixel</t>
  </si>
  <si>
    <t>Control</t>
  </si>
  <si>
    <t xml:space="preserve">Stack Frames for analysis </t>
  </si>
  <si>
    <t>1, 23, 49</t>
  </si>
  <si>
    <t># cells in wound at frame 23</t>
  </si>
  <si>
    <t>Average cell area</t>
  </si>
  <si>
    <t>Cell area coverage</t>
  </si>
  <si>
    <t>% wound closure at frame 23</t>
  </si>
  <si>
    <t>Corresponding Times</t>
  </si>
  <si>
    <t># cells in wound at frame 49</t>
  </si>
  <si>
    <t>% wound closure at frame 49</t>
  </si>
  <si>
    <t>NA</t>
  </si>
  <si>
    <t>GSK</t>
  </si>
  <si>
    <t>TSA</t>
  </si>
  <si>
    <t>Observations:</t>
  </si>
  <si>
    <t>GSK2 showing large cell death at frame 49</t>
  </si>
  <si>
    <t>Areas outside wound for GSK show possible communication breakdown in monolayer</t>
  </si>
  <si>
    <t>TSA migration appears to be more collective but slower than the control yet without the communication breakdown seen with GSK</t>
  </si>
  <si>
    <t>TSA cells appear to have much more spread than GSK cells</t>
  </si>
  <si>
    <t>Initial Scratch Area (**micron^2)</t>
  </si>
  <si>
    <t>%wound closure average</t>
  </si>
  <si>
    <t>Std. Dev.</t>
  </si>
  <si>
    <t xml:space="preserve">Frame 23 </t>
  </si>
  <si>
    <t>Frame 49</t>
  </si>
  <si>
    <t>Frame 23 - 11hrs</t>
  </si>
  <si>
    <t>Frame 49 - 24hrs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</si>
</sst>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en-US" baseline="0"/>
              <a:t> Wound Closure 11 Hours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Sheet1!$E$16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fixedVal"/>
            <c:noEndCap val="0"/>
            <c:val val="0"/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Sheet1!$E$14</c:f>
              <c:numCache>
                <c:formatCode>General</c:formatCode>
                <c:ptCount val="1"/>
              </c:numCache>
            </c:numRef>
          </c:cat>
          <c:val>
            <c:numRef>
              <c:f>Sheet1!$F$16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28C-4100-BAFB-619E8180040E}"/>
            </c:ext>
          </c:extLst>
        </c:ser>
        <c:ser>
          <c:idx val="2"/>
          <c:order val="1"/>
          <c:tx>
            <c:strRef>
              <c:f>Sheet1!$E$18</c:f>
              <c:strCache>
                <c:ptCount val="1"/>
                <c:pt idx="0">
                  <c:v>TSA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fixedVal"/>
            <c:noEndCap val="0"/>
            <c:val val="8.0339999999999989"/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Sheet1!$E$14</c:f>
              <c:numCache>
                <c:formatCode>General</c:formatCode>
                <c:ptCount val="1"/>
              </c:numCache>
            </c:numRef>
          </c:cat>
          <c:val>
            <c:numRef>
              <c:f>Sheet1!$F$18</c:f>
              <c:numCache>
                <c:formatCode>General</c:formatCode>
                <c:ptCount val="1"/>
                <c:pt idx="0">
                  <c:v>23.06634356789105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28C-4100-BAFB-619E8180040E}"/>
            </c:ext>
          </c:extLst>
        </c:ser>
        <c:ser>
          <c:idx val="1"/>
          <c:order val="2"/>
          <c:tx>
            <c:strRef>
              <c:f>Sheet1!$E$17</c:f>
              <c:strCache>
                <c:ptCount val="1"/>
                <c:pt idx="0">
                  <c:v>GSK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E4E-4348-A9A9-3E4025069083}"/>
              </c:ext>
            </c:extLst>
          </c:dPt>
          <c:errBars>
            <c:errBarType val="both"/>
            <c:errValType val="fixedVal"/>
            <c:noEndCap val="0"/>
            <c:val val="2.8559999999999994"/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Sheet1!$E$14</c:f>
              <c:numCache>
                <c:formatCode>General</c:formatCode>
                <c:ptCount val="1"/>
              </c:numCache>
            </c:numRef>
          </c:cat>
          <c:val>
            <c:numRef>
              <c:f>Sheet1!$F$17</c:f>
              <c:numCache>
                <c:formatCode>General</c:formatCode>
                <c:ptCount val="1"/>
                <c:pt idx="0">
                  <c:v>17.260517075349163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28C-4100-BAFB-619E81800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0146959"/>
        <c:axId val="1260148207"/>
      </c:barChart>
      <c:catAx>
        <c:axId val="126014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148207"/>
        <c:crosses val="autoZero"/>
        <c:auto val="1"/>
        <c:lblAlgn val="ctr"/>
        <c:lblOffset val="100"/>
        <c:noMultiLvlLbl val="0"/>
      </c:catAx>
      <c:valAx>
        <c:axId val="126014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14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en-US" baseline="0"/>
              <a:t> Wound Closure 24 hours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Sheet1!$E$16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fixedVal"/>
            <c:noEndCap val="0"/>
            <c:val val="0"/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Sheet1!$E$14</c:f>
              <c:numCache>
                <c:formatCode>General</c:formatCode>
                <c:ptCount val="1"/>
              </c:numCache>
            </c:numRef>
          </c:cat>
          <c:val>
            <c:numRef>
              <c:f>Sheet1!$H$16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72-4DAB-80E7-BE2AAF672076}"/>
            </c:ext>
          </c:extLst>
        </c:ser>
        <c:ser>
          <c:idx val="2"/>
          <c:order val="1"/>
          <c:tx>
            <c:strRef>
              <c:f>Sheet1!$E$18</c:f>
              <c:strCache>
                <c:ptCount val="1"/>
                <c:pt idx="0">
                  <c:v>TSA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fixedVal"/>
            <c:noEndCap val="0"/>
            <c:val val="10.62"/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Sheet1!$E$14</c:f>
              <c:numCache>
                <c:formatCode>General</c:formatCode>
                <c:ptCount val="1"/>
              </c:numCache>
            </c:numRef>
          </c:cat>
          <c:val>
            <c:numRef>
              <c:f>Sheet1!$H$18</c:f>
              <c:numCache>
                <c:formatCode>General</c:formatCode>
                <c:ptCount val="1"/>
                <c:pt idx="0">
                  <c:v>30.306622057193778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72-4DAB-80E7-BE2AAF672076}"/>
            </c:ext>
          </c:extLst>
        </c:ser>
        <c:ser>
          <c:idx val="1"/>
          <c:order val="2"/>
          <c:tx>
            <c:strRef>
              <c:f>Sheet1!$E$17</c:f>
              <c:strCache>
                <c:ptCount val="1"/>
                <c:pt idx="0">
                  <c:v>GSK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fixedVal"/>
            <c:noEndCap val="0"/>
            <c:val val="19.919999999999998"/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Sheet1!$E$14</c:f>
              <c:numCache>
                <c:formatCode>General</c:formatCode>
                <c:ptCount val="1"/>
              </c:numCache>
            </c:numRef>
          </c:cat>
          <c:val>
            <c:numRef>
              <c:f>Sheet1!$H$17</c:f>
              <c:numCache>
                <c:formatCode>General</c:formatCode>
                <c:ptCount val="1"/>
                <c:pt idx="0">
                  <c:v>28.669819380104059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72-4DAB-80E7-BE2AAF672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0146959"/>
        <c:axId val="1260148207"/>
      </c:barChart>
      <c:catAx>
        <c:axId val="126014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148207"/>
        <c:crosses val="autoZero"/>
        <c:auto val="1"/>
        <c:lblAlgn val="ctr"/>
        <c:lblOffset val="100"/>
        <c:noMultiLvlLbl val="0"/>
      </c:catAx>
      <c:valAx>
        <c:axId val="126014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14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20</xdr:row>
      <xdr:rowOff>123824</xdr:rowOff>
    </xdr:from>
    <xdr:to>
      <xdr:col>6</xdr:col>
      <xdr:colOff>485775</xdr:colOff>
      <xdr:row>25</xdr:row>
      <xdr:rowOff>1238249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C298F2-A70A-47C1-9C8A-9765E5590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1028700</xdr:colOff>
      <xdr:row>20</xdr:row>
      <xdr:rowOff>133350</xdr:rowOff>
    </xdr:from>
    <xdr:to>
      <xdr:col>10</xdr:col>
      <xdr:colOff>123825</xdr:colOff>
      <xdr:row>25</xdr:row>
      <xdr:rowOff>1247775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F07215-B3FD-4353-A2F6-D7C9BF2C39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31570-8CDD-46E1-B306-9829850BB057}">
  <dimension ref="A2:L30"/>
  <sheetViews>
    <sheetView tabSelected="1" workbookViewId="0">
      <selection activeCell="K8" sqref="K8"/>
    </sheetView>
  </sheetViews>
  <sheetFormatPr defaultRowHeight="14.5" x14ac:dyDescent="0.35"/>
  <cols>
    <col min="1" max="1" width="21" bestFit="1" customWidth="1"/>
    <col min="2" max="2" width="17.453125" bestFit="1" customWidth="1"/>
    <col min="3" max="3" width="14.36328125" bestFit="1" customWidth="1"/>
    <col min="4" max="4" width="21.90625" bestFit="1" customWidth="1"/>
    <col min="5" max="5" width="30.1796875" customWidth="1"/>
    <col min="6" max="6" width="14.26953125" bestFit="1" customWidth="1"/>
    <col min="7" max="7" width="15.08984375" bestFit="1" customWidth="1"/>
    <col min="8" max="8" width="26.7265625" customWidth="1"/>
    <col min="9" max="9" width="26" customWidth="1"/>
    <col min="10" max="10" width="14.26953125" bestFit="1" customWidth="1"/>
    <col min="11" max="11" width="15.08984375" bestFit="1" customWidth="1"/>
    <col min="12" max="12" width="23.90625" bestFit="1" customWidth="1"/>
  </cols>
  <sheetData>
    <row r="2" spans="2:12" x14ac:dyDescent="0.35">
      <c r="B2" t="s">
        <v>0</v>
      </c>
      <c r="C2" t="s">
        <v>1</v>
      </c>
      <c r="D2" t="s">
        <v>22</v>
      </c>
      <c r="E2" t="s">
        <v>7</v>
      </c>
      <c r="F2" t="s">
        <v>8</v>
      </c>
      <c r="G2" t="s">
        <v>9</v>
      </c>
      <c r="H2" t="s">
        <v>10</v>
      </c>
      <c r="I2" t="s">
        <v>12</v>
      </c>
      <c r="J2" t="s">
        <v>8</v>
      </c>
      <c r="K2" t="s">
        <v>9</v>
      </c>
      <c r="L2" t="s">
        <v>13</v>
      </c>
    </row>
    <row r="3" spans="2:12" s="1" customFormat="1" x14ac:dyDescent="0.35">
      <c r="B3" s="1">
        <v>1</v>
      </c>
      <c r="C3" s="1" t="s">
        <v>15</v>
      </c>
      <c r="D3" s="1">
        <v>617482</v>
      </c>
      <c r="E3" s="1">
        <v>126</v>
      </c>
      <c r="F3" s="1">
        <f>(857.694+1641.474+373.5+729.861+957.675)/5</f>
        <v>912.04079999999999</v>
      </c>
      <c r="G3" s="1">
        <f>F3*E3</f>
        <v>114917.14079999999</v>
      </c>
      <c r="H3" s="1">
        <f>(G3/D3)*100</f>
        <v>18.610605782840633</v>
      </c>
      <c r="I3" s="1">
        <v>275</v>
      </c>
      <c r="J3" s="1">
        <f>(949.105+710.103+1337.96+1003.262+1647.306)/5</f>
        <v>1129.5472000000002</v>
      </c>
      <c r="K3" s="1">
        <f>J3*I3</f>
        <v>310625.48000000004</v>
      </c>
      <c r="L3" s="1">
        <f>(K3/D3)*100</f>
        <v>50.305187843532281</v>
      </c>
    </row>
    <row r="4" spans="2:12" s="1" customFormat="1" x14ac:dyDescent="0.35">
      <c r="B4" s="1">
        <v>5</v>
      </c>
      <c r="C4" s="1" t="s">
        <v>15</v>
      </c>
      <c r="D4" s="1">
        <v>742198</v>
      </c>
      <c r="E4" s="1">
        <v>116</v>
      </c>
      <c r="F4" s="1">
        <f>(1064.083+1237.265+554.18+1023.734+593.102)/5</f>
        <v>894.47279999999989</v>
      </c>
      <c r="G4" s="1">
        <f t="shared" ref="G4:G10" si="0">F4*E4</f>
        <v>103758.84479999999</v>
      </c>
      <c r="H4" s="1">
        <f>(G4/D4)*100</f>
        <v>13.979941309461893</v>
      </c>
      <c r="I4" s="1">
        <v>149</v>
      </c>
      <c r="J4" s="1">
        <f>(606.313+842.34+244.953+398.853+666.302)/5</f>
        <v>551.75220000000002</v>
      </c>
      <c r="K4" s="1">
        <f t="shared" ref="K4:K10" si="1">J4*I4</f>
        <v>82211.077799999999</v>
      </c>
      <c r="L4" s="1">
        <f>(K4/D4)*100</f>
        <v>11.076704302625446</v>
      </c>
    </row>
    <row r="5" spans="2:12" s="1" customFormat="1" x14ac:dyDescent="0.35">
      <c r="B5" s="1">
        <v>9</v>
      </c>
      <c r="C5" s="4" t="s">
        <v>15</v>
      </c>
      <c r="D5" s="1">
        <v>668885</v>
      </c>
      <c r="E5" s="1">
        <v>140</v>
      </c>
      <c r="F5" s="1">
        <f>(1482.218+949.819+582.746+1016.95+552.758)/5</f>
        <v>916.89819999999997</v>
      </c>
      <c r="G5" s="1">
        <f t="shared" si="0"/>
        <v>128365.74799999999</v>
      </c>
      <c r="H5" s="1">
        <f>(G5/D5)*100</f>
        <v>19.191004133744961</v>
      </c>
      <c r="I5" s="1">
        <v>194</v>
      </c>
      <c r="J5" s="1">
        <f>(976.957+1563.631+510.26+766.997+427.776)/5</f>
        <v>849.12419999999997</v>
      </c>
      <c r="K5" s="1">
        <f t="shared" si="1"/>
        <v>164730.09479999999</v>
      </c>
      <c r="L5" s="1">
        <f>(K5/D5)*100</f>
        <v>24.627565994154448</v>
      </c>
    </row>
    <row r="6" spans="2:12" s="1" customFormat="1" x14ac:dyDescent="0.35">
      <c r="B6" s="1">
        <v>13</v>
      </c>
      <c r="C6" s="1" t="s">
        <v>4</v>
      </c>
      <c r="E6" s="1" t="s">
        <v>14</v>
      </c>
      <c r="F6" s="1" t="s">
        <v>14</v>
      </c>
      <c r="G6" s="1" t="s">
        <v>14</v>
      </c>
      <c r="H6" s="1">
        <v>100</v>
      </c>
      <c r="I6" s="1" t="s">
        <v>14</v>
      </c>
      <c r="J6" s="1" t="s">
        <v>14</v>
      </c>
      <c r="K6" s="1" t="s">
        <v>14</v>
      </c>
      <c r="L6" s="1">
        <v>100</v>
      </c>
    </row>
    <row r="7" spans="2:12" s="1" customFormat="1" x14ac:dyDescent="0.35">
      <c r="B7" s="1">
        <v>17</v>
      </c>
      <c r="C7" s="4" t="s">
        <v>16</v>
      </c>
      <c r="D7" s="1">
        <v>702670</v>
      </c>
      <c r="E7" s="1">
        <v>112</v>
      </c>
      <c r="F7" s="1">
        <f>(1879.048+1393.902+886.736+1433.537+1697.058)/5</f>
        <v>1458.0562</v>
      </c>
      <c r="G7" s="1">
        <f t="shared" si="0"/>
        <v>163302.29440000001</v>
      </c>
      <c r="H7" s="1">
        <f t="shared" ref="H7:H10" si="2">(G7/D7)*100</f>
        <v>23.240254230293029</v>
      </c>
      <c r="I7" s="1">
        <v>161</v>
      </c>
      <c r="J7" s="1">
        <f>(1508.047+228.766+1806.919+1844.411+1019.449)/5</f>
        <v>1281.5183999999999</v>
      </c>
      <c r="K7" s="1">
        <f t="shared" si="1"/>
        <v>206324.46239999999</v>
      </c>
      <c r="L7" s="1">
        <f t="shared" ref="L7:L10" si="3">(K7/D7)*100</f>
        <v>29.362924616107133</v>
      </c>
    </row>
    <row r="8" spans="2:12" s="1" customFormat="1" x14ac:dyDescent="0.35">
      <c r="B8" s="1">
        <v>21</v>
      </c>
      <c r="C8" s="1" t="s">
        <v>16</v>
      </c>
      <c r="D8" s="1">
        <v>928596</v>
      </c>
      <c r="E8" s="1">
        <v>106</v>
      </c>
      <c r="F8" s="1">
        <f>(1345.459+998.025+989.098+1285.47+1928.919)/5</f>
        <v>1309.3942</v>
      </c>
      <c r="G8" s="1">
        <f t="shared" si="0"/>
        <v>138795.78519999998</v>
      </c>
      <c r="H8" s="1">
        <f t="shared" si="2"/>
        <v>14.946842889695841</v>
      </c>
      <c r="I8" s="1">
        <v>134</v>
      </c>
      <c r="J8" s="1">
        <f>(1216.197+2203.51+1009.094+988.384+1578.629)/5</f>
        <v>1399.1628000000001</v>
      </c>
      <c r="K8" s="1">
        <f t="shared" si="1"/>
        <v>187487.81520000001</v>
      </c>
      <c r="L8" s="1">
        <f t="shared" si="3"/>
        <v>20.190461212410995</v>
      </c>
    </row>
    <row r="9" spans="2:12" s="1" customFormat="1" x14ac:dyDescent="0.35">
      <c r="B9" s="1">
        <v>25</v>
      </c>
      <c r="C9" s="4" t="s">
        <v>4</v>
      </c>
      <c r="E9" s="1" t="s">
        <v>14</v>
      </c>
      <c r="F9" s="1" t="s">
        <v>14</v>
      </c>
      <c r="G9" s="1" t="s">
        <v>14</v>
      </c>
      <c r="H9" s="1">
        <v>100</v>
      </c>
      <c r="I9" s="1" t="s">
        <v>14</v>
      </c>
      <c r="J9" s="1" t="s">
        <v>14</v>
      </c>
      <c r="K9" s="1" t="s">
        <v>14</v>
      </c>
      <c r="L9" s="1">
        <v>100</v>
      </c>
    </row>
    <row r="10" spans="2:12" s="1" customFormat="1" x14ac:dyDescent="0.35">
      <c r="B10" s="1">
        <v>29</v>
      </c>
      <c r="C10" s="1" t="s">
        <v>16</v>
      </c>
      <c r="D10" s="1">
        <v>622859</v>
      </c>
      <c r="E10" s="1">
        <v>151</v>
      </c>
      <c r="F10" s="1">
        <f>(1289.041+1164.66+1378.19+1616.836+947.32)/5</f>
        <v>1279.2094</v>
      </c>
      <c r="G10" s="1">
        <f t="shared" si="0"/>
        <v>193160.6194</v>
      </c>
      <c r="H10" s="1">
        <f t="shared" si="2"/>
        <v>31.011933583684272</v>
      </c>
      <c r="I10" s="1">
        <v>187</v>
      </c>
      <c r="J10" s="1">
        <f>(1490.907+1500.667+1764.903+1220.482+912.208)/5</f>
        <v>1377.8334</v>
      </c>
      <c r="K10" s="1">
        <f t="shared" si="1"/>
        <v>257654.84580000001</v>
      </c>
      <c r="L10" s="1">
        <f t="shared" si="3"/>
        <v>41.366480343063202</v>
      </c>
    </row>
    <row r="11" spans="2:12" x14ac:dyDescent="0.35">
      <c r="F11">
        <f>AVERAGE(F3:F10)</f>
        <v>1128.3452666666665</v>
      </c>
    </row>
    <row r="14" spans="2:12" x14ac:dyDescent="0.35">
      <c r="D14" t="s">
        <v>27</v>
      </c>
      <c r="F14" s="5" t="s">
        <v>25</v>
      </c>
      <c r="G14" s="5"/>
      <c r="H14" s="5" t="s">
        <v>26</v>
      </c>
      <c r="I14" s="5"/>
    </row>
    <row r="15" spans="2:12" x14ac:dyDescent="0.35">
      <c r="D15" t="s">
        <v>28</v>
      </c>
      <c r="F15" t="s">
        <v>23</v>
      </c>
      <c r="G15" t="s">
        <v>24</v>
      </c>
      <c r="H15" t="s">
        <v>23</v>
      </c>
      <c r="I15" t="s">
        <v>24</v>
      </c>
    </row>
    <row r="16" spans="2:12" x14ac:dyDescent="0.35">
      <c r="E16" t="s">
        <v>4</v>
      </c>
      <c r="F16">
        <f>AVERAGE(H6,H9)</f>
        <v>100</v>
      </c>
      <c r="G16">
        <f>_xlfn.STDEV.S(H6,H9)</f>
        <v>0</v>
      </c>
      <c r="H16">
        <v>100</v>
      </c>
      <c r="I16">
        <v>0</v>
      </c>
    </row>
    <row r="17" spans="1:9" x14ac:dyDescent="0.35">
      <c r="E17" t="s">
        <v>15</v>
      </c>
      <c r="F17">
        <f>AVERAGE(H3:H5)</f>
        <v>17.260517075349163</v>
      </c>
      <c r="G17">
        <f>_xlfn.STDEV.S(H3:H5)</f>
        <v>2.8558446348196611</v>
      </c>
      <c r="H17">
        <f>AVERAGE(L3:L5)</f>
        <v>28.669819380104059</v>
      </c>
      <c r="I17">
        <f>_xlfn.STDEV.S(L3:L5)</f>
        <v>19.924189809298785</v>
      </c>
    </row>
    <row r="18" spans="1:9" x14ac:dyDescent="0.35">
      <c r="E18" t="s">
        <v>16</v>
      </c>
      <c r="F18">
        <f>AVERAGE(H7:H8,H10)</f>
        <v>23.06634356789105</v>
      </c>
      <c r="G18">
        <f>_xlfn.STDEV.S(H7:H8,H10)</f>
        <v>8.0339572092705982</v>
      </c>
      <c r="H18">
        <f>AVERAGE(L7:L8,L10)</f>
        <v>30.306622057193778</v>
      </c>
      <c r="I18">
        <f>_xlfn.STDEV.S(L7:L8,L10)</f>
        <v>10.619504235164278</v>
      </c>
    </row>
    <row r="19" spans="1:9" x14ac:dyDescent="0.35">
      <c r="A19" t="s">
        <v>2</v>
      </c>
      <c r="B19" t="s">
        <v>3</v>
      </c>
    </row>
    <row r="20" spans="1:9" x14ac:dyDescent="0.35">
      <c r="A20" t="s">
        <v>5</v>
      </c>
      <c r="B20" t="s">
        <v>6</v>
      </c>
    </row>
    <row r="21" spans="1:9" x14ac:dyDescent="0.35">
      <c r="A21" t="s">
        <v>11</v>
      </c>
    </row>
    <row r="23" spans="1:9" x14ac:dyDescent="0.35">
      <c r="A23" s="3" t="s">
        <v>17</v>
      </c>
    </row>
    <row r="24" spans="1:9" ht="29" x14ac:dyDescent="0.35">
      <c r="A24" s="2" t="s">
        <v>18</v>
      </c>
    </row>
    <row r="25" spans="1:9" ht="72.5" x14ac:dyDescent="0.35">
      <c r="A25" s="2" t="s">
        <v>19</v>
      </c>
    </row>
    <row r="26" spans="1:9" ht="101.5" x14ac:dyDescent="0.35">
      <c r="A26" s="2" t="s">
        <v>20</v>
      </c>
    </row>
    <row r="27" spans="1:9" ht="43.5" x14ac:dyDescent="0.35">
      <c r="A27" s="2" t="s">
        <v>21</v>
      </c>
    </row>
    <row r="28" spans="1:9" x14ac:dyDescent="0.35">
      <c r="A28" s="2"/>
    </row>
    <row r="29" spans="1:9" x14ac:dyDescent="0.35">
      <c r="A29" s="2"/>
    </row>
    <row r="30" spans="1:9" x14ac:dyDescent="0.35">
      <c r="A30" s="2"/>
    </row>
  </sheetData>
  <mergeCells count="2">
    <mergeCell ref="F14:G14"/>
    <mergeCell ref="H14:I14"/>
  </mergeCells>
  <pageMargins left="0.7" right="0.7" top="0.75" bottom="0.75" header="0.3" footer="0.3"/>
  <pageSetup orientation="portrait" r:id="rId1"/>
  <ignoredErrors>
    <ignoredError sqref="B20" twoDigitTextYear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 Hine</dc:creator>
  <cp:lastModifiedBy>Jack</cp:lastModifiedBy>
  <dcterms:created xsi:type="dcterms:W3CDTF">2022-04-01T19:47:32Z</dcterms:created>
  <dcterms:modified xsi:type="dcterms:W3CDTF">2023-06-30T22:39:22Z</dcterms:modified>
</cp:coreProperties>
</file>