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"/>
    </mc:Choice>
  </mc:AlternateContent>
  <xr:revisionPtr revIDLastSave="0" documentId="13_ncr:1_{7935A1CA-817E-437A-B2FC-71DF12A3886E}" xr6:coauthVersionLast="47" xr6:coauthVersionMax="47" xr10:uidLastSave="{00000000-0000-0000-0000-000000000000}"/>
  <bookViews>
    <workbookView xWindow="-120" yWindow="-120" windowWidth="29040" windowHeight="17520" xr2:uid="{879E6154-3167-41E1-8BFC-E61D3D520CD3}"/>
  </bookViews>
  <sheets>
    <sheet name="Sheet1" sheetId="1" r:id="rId1"/>
  </sheets>
  <definedNames>
    <definedName name="_xlchart.v1.0" hidden="1">Sheet1!$P$3:$P$4</definedName>
    <definedName name="_xlchart.v1.1" hidden="1">Sheet1!$Q$3:$Q$4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H9" i="1"/>
  <c r="H8" i="1"/>
  <c r="Q4" i="1"/>
  <c r="Q3" i="1"/>
  <c r="N8" i="1"/>
  <c r="N7" i="1"/>
  <c r="N6" i="1"/>
  <c r="N5" i="1"/>
  <c r="N4" i="1"/>
  <c r="N3" i="1"/>
  <c r="K8" i="1"/>
  <c r="K5" i="1"/>
  <c r="K6" i="1"/>
  <c r="B17" i="1"/>
  <c r="K4" i="1"/>
  <c r="K7" i="1"/>
  <c r="E28" i="1"/>
  <c r="E27" i="1"/>
  <c r="E26" i="1"/>
  <c r="E24" i="1"/>
  <c r="E16" i="1"/>
  <c r="E15" i="1"/>
  <c r="E29" i="1"/>
  <c r="E6" i="1"/>
  <c r="E7" i="1"/>
  <c r="E10" i="1"/>
  <c r="E12" i="1"/>
  <c r="E13" i="1"/>
  <c r="E31" i="1" s="1"/>
  <c r="E32" i="1" s="1"/>
  <c r="E33" i="1" s="1"/>
  <c r="G3" i="1" s="1"/>
  <c r="B15" i="1"/>
  <c r="B19" i="1"/>
  <c r="B11" i="1"/>
  <c r="B10" i="1"/>
  <c r="B9" i="1"/>
  <c r="B3" i="1"/>
  <c r="K3" i="1" s="1"/>
  <c r="B6" i="1"/>
  <c r="B20" i="1" l="1"/>
  <c r="B21" i="1" s="1"/>
</calcChain>
</file>

<file path=xl/sharedStrings.xml><?xml version="1.0" encoding="utf-8"?>
<sst xmlns="http://schemas.openxmlformats.org/spreadsheetml/2006/main" count="80" uniqueCount="69">
  <si>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</si>
  <si>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</si>
  <si>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</si>
  <si>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</si>
  <si>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</si>
  <si>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</si>
  <si>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</si>
  <si>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</si>
  <si>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</si>
  <si>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</si>
  <si>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</si>
  <si>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</si>
  <si>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</si>
  <si>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</si>
  <si>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</si>
  <si>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</si>
  <si>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</si>
  <si>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</si>
  <si>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Mounts and Gussets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</si>
  <si>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</si>
  <si>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</si>
  <si>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</si>
  <si>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</si>
  <si>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</si>
  <si>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</si>
  <si>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</si>
  <si>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</si>
  <si>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</si>
  <si>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</si>
  <si>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</si>
  <si>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</si>
  <si>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</si>
  <si>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</si>
  <si>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</si>
  <si>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</si>
  <si>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</si>
  <si>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</si>
  <si>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</si>
  <si>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</si>
  <si>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</si>
  <si>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</si>
  <si>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</si>
  <si>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</si>
  <si>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Collector Plates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</si>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</sst>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4-4356-BF94-B551961B9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356-BF94-B551961B9F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4-4FBE-98D2-42A70753D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FBE-98D2-42A70753D9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Accumulator</a:t>
            </a:r>
            <a:r>
              <a:rPr lang="en-US" baseline="0"/>
              <a:t> Total Cell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13</xdr:row>
      <xdr:rowOff>52387</xdr:rowOff>
    </xdr:from>
    <xdr:to>
      <xdr:col>10</xdr:col>
      <xdr:colOff>571500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276226</xdr:colOff>
      <xdr:row>13</xdr:row>
      <xdr:rowOff>52387</xdr:rowOff>
    </xdr:from>
    <xdr:to>
      <xdr:col>15</xdr:col>
      <xdr:colOff>1076326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619125</xdr:colOff>
      <xdr:row>28</xdr:row>
      <xdr:rowOff>71437</xdr:rowOff>
    </xdr:from>
    <xdr:to>
      <xdr:col>10</xdr:col>
      <xdr:colOff>542925</xdr:colOff>
      <xdr:row>42</xdr:row>
      <xdr:rowOff>96202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33"/>
  <sheetViews>
    <sheetView tabSelected="1" zoomScaleNormal="100" workbookViewId="0">
      <selection activeCell="M33" sqref="M33"/>
    </sheetView>
  </sheetViews>
  <sheetFormatPr defaultRowHeight="15" x14ac:dyDescent="0.25"/>
  <cols>
    <col min="1" max="1" width="27.42578125" bestFit="1" customWidth="1"/>
    <col min="4" max="4" width="27" bestFit="1" customWidth="1"/>
    <col min="7" max="7" width="31" bestFit="1" customWidth="1"/>
    <col min="10" max="10" width="23.140625" bestFit="1" customWidth="1"/>
    <col min="13" max="13" width="24.28515625" bestFit="1" customWidth="1"/>
    <col min="16" max="16" width="23.85546875" bestFit="1" customWidth="1"/>
  </cols>
  <sheetData>
    <row r="1" spans="1:17" x14ac:dyDescent="0.25">
      <c r="A1" t="s">
        <v>2</v>
      </c>
    </row>
    <row r="2" spans="1:17" x14ac:dyDescent="0.25">
      <c r="A2" s="5" t="s">
        <v>0</v>
      </c>
      <c r="B2" s="5" t="s">
        <v>55</v>
      </c>
      <c r="D2" s="5" t="s">
        <v>15</v>
      </c>
      <c r="E2" s="5" t="s">
        <v>55</v>
      </c>
      <c r="G2" s="2" t="s">
        <v>65</v>
      </c>
      <c r="J2" s="5" t="s">
        <v>0</v>
      </c>
      <c r="K2" s="5" t="s">
        <v>55</v>
      </c>
      <c r="M2" s="5" t="s">
        <v>56</v>
      </c>
      <c r="N2" s="5" t="s">
        <v>55</v>
      </c>
      <c r="P2" s="5" t="s">
        <v>63</v>
      </c>
      <c r="Q2" s="5" t="s">
        <v>55</v>
      </c>
    </row>
    <row r="3" spans="1:17" x14ac:dyDescent="0.25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47</v>
      </c>
      <c r="K3" s="1">
        <f>B3</f>
        <v>3.1176000000000004</v>
      </c>
      <c r="M3" s="1" t="s">
        <v>57</v>
      </c>
      <c r="N3" s="1">
        <f>SUM(E3:E8)</f>
        <v>16.45</v>
      </c>
      <c r="P3" s="1" t="s">
        <v>1</v>
      </c>
      <c r="Q3" s="1">
        <f>B3*10</f>
        <v>31.176000000000002</v>
      </c>
    </row>
    <row r="4" spans="1:17" x14ac:dyDescent="0.25">
      <c r="A4" s="1" t="s">
        <v>3</v>
      </c>
      <c r="B4" s="1">
        <v>0.33</v>
      </c>
      <c r="D4" s="1" t="s">
        <v>17</v>
      </c>
      <c r="E4" s="1">
        <v>3.63</v>
      </c>
      <c r="J4" s="1" t="s">
        <v>48</v>
      </c>
      <c r="K4" s="1">
        <f>SUM(B5:B15)</f>
        <v>0.82000000000000006</v>
      </c>
      <c r="M4" s="1" t="s">
        <v>59</v>
      </c>
      <c r="N4" s="6">
        <f>E8</f>
        <v>1.36</v>
      </c>
      <c r="P4" s="1" t="s">
        <v>64</v>
      </c>
      <c r="Q4" s="1">
        <f>G3-Q3</f>
        <v>36.334000000000003</v>
      </c>
    </row>
    <row r="5" spans="1:17" x14ac:dyDescent="0.25">
      <c r="A5" s="1" t="s">
        <v>9</v>
      </c>
      <c r="B5" s="1">
        <v>0.05</v>
      </c>
      <c r="D5" s="1" t="s">
        <v>29</v>
      </c>
      <c r="E5" s="1">
        <v>1.95</v>
      </c>
      <c r="G5" s="2" t="s">
        <v>66</v>
      </c>
      <c r="H5" s="8"/>
      <c r="J5" s="1" t="s">
        <v>49</v>
      </c>
      <c r="K5" s="1">
        <f>SUM(B16:B17)</f>
        <v>3.9E-2</v>
      </c>
      <c r="M5" s="1" t="s">
        <v>49</v>
      </c>
      <c r="N5" s="1">
        <f>SUM(E14:E21)</f>
        <v>0.69899999999999995</v>
      </c>
    </row>
    <row r="6" spans="1:17" x14ac:dyDescent="0.25">
      <c r="A6" s="7" t="s">
        <v>5</v>
      </c>
      <c r="B6" s="1">
        <f>2*0.03</f>
        <v>0.06</v>
      </c>
      <c r="D6" s="1" t="s">
        <v>37</v>
      </c>
      <c r="E6" s="1">
        <f>0.58*4</f>
        <v>2.3199999999999998</v>
      </c>
      <c r="G6" s="2">
        <v>67.900000000000006</v>
      </c>
      <c r="H6" s="8"/>
      <c r="J6" s="1" t="s">
        <v>51</v>
      </c>
      <c r="K6" s="1">
        <f>SUM(B18:B19)</f>
        <v>8.4680000000000005E-2</v>
      </c>
      <c r="M6" s="1" t="s">
        <v>61</v>
      </c>
      <c r="N6" s="1">
        <f>SUM(E21:E28)</f>
        <v>0.42700000000000005</v>
      </c>
    </row>
    <row r="7" spans="1:17" x14ac:dyDescent="0.25">
      <c r="A7" s="1" t="s">
        <v>6</v>
      </c>
      <c r="B7" s="1">
        <v>0.05</v>
      </c>
      <c r="D7" s="1" t="s">
        <v>36</v>
      </c>
      <c r="E7" s="1">
        <f>0.45</f>
        <v>0.45</v>
      </c>
      <c r="J7" s="1" t="s">
        <v>3</v>
      </c>
      <c r="K7" s="1">
        <f>B4</f>
        <v>0.33</v>
      </c>
      <c r="M7" s="1" t="s">
        <v>60</v>
      </c>
      <c r="N7" s="1">
        <f>SUM(E9:E13)+SUM(E29:E30)</f>
        <v>2.0100000000000002</v>
      </c>
    </row>
    <row r="8" spans="1:17" x14ac:dyDescent="0.25">
      <c r="A8" s="1" t="s">
        <v>10</v>
      </c>
      <c r="B8" s="1">
        <v>0.05</v>
      </c>
      <c r="D8" s="1" t="s">
        <v>18</v>
      </c>
      <c r="E8" s="6">
        <v>1.36</v>
      </c>
      <c r="G8" s="2" t="s">
        <v>67</v>
      </c>
      <c r="H8" s="2">
        <f>G3-67.9</f>
        <v>-0.39000000000000057</v>
      </c>
      <c r="J8" s="1" t="s">
        <v>62</v>
      </c>
      <c r="K8" s="1">
        <f>B21</f>
        <v>0.31872000000000167</v>
      </c>
      <c r="M8" s="1" t="s">
        <v>62</v>
      </c>
      <c r="N8" s="1">
        <f>E32</f>
        <v>0.90399999999999991</v>
      </c>
    </row>
    <row r="9" spans="1:17" x14ac:dyDescent="0.25">
      <c r="A9" s="1" t="s">
        <v>11</v>
      </c>
      <c r="B9" s="1">
        <f>8*0.01</f>
        <v>0.08</v>
      </c>
      <c r="D9" s="1" t="s">
        <v>19</v>
      </c>
      <c r="E9" s="1">
        <v>0.79</v>
      </c>
      <c r="G9" s="2" t="s">
        <v>68</v>
      </c>
      <c r="H9" s="2">
        <f>G3-67.51</f>
        <v>0</v>
      </c>
    </row>
    <row r="10" spans="1:17" x14ac:dyDescent="0.25">
      <c r="A10" s="1" t="s">
        <v>45</v>
      </c>
      <c r="B10" s="1">
        <f>2*0.02</f>
        <v>0.04</v>
      </c>
      <c r="D10" s="1" t="s">
        <v>20</v>
      </c>
      <c r="E10" s="1">
        <f>0.03*20</f>
        <v>0.6</v>
      </c>
    </row>
    <row r="11" spans="1:17" x14ac:dyDescent="0.25">
      <c r="A11" s="1" t="s">
        <v>44</v>
      </c>
      <c r="B11" s="1">
        <f>2*0.03</f>
        <v>0.06</v>
      </c>
      <c r="D11" s="1" t="s">
        <v>34</v>
      </c>
      <c r="E11" s="1">
        <v>0.1</v>
      </c>
    </row>
    <row r="12" spans="1:17" x14ac:dyDescent="0.25">
      <c r="A12" s="1" t="s">
        <v>12</v>
      </c>
      <c r="B12" s="1">
        <v>7.0000000000000007E-2</v>
      </c>
      <c r="D12" s="1" t="s">
        <v>41</v>
      </c>
      <c r="E12" s="1">
        <f>0.04*3</f>
        <v>0.12</v>
      </c>
    </row>
    <row r="13" spans="1:17" x14ac:dyDescent="0.25">
      <c r="A13" s="1" t="s">
        <v>7</v>
      </c>
      <c r="B13" s="1">
        <v>0.16</v>
      </c>
      <c r="D13" s="1" t="s">
        <v>40</v>
      </c>
      <c r="E13" s="1">
        <f>0.01*5</f>
        <v>0.05</v>
      </c>
    </row>
    <row r="14" spans="1:17" x14ac:dyDescent="0.25">
      <c r="A14" s="1" t="s">
        <v>8</v>
      </c>
      <c r="B14" s="1">
        <v>0.18</v>
      </c>
      <c r="D14" s="1" t="s">
        <v>38</v>
      </c>
      <c r="E14" s="1">
        <v>0.03</v>
      </c>
    </row>
    <row r="15" spans="1:17" x14ac:dyDescent="0.25">
      <c r="A15" s="1" t="s">
        <v>4</v>
      </c>
      <c r="B15" s="1">
        <f>2*(0.01)</f>
        <v>0.02</v>
      </c>
      <c r="D15" s="1" t="s">
        <v>58</v>
      </c>
      <c r="E15" s="1">
        <f>0.059</f>
        <v>5.8999999999999997E-2</v>
      </c>
    </row>
    <row r="16" spans="1:17" x14ac:dyDescent="0.25">
      <c r="A16" s="1" t="s">
        <v>13</v>
      </c>
      <c r="B16" s="1">
        <v>1.9E-2</v>
      </c>
      <c r="D16" s="1" t="s">
        <v>33</v>
      </c>
      <c r="E16" s="1">
        <f>2*0.19</f>
        <v>0.38</v>
      </c>
    </row>
    <row r="17" spans="1:5" x14ac:dyDescent="0.25">
      <c r="A17" s="1" t="s">
        <v>50</v>
      </c>
      <c r="B17" s="1">
        <f>0.02</f>
        <v>0.02</v>
      </c>
      <c r="D17" s="1" t="s">
        <v>22</v>
      </c>
      <c r="E17" s="1">
        <v>0.02</v>
      </c>
    </row>
    <row r="18" spans="1:5" x14ac:dyDescent="0.25">
      <c r="A18" s="1" t="s">
        <v>43</v>
      </c>
      <c r="B18" s="1">
        <f>5.88/1000*11</f>
        <v>6.4680000000000001E-2</v>
      </c>
      <c r="D18" s="1" t="s">
        <v>27</v>
      </c>
      <c r="E18" s="1">
        <v>0.1</v>
      </c>
    </row>
    <row r="19" spans="1:5" x14ac:dyDescent="0.25">
      <c r="A19" s="1" t="s">
        <v>42</v>
      </c>
      <c r="B19" s="1">
        <f>2*0.01</f>
        <v>0.02</v>
      </c>
      <c r="D19" s="1" t="s">
        <v>35</v>
      </c>
      <c r="E19" s="1">
        <v>0.01</v>
      </c>
    </row>
    <row r="20" spans="1:5" x14ac:dyDescent="0.25">
      <c r="A20" s="4" t="s">
        <v>54</v>
      </c>
      <c r="B20" s="4">
        <f>SUM(B3:B19)</f>
        <v>4.3912799999999983</v>
      </c>
      <c r="D20" s="1" t="s">
        <v>39</v>
      </c>
      <c r="E20" s="1">
        <v>0.02</v>
      </c>
    </row>
    <row r="21" spans="1:5" x14ac:dyDescent="0.25">
      <c r="A21" s="4" t="s">
        <v>46</v>
      </c>
      <c r="B21" s="4">
        <f>B22-B20</f>
        <v>0.31872000000000167</v>
      </c>
      <c r="D21" s="1" t="s">
        <v>24</v>
      </c>
      <c r="E21" s="1">
        <v>0.08</v>
      </c>
    </row>
    <row r="22" spans="1:5" x14ac:dyDescent="0.25">
      <c r="A22" s="3" t="s">
        <v>14</v>
      </c>
      <c r="B22" s="3">
        <v>4.71</v>
      </c>
      <c r="D22" s="1" t="s">
        <v>25</v>
      </c>
      <c r="E22" s="1">
        <v>0.02</v>
      </c>
    </row>
    <row r="23" spans="1:5" x14ac:dyDescent="0.25">
      <c r="D23" s="1" t="s">
        <v>26</v>
      </c>
      <c r="E23" s="1">
        <v>0.16</v>
      </c>
    </row>
    <row r="24" spans="1:5" x14ac:dyDescent="0.25">
      <c r="D24" s="1" t="s">
        <v>52</v>
      </c>
      <c r="E24" s="1">
        <f>0.03</f>
        <v>0.03</v>
      </c>
    </row>
    <row r="25" spans="1:5" x14ac:dyDescent="0.25">
      <c r="D25" s="1" t="s">
        <v>30</v>
      </c>
      <c r="E25" s="1">
        <v>0.01</v>
      </c>
    </row>
    <row r="26" spans="1:5" x14ac:dyDescent="0.25">
      <c r="D26" s="1" t="s">
        <v>31</v>
      </c>
      <c r="E26" s="1">
        <f>2*(0.01)</f>
        <v>0.02</v>
      </c>
    </row>
    <row r="27" spans="1:5" x14ac:dyDescent="0.25">
      <c r="D27" s="1" t="s">
        <v>32</v>
      </c>
      <c r="E27" s="1">
        <f>2*0.01</f>
        <v>0.02</v>
      </c>
    </row>
    <row r="28" spans="1:5" x14ac:dyDescent="0.25">
      <c r="D28" s="1" t="s">
        <v>23</v>
      </c>
      <c r="E28" s="1">
        <f>0.027+0.06</f>
        <v>8.6999999999999994E-2</v>
      </c>
    </row>
    <row r="29" spans="1:5" x14ac:dyDescent="0.25">
      <c r="D29" s="1" t="s">
        <v>21</v>
      </c>
      <c r="E29" s="1">
        <f>0.03+0.01</f>
        <v>0.04</v>
      </c>
    </row>
    <row r="30" spans="1:5" x14ac:dyDescent="0.25">
      <c r="D30" s="1" t="s">
        <v>28</v>
      </c>
      <c r="E30" s="1">
        <v>0.31</v>
      </c>
    </row>
    <row r="31" spans="1:5" x14ac:dyDescent="0.25">
      <c r="D31" s="4" t="s">
        <v>54</v>
      </c>
      <c r="E31" s="4">
        <f>SUM(E2:E30)</f>
        <v>19.506000000000004</v>
      </c>
    </row>
    <row r="32" spans="1:5" x14ac:dyDescent="0.25">
      <c r="D32" s="4" t="s">
        <v>46</v>
      </c>
      <c r="E32" s="4">
        <f>67.51-B22*10-E31</f>
        <v>0.90399999999999991</v>
      </c>
    </row>
    <row r="33" spans="4:5" x14ac:dyDescent="0.25">
      <c r="D33" s="3" t="s">
        <v>53</v>
      </c>
      <c r="E33" s="3">
        <f>E31+E32</f>
        <v>20.410000000000004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2024-08-23T21:31:58Z</dcterms:modified>
</cp:coreProperties>
</file>