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<sst xmlns="http://schemas.openxmlformats.org/spreadsheetml/2006/main" count="88" uniqueCount="33">
  <si>
    <t xml:space="preserve">F   R   E   E          R   O   A   M   I   N   G</t>
  </si>
  <si>
    <t xml:space="preserve">10 minutes</t>
  </si>
  <si>
    <t xml:space="preserve">20 minutes</t>
  </si>
  <si>
    <t xml:space="preserve">Transportation</t>
  </si>
  <si>
    <t xml:space="preserve">Charging</t>
  </si>
  <si>
    <t xml:space="preserve">Run</t>
  </si>
  <si>
    <t xml:space="preserve">Count</t>
  </si>
  <si>
    <t xml:space="preserve">Total Time</t>
  </si>
  <si>
    <t xml:space="preserve">Waiting Time</t>
  </si>
  <si>
    <t xml:space="preserve">Run 1</t>
  </si>
  <si>
    <t xml:space="preserve">Run 2</t>
  </si>
  <si>
    <t xml:space="preserve">Run 3</t>
  </si>
  <si>
    <t xml:space="preserve">Run 4</t>
  </si>
  <si>
    <t xml:space="preserve">Run 5</t>
  </si>
  <si>
    <t xml:space="preserve">L   I   N   E      F   O   L   L   O   W   I   N   G</t>
  </si>
  <si>
    <t xml:space="preserve">ANOVA - Single Factor</t>
  </si>
  <si>
    <t xml:space="preserve">Alpha</t>
  </si>
  <si>
    <t xml:space="preserve">Groups</t>
  </si>
  <si>
    <t xml:space="preserve">Sum</t>
  </si>
  <si>
    <t xml:space="preserve">Mean</t>
  </si>
  <si>
    <t xml:space="preserve">Variance</t>
  </si>
  <si>
    <t xml:space="preserve">Column 1</t>
  </si>
  <si>
    <t xml:space="preserve">Column 2</t>
  </si>
  <si>
    <t xml:space="preserve">Source of Variation</t>
  </si>
  <si>
    <t xml:space="preserve">SS</t>
  </si>
  <si>
    <t xml:space="preserve">df</t>
  </si>
  <si>
    <t xml:space="preserve">MS</t>
  </si>
  <si>
    <t xml:space="preserve">F</t>
  </si>
  <si>
    <t xml:space="preserve">P-value</t>
  </si>
  <si>
    <t xml:space="preserve">F critical</t>
  </si>
  <si>
    <t xml:space="preserve">Between Groups</t>
  </si>
  <si>
    <t xml:space="preserve">Within Groups</t>
  </si>
  <si>
    <t xml:space="preserve">Total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</si>
</sst>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C5E0B4"/>
        <bgColor rgb="FFD0CECE"/>
      </patternFill>
    </fill>
    <fill>
      <patternFill patternType="solid">
        <fgColor rgb="FFFFD966"/>
        <bgColor rgb="FFF8CBAD"/>
      </patternFill>
    </fill>
    <fill>
      <patternFill patternType="solid">
        <fgColor rgb="FFB4C7E7"/>
        <bgColor rgb="FF99CCFF"/>
      </patternFill>
    </fill>
    <fill>
      <patternFill patternType="solid">
        <fgColor rgb="FFF4B183"/>
        <bgColor rgb="FFF8CBAD"/>
      </patternFill>
    </fill>
    <fill>
      <patternFill patternType="solid">
        <fgColor rgb="FFDAE3F3"/>
        <bgColor rgb="FFD0CECE"/>
      </patternFill>
    </fill>
    <fill>
      <patternFill patternType="solid">
        <fgColor rgb="FFF8CBAD"/>
        <bgColor rgb="FFF4B183"/>
      </patternFill>
    </fill>
    <fill>
      <patternFill patternType="solid">
        <fgColor rgb="FFD0CECE"/>
        <bgColor rgb="FFC5E0B4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FCC"/>
      <rgbColor rgb="FFDAE3F3"/>
      <rgbColor rgb="FF660066"/>
      <rgbColor rgb="FFFF8080"/>
      <rgbColor rgb="FF0066CC"/>
      <rgbColor rgb="FFB4C7E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D966"/>
      <rgbColor rgb="FF99CCFF"/>
      <rgbColor rgb="FFF4B183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X37"/>
  <sheetViews>
    <sheetView windowProtection="false" showFormulas="false" showGridLines="true" showRowColHeaders="true" showZeros="true" rightToLeft="false" tabSelected="true" showOutlineSymbols="true" defaultGridColor="true" view="normal" topLeftCell="A7" colorId="64" zoomScale="100" zoomScaleNormal="100" zoomScalePageLayoutView="100" workbookViewId="0">
      <selection pane="topLeft" activeCell="R27" activeCellId="0" sqref="R27"/>
    </sheetView>
  </sheetViews>
  <sheetFormatPr defaultRowHeight="14.4"/>
  <cols>
    <col collapsed="false" hidden="false" max="1" min="1" style="0" width="12.1479591836735"/>
    <col collapsed="false" hidden="false" max="2" min="2" style="0" width="8.63775510204082"/>
    <col collapsed="false" hidden="false" max="4" min="3" style="0" width="12.1479591836735"/>
    <col collapsed="false" hidden="false" max="5" min="5" style="0" width="8.50510204081633"/>
    <col collapsed="false" hidden="false" max="6" min="6" style="0" width="8.63775510204082"/>
    <col collapsed="false" hidden="false" max="8" min="7" style="0" width="12.1479591836735"/>
    <col collapsed="false" hidden="false" max="10" min="9" style="0" width="8.50510204081633"/>
    <col collapsed="false" hidden="false" max="12" min="11" style="0" width="12.1479591836735"/>
    <col collapsed="false" hidden="false" max="14" min="13" style="0" width="8.50510204081633"/>
    <col collapsed="false" hidden="false" max="16" min="15" style="0" width="12.1479591836735"/>
    <col collapsed="false" hidden="false" max="1025" min="17" style="0" width="8.50510204081633"/>
  </cols>
  <sheetData>
    <row r="2" customFormat="false" ht="15.6" hidden="false" customHeight="false" outlineLevel="0" collapsed="false">
      <c r="A2" s="1" t="s">
        <v>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customFormat="false" ht="15.6" hidden="false" customHeight="false" outlineLevel="0" collapsed="false">
      <c r="A3" s="2" t="s">
        <v>1</v>
      </c>
      <c r="B3" s="2"/>
      <c r="C3" s="2"/>
      <c r="D3" s="2"/>
      <c r="E3" s="2"/>
      <c r="F3" s="2"/>
      <c r="G3" s="2"/>
      <c r="H3" s="2"/>
      <c r="J3" s="2" t="s">
        <v>2</v>
      </c>
      <c r="K3" s="2"/>
      <c r="L3" s="2"/>
      <c r="M3" s="2"/>
      <c r="N3" s="2"/>
      <c r="O3" s="2"/>
      <c r="P3" s="2"/>
    </row>
    <row r="4" customFormat="false" ht="15.6" hidden="false" customHeight="false" outlineLevel="0" collapsed="false">
      <c r="B4" s="3" t="s">
        <v>3</v>
      </c>
      <c r="C4" s="3"/>
      <c r="D4" s="3"/>
      <c r="F4" s="3" t="s">
        <v>4</v>
      </c>
      <c r="G4" s="3"/>
      <c r="H4" s="3"/>
      <c r="J4" s="3" t="s">
        <v>3</v>
      </c>
      <c r="K4" s="3"/>
      <c r="L4" s="3"/>
      <c r="N4" s="4" t="s">
        <v>4</v>
      </c>
      <c r="O4" s="4"/>
      <c r="P4" s="4"/>
    </row>
    <row r="5" customFormat="false" ht="14.4" hidden="false" customHeight="false" outlineLevel="0" collapsed="false">
      <c r="A5" s="5" t="s">
        <v>5</v>
      </c>
      <c r="B5" s="6" t="s">
        <v>6</v>
      </c>
      <c r="C5" s="6" t="s">
        <v>7</v>
      </c>
      <c r="D5" s="6" t="s">
        <v>8</v>
      </c>
      <c r="F5" s="6" t="s">
        <v>6</v>
      </c>
      <c r="G5" s="6" t="s">
        <v>7</v>
      </c>
      <c r="H5" s="6" t="s">
        <v>8</v>
      </c>
      <c r="J5" s="6" t="s">
        <v>6</v>
      </c>
      <c r="K5" s="6" t="s">
        <v>7</v>
      </c>
      <c r="L5" s="6" t="s">
        <v>8</v>
      </c>
      <c r="N5" s="6" t="s">
        <v>6</v>
      </c>
      <c r="O5" s="6" t="s">
        <v>7</v>
      </c>
      <c r="P5" s="6" t="s">
        <v>8</v>
      </c>
    </row>
    <row r="6" customFormat="false" ht="14.4" hidden="false" customHeight="false" outlineLevel="0" collapsed="false">
      <c r="A6" s="7" t="s">
        <v>9</v>
      </c>
      <c r="B6" s="8" t="n">
        <v>59</v>
      </c>
      <c r="C6" s="8" t="n">
        <v>124.660847457627</v>
      </c>
      <c r="D6" s="8" t="n">
        <v>62.8184745762712</v>
      </c>
      <c r="F6" s="8" t="n">
        <v>20</v>
      </c>
      <c r="G6" s="8" t="n">
        <v>37.9345</v>
      </c>
      <c r="H6" s="8" t="n">
        <v>0.2775</v>
      </c>
      <c r="J6" s="8" t="n">
        <v>105</v>
      </c>
      <c r="K6" s="8" t="n">
        <v>141.432190476191</v>
      </c>
      <c r="L6" s="8" t="n">
        <v>79.1329523809524</v>
      </c>
      <c r="N6" s="8" t="n">
        <v>35</v>
      </c>
      <c r="O6" s="8" t="n">
        <v>42.9097142857143</v>
      </c>
      <c r="P6" s="8" t="n">
        <v>0.298571428571429</v>
      </c>
    </row>
    <row r="7" customFormat="false" ht="14.4" hidden="false" customHeight="false" outlineLevel="0" collapsed="false">
      <c r="A7" s="7" t="s">
        <v>10</v>
      </c>
      <c r="B7" s="8" t="n">
        <v>56</v>
      </c>
      <c r="C7" s="8" t="n">
        <v>137.90625</v>
      </c>
      <c r="D7" s="8" t="n">
        <v>74.2176785714286</v>
      </c>
      <c r="F7" s="8" t="n">
        <v>19</v>
      </c>
      <c r="G7" s="8" t="n">
        <v>39.9315789473684</v>
      </c>
      <c r="H7" s="8" t="n">
        <v>0.298421052631579</v>
      </c>
      <c r="J7" s="8" t="n">
        <v>106</v>
      </c>
      <c r="K7" s="8" t="n">
        <v>148.16679245283</v>
      </c>
      <c r="L7" s="8" t="n">
        <v>85.3641509433963</v>
      </c>
      <c r="N7" s="8" t="n">
        <v>37</v>
      </c>
      <c r="O7" s="8" t="n">
        <v>40.2121621621622</v>
      </c>
      <c r="P7" s="8" t="n">
        <v>0.294324324324324</v>
      </c>
    </row>
    <row r="8" customFormat="false" ht="14.4" hidden="false" customHeight="false" outlineLevel="0" collapsed="false">
      <c r="A8" s="7" t="s">
        <v>11</v>
      </c>
      <c r="B8" s="8" t="n">
        <v>52</v>
      </c>
      <c r="C8" s="8" t="n">
        <v>140.299615384615</v>
      </c>
      <c r="D8" s="8" t="n">
        <v>73.7426923076923</v>
      </c>
      <c r="F8" s="8" t="n">
        <v>19</v>
      </c>
      <c r="G8" s="8" t="n">
        <v>42.841052631579</v>
      </c>
      <c r="H8" s="8" t="n">
        <v>0.31</v>
      </c>
      <c r="J8" s="8" t="n">
        <v>51</v>
      </c>
      <c r="K8" s="8" t="n">
        <v>142.257254901961</v>
      </c>
      <c r="L8" s="8" t="n">
        <v>77.1670588235294</v>
      </c>
      <c r="N8" s="8" t="n">
        <v>17</v>
      </c>
      <c r="O8" s="8" t="n">
        <v>38.8070588235294</v>
      </c>
      <c r="P8" s="8" t="n">
        <v>0.287647058823529</v>
      </c>
    </row>
    <row r="9" customFormat="false" ht="14.4" hidden="false" customHeight="false" outlineLevel="0" collapsed="false">
      <c r="A9" s="7" t="s">
        <v>12</v>
      </c>
      <c r="B9" s="8" t="n">
        <v>42</v>
      </c>
      <c r="C9" s="8" t="n">
        <v>124.503571428571</v>
      </c>
      <c r="D9" s="8" t="n">
        <v>53.695</v>
      </c>
      <c r="F9" s="8" t="n">
        <v>12</v>
      </c>
      <c r="G9" s="8" t="n">
        <v>39.3616666666667</v>
      </c>
      <c r="H9" s="8" t="n">
        <v>0.29</v>
      </c>
      <c r="J9" s="8" t="n">
        <v>94</v>
      </c>
      <c r="K9" s="8" t="n">
        <v>138.352234042553</v>
      </c>
      <c r="L9" s="8" t="n">
        <v>77.2639361702128</v>
      </c>
      <c r="N9" s="8" t="n">
        <v>34</v>
      </c>
      <c r="O9" s="8" t="n">
        <v>42.9326470588235</v>
      </c>
      <c r="P9" s="8" t="n">
        <v>0.290882352941176</v>
      </c>
    </row>
    <row r="10" customFormat="false" ht="14.4" hidden="false" customHeight="false" outlineLevel="0" collapsed="false">
      <c r="A10" s="7" t="s">
        <v>13</v>
      </c>
      <c r="B10" s="8" t="n">
        <v>46</v>
      </c>
      <c r="C10" s="8" t="n">
        <v>151.59152173913</v>
      </c>
      <c r="D10" s="8" t="n">
        <v>75.6367391304348</v>
      </c>
      <c r="F10" s="8" t="n">
        <v>16</v>
      </c>
      <c r="G10" s="8" t="n">
        <v>39.249375</v>
      </c>
      <c r="H10" s="8" t="n">
        <v>0.300625</v>
      </c>
      <c r="J10" s="8" t="n">
        <v>80</v>
      </c>
      <c r="K10" s="8" t="n">
        <v>165.57375</v>
      </c>
      <c r="L10" s="8" t="n">
        <v>87.59225</v>
      </c>
      <c r="N10" s="8" t="n">
        <v>24</v>
      </c>
      <c r="O10" s="8" t="n">
        <v>44.0958333333333</v>
      </c>
      <c r="P10" s="8" t="n">
        <v>0.627916666666667</v>
      </c>
    </row>
    <row r="11" customFormat="false" ht="15.6" hidden="false" customHeight="false" outlineLevel="0" collapsed="false">
      <c r="A11" s="9"/>
      <c r="B11" s="10" t="n">
        <f aca="false">SUM(B6:B10)</f>
        <v>255</v>
      </c>
      <c r="C11" s="10" t="n">
        <f aca="false">SUMPRODUCT(B6:B10,C6:C10)/SUM(B6:B10)</f>
        <v>135.590901960784</v>
      </c>
      <c r="D11" s="10" t="n">
        <f aca="false">SUMPRODUCT(B6:B10,D6:D10)/SUM(B6:B10)</f>
        <v>68.359137254902</v>
      </c>
      <c r="F11" s="10" t="n">
        <f aca="false">SUM(F6:F10)</f>
        <v>86</v>
      </c>
      <c r="G11" s="10" t="n">
        <f aca="false">SUMPRODUCT(F6:F10,G6:G10)/SUM(F6:F10)</f>
        <v>39.903488372093</v>
      </c>
      <c r="H11" s="10" t="n">
        <f aca="false">SUMPRODUCT(F6:F10,H6:H10)/SUM(F6:F10)</f>
        <v>0.295348837209302</v>
      </c>
      <c r="J11" s="10" t="n">
        <f aca="false">SUM(J6:J10)</f>
        <v>436</v>
      </c>
      <c r="K11" s="10" t="n">
        <f aca="false">SUMPRODUCT(J6:J10,K6:K10)/SUM(J6:J10)</f>
        <v>146.931628440367</v>
      </c>
      <c r="L11" s="10" t="n">
        <f aca="false">SUMPRODUCT(J6:J10,L6:L10)/SUM(J6:J10)</f>
        <v>81.5671330275229</v>
      </c>
      <c r="N11" s="10" t="n">
        <f aca="false">SUM(N6:N10)</f>
        <v>147</v>
      </c>
      <c r="O11" s="10" t="n">
        <f aca="false">SUMPRODUCT(N6:N10,O6:O10)/SUM(N6:N10)</f>
        <v>41.9552380952381</v>
      </c>
      <c r="P11" s="10" t="n">
        <f aca="false">SUMPRODUCT(N6:N10,P6:P10)/SUM(N6:N10)</f>
        <v>0.348231292517007</v>
      </c>
    </row>
    <row r="12" customFormat="false" ht="14.4" hidden="false" customHeight="false" outlineLevel="0" collapsed="false">
      <c r="A12" s="9"/>
      <c r="B12" s="9"/>
      <c r="C12" s="9"/>
      <c r="D12" s="9"/>
      <c r="F12" s="9"/>
      <c r="G12" s="9"/>
      <c r="H12" s="9"/>
      <c r="J12" s="9"/>
      <c r="K12" s="9"/>
      <c r="L12" s="9"/>
      <c r="N12" s="9"/>
      <c r="O12" s="9"/>
      <c r="P12" s="9"/>
    </row>
    <row r="13" customFormat="false" ht="14.4" hidden="false" customHeight="false" outlineLevel="0" collapsed="false">
      <c r="A13" s="9"/>
      <c r="B13" s="9"/>
      <c r="C13" s="9"/>
      <c r="D13" s="9"/>
      <c r="F13" s="9"/>
      <c r="G13" s="9"/>
      <c r="H13" s="9"/>
      <c r="J13" s="9"/>
      <c r="K13" s="9"/>
      <c r="L13" s="9"/>
      <c r="N13" s="9"/>
      <c r="O13" s="9"/>
      <c r="P13" s="9"/>
    </row>
    <row r="14" customFormat="false" ht="15" hidden="false" customHeight="true" outlineLevel="0" collapsed="false">
      <c r="A14" s="1" t="s">
        <v>14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customFormat="false" ht="15.6" hidden="false" customHeight="false" outlineLevel="0" collapsed="false">
      <c r="A15" s="2" t="s">
        <v>1</v>
      </c>
      <c r="B15" s="2"/>
      <c r="C15" s="2"/>
      <c r="D15" s="2"/>
      <c r="E15" s="2"/>
      <c r="F15" s="2"/>
      <c r="G15" s="2"/>
      <c r="H15" s="2"/>
      <c r="J15" s="2" t="s">
        <v>2</v>
      </c>
      <c r="K15" s="2"/>
      <c r="L15" s="2"/>
      <c r="M15" s="2"/>
      <c r="N15" s="2"/>
      <c r="O15" s="2"/>
      <c r="P15" s="2"/>
    </row>
    <row r="16" customFormat="false" ht="15.6" hidden="false" customHeight="false" outlineLevel="0" collapsed="false">
      <c r="B16" s="3" t="s">
        <v>3</v>
      </c>
      <c r="C16" s="3"/>
      <c r="D16" s="3"/>
      <c r="F16" s="3" t="s">
        <v>4</v>
      </c>
      <c r="G16" s="3"/>
      <c r="H16" s="3"/>
      <c r="J16" s="3" t="s">
        <v>3</v>
      </c>
      <c r="K16" s="3"/>
      <c r="L16" s="3"/>
      <c r="N16" s="4" t="s">
        <v>4</v>
      </c>
      <c r="O16" s="4"/>
      <c r="P16" s="4"/>
    </row>
    <row r="17" customFormat="false" ht="14.4" hidden="false" customHeight="false" outlineLevel="0" collapsed="false">
      <c r="A17" s="5" t="s">
        <v>5</v>
      </c>
      <c r="B17" s="6" t="s">
        <v>6</v>
      </c>
      <c r="C17" s="6" t="s">
        <v>7</v>
      </c>
      <c r="D17" s="6" t="s">
        <v>8</v>
      </c>
      <c r="E17" s="9"/>
      <c r="F17" s="6" t="s">
        <v>6</v>
      </c>
      <c r="G17" s="6" t="s">
        <v>7</v>
      </c>
      <c r="H17" s="6" t="s">
        <v>8</v>
      </c>
      <c r="I17" s="9"/>
      <c r="J17" s="6" t="s">
        <v>6</v>
      </c>
      <c r="K17" s="6" t="s">
        <v>7</v>
      </c>
      <c r="L17" s="6" t="s">
        <v>8</v>
      </c>
      <c r="M17" s="9"/>
      <c r="N17" s="6" t="s">
        <v>6</v>
      </c>
      <c r="O17" s="6" t="s">
        <v>7</v>
      </c>
      <c r="P17" s="6" t="s">
        <v>8</v>
      </c>
    </row>
    <row r="18" customFormat="false" ht="14.4" hidden="false" customHeight="false" outlineLevel="0" collapsed="false">
      <c r="A18" s="7" t="s">
        <v>9</v>
      </c>
      <c r="B18" s="8" t="n">
        <v>44</v>
      </c>
      <c r="C18" s="8" t="n">
        <v>146.193181818182</v>
      </c>
      <c r="D18" s="8" t="n">
        <v>71.5336363636364</v>
      </c>
      <c r="E18" s="9"/>
      <c r="F18" s="8" t="n">
        <v>19</v>
      </c>
      <c r="G18" s="8" t="n">
        <v>46.4205263157895</v>
      </c>
      <c r="H18" s="8" t="n">
        <v>0.299473684210526</v>
      </c>
      <c r="I18" s="9"/>
      <c r="J18" s="8" t="n">
        <v>100</v>
      </c>
      <c r="K18" s="8" t="n">
        <v>165.5576</v>
      </c>
      <c r="L18" s="8" t="n">
        <v>91.4966</v>
      </c>
      <c r="M18" s="9"/>
      <c r="N18" s="8" t="n">
        <v>33</v>
      </c>
      <c r="O18" s="8" t="n">
        <v>51.0615151515152</v>
      </c>
      <c r="P18" s="8" t="n">
        <v>0.304545454545454</v>
      </c>
    </row>
    <row r="19" customFormat="false" ht="14.4" hidden="false" customHeight="false" outlineLevel="0" collapsed="false">
      <c r="A19" s="7" t="s">
        <v>10</v>
      </c>
      <c r="B19" s="8" t="n">
        <v>46</v>
      </c>
      <c r="C19" s="8" t="n">
        <v>144.868043478261</v>
      </c>
      <c r="D19" s="8" t="n">
        <v>70.0141304347826</v>
      </c>
      <c r="E19" s="9"/>
      <c r="F19" s="8" t="n">
        <v>19</v>
      </c>
      <c r="G19" s="8" t="n">
        <v>44.9615789473684</v>
      </c>
      <c r="H19" s="8" t="n">
        <v>0.305789473684211</v>
      </c>
      <c r="I19" s="9"/>
      <c r="J19" s="8" t="n">
        <v>99</v>
      </c>
      <c r="K19" s="8" t="n">
        <v>167.005555555556</v>
      </c>
      <c r="L19" s="8" t="n">
        <v>93.8946464646464</v>
      </c>
      <c r="M19" s="9"/>
      <c r="N19" s="8" t="n">
        <v>39</v>
      </c>
      <c r="O19" s="8" t="n">
        <v>50.4423076923077</v>
      </c>
      <c r="P19" s="8" t="n">
        <v>0.282820512820513</v>
      </c>
    </row>
    <row r="20" customFormat="false" ht="14.4" hidden="false" customHeight="false" outlineLevel="0" collapsed="false">
      <c r="A20" s="7" t="s">
        <v>11</v>
      </c>
      <c r="B20" s="8" t="n">
        <v>43</v>
      </c>
      <c r="C20" s="8" t="n">
        <v>141.828604651163</v>
      </c>
      <c r="D20" s="8" t="n">
        <v>64.3183720930233</v>
      </c>
      <c r="E20" s="9"/>
      <c r="F20" s="8" t="n">
        <v>18</v>
      </c>
      <c r="G20" s="8" t="n">
        <v>52.4361111111111</v>
      </c>
      <c r="H20" s="8" t="n">
        <v>0.285555555555556</v>
      </c>
      <c r="I20" s="9"/>
      <c r="J20" s="8" t="n">
        <v>61</v>
      </c>
      <c r="K20" s="8" t="n">
        <v>136.623278688525</v>
      </c>
      <c r="L20" s="8" t="n">
        <v>64.4498360655738</v>
      </c>
      <c r="M20" s="9"/>
      <c r="N20" s="8" t="n">
        <v>30</v>
      </c>
      <c r="O20" s="8" t="n">
        <v>45.218</v>
      </c>
      <c r="P20" s="8" t="n">
        <v>0.286333333333333</v>
      </c>
    </row>
    <row r="21" customFormat="false" ht="14.4" hidden="false" customHeight="false" outlineLevel="0" collapsed="false">
      <c r="A21" s="7" t="s">
        <v>12</v>
      </c>
      <c r="B21" s="8" t="n">
        <v>46</v>
      </c>
      <c r="C21" s="8" t="n">
        <v>144.929130434783</v>
      </c>
      <c r="D21" s="8" t="n">
        <v>67.8756521739131</v>
      </c>
      <c r="E21" s="9"/>
      <c r="F21" s="8" t="n">
        <v>16</v>
      </c>
      <c r="G21" s="8" t="n">
        <v>50.3475</v>
      </c>
      <c r="H21" s="8" t="n">
        <v>0.27875</v>
      </c>
      <c r="I21" s="9"/>
      <c r="J21" s="8" t="n">
        <v>93</v>
      </c>
      <c r="K21" s="8" t="n">
        <v>172.496344086022</v>
      </c>
      <c r="L21" s="8" t="n">
        <v>94.8020430107527</v>
      </c>
      <c r="M21" s="9"/>
      <c r="N21" s="8" t="n">
        <v>38</v>
      </c>
      <c r="O21" s="8" t="n">
        <v>49.8289473684211</v>
      </c>
      <c r="P21" s="8" t="n">
        <v>0.306052631578947</v>
      </c>
    </row>
    <row r="22" customFormat="false" ht="14.4" hidden="false" customHeight="false" outlineLevel="0" collapsed="false">
      <c r="A22" s="7" t="s">
        <v>13</v>
      </c>
      <c r="B22" s="8" t="n">
        <v>42</v>
      </c>
      <c r="C22" s="8" t="n">
        <v>133.404523809524</v>
      </c>
      <c r="D22" s="8" t="n">
        <v>60.5630952380952</v>
      </c>
      <c r="E22" s="9"/>
      <c r="F22" s="8" t="n">
        <v>16</v>
      </c>
      <c r="G22" s="8" t="n">
        <v>45.19875</v>
      </c>
      <c r="H22" s="8" t="n">
        <v>0.294375</v>
      </c>
      <c r="I22" s="9"/>
      <c r="J22" s="8" t="n">
        <v>88</v>
      </c>
      <c r="K22" s="8" t="n">
        <v>156.680909090909</v>
      </c>
      <c r="L22" s="8" t="n">
        <v>83.9357954545454</v>
      </c>
      <c r="M22" s="9"/>
      <c r="N22" s="8" t="n">
        <v>35</v>
      </c>
      <c r="O22" s="8" t="n">
        <v>48.902</v>
      </c>
      <c r="P22" s="8" t="n">
        <v>0.278</v>
      </c>
    </row>
    <row r="23" customFormat="false" ht="15.6" hidden="false" customHeight="false" outlineLevel="0" collapsed="false">
      <c r="A23" s="9"/>
      <c r="B23" s="10" t="n">
        <f aca="false">SUM(B18:B22)</f>
        <v>221</v>
      </c>
      <c r="C23" s="10" t="n">
        <f aca="false">SUMPRODUCT(B18:B22,C18:C22)/SUM(B18:B22)</f>
        <v>142.374615384615</v>
      </c>
      <c r="D23" s="10" t="n">
        <f aca="false">SUMPRODUCT(B18:B22,D18:D22)/SUM(B18:B22)</f>
        <v>66.9671945701357</v>
      </c>
      <c r="E23" s="9"/>
      <c r="F23" s="10" t="n">
        <f aca="false">SUM(F18:F22)</f>
        <v>88</v>
      </c>
      <c r="G23" s="10" t="n">
        <f aca="false">SUMPRODUCT(F18:F22,G18:G22)/SUM(F18:F22)</f>
        <v>47.8278409090909</v>
      </c>
      <c r="H23" s="10" t="n">
        <f aca="false">SUMPRODUCT(F18:F22,H18:H22)/SUM(F18:F22)</f>
        <v>0.293295454545455</v>
      </c>
      <c r="I23" s="9"/>
      <c r="J23" s="10" t="n">
        <f aca="false">SUM(J18:J22)</f>
        <v>441</v>
      </c>
      <c r="K23" s="10" t="n">
        <f aca="false">SUMPRODUCT(J18:J22,K18:K22)/SUM(J18:J22)</f>
        <v>161.572358276644</v>
      </c>
      <c r="L23" s="10" t="n">
        <f aca="false">SUMPRODUCT(J18:J22,L18:L22)/SUM(J18:J22)</f>
        <v>87.4821088435374</v>
      </c>
      <c r="M23" s="9"/>
      <c r="N23" s="10" t="n">
        <f aca="false">SUM(N18:N22)</f>
        <v>175</v>
      </c>
      <c r="O23" s="10" t="n">
        <f aca="false">SUMPRODUCT(N18:N22,O18:O22)/SUM(N18:N22)</f>
        <v>49.2222285714286</v>
      </c>
      <c r="P23" s="10" t="n">
        <f aca="false">SUMPRODUCT(N18:N22,P18:P22)/SUM(N18:N22)</f>
        <v>0.2916</v>
      </c>
    </row>
    <row r="27" customFormat="false" ht="13.8" hidden="false" customHeight="false" outlineLevel="0" collapsed="false">
      <c r="C27" s="8" t="n">
        <v>124.660847457627</v>
      </c>
      <c r="D27" s="8" t="n">
        <v>146.193181818182</v>
      </c>
      <c r="F27" s="11" t="s">
        <v>15</v>
      </c>
      <c r="O27" s="8" t="n">
        <v>141.432190476191</v>
      </c>
      <c r="P27" s="8" t="n">
        <v>165.5576</v>
      </c>
      <c r="R27" s="11" t="s">
        <v>15</v>
      </c>
    </row>
    <row r="28" customFormat="false" ht="13.8" hidden="false" customHeight="false" outlineLevel="0" collapsed="false">
      <c r="C28" s="8" t="n">
        <v>137.90625</v>
      </c>
      <c r="D28" s="8" t="n">
        <v>144.868043478261</v>
      </c>
      <c r="F28" s="0" t="s">
        <v>16</v>
      </c>
      <c r="G28" s="0" t="n">
        <v>0.05</v>
      </c>
      <c r="O28" s="8" t="n">
        <v>148.16679245283</v>
      </c>
      <c r="P28" s="8" t="n">
        <v>167.005555555556</v>
      </c>
      <c r="R28" s="0" t="s">
        <v>16</v>
      </c>
      <c r="S28" s="0" t="n">
        <v>0.05</v>
      </c>
    </row>
    <row r="29" customFormat="false" ht="13.8" hidden="false" customHeight="false" outlineLevel="0" collapsed="false">
      <c r="C29" s="8" t="n">
        <v>140.299615384615</v>
      </c>
      <c r="D29" s="8" t="n">
        <v>141.828604651163</v>
      </c>
      <c r="O29" s="8" t="n">
        <v>142.257254901961</v>
      </c>
      <c r="P29" s="8" t="n">
        <v>136.623278688525</v>
      </c>
    </row>
    <row r="30" customFormat="false" ht="13.8" hidden="false" customHeight="false" outlineLevel="0" collapsed="false">
      <c r="C30" s="8" t="n">
        <v>124.503571428571</v>
      </c>
      <c r="D30" s="8" t="n">
        <v>144.929130434783</v>
      </c>
      <c r="F30" s="0" t="s">
        <v>17</v>
      </c>
      <c r="G30" s="0" t="s">
        <v>6</v>
      </c>
      <c r="H30" s="0" t="s">
        <v>18</v>
      </c>
      <c r="I30" s="0" t="s">
        <v>19</v>
      </c>
      <c r="J30" s="0" t="s">
        <v>20</v>
      </c>
      <c r="O30" s="8" t="n">
        <v>138.352234042553</v>
      </c>
      <c r="P30" s="8" t="n">
        <v>172.496344086022</v>
      </c>
      <c r="R30" s="0" t="s">
        <v>17</v>
      </c>
      <c r="S30" s="0" t="s">
        <v>6</v>
      </c>
      <c r="T30" s="0" t="s">
        <v>18</v>
      </c>
      <c r="U30" s="0" t="s">
        <v>19</v>
      </c>
      <c r="V30" s="0" t="s">
        <v>20</v>
      </c>
    </row>
    <row r="31" customFormat="false" ht="13.8" hidden="false" customHeight="false" outlineLevel="0" collapsed="false">
      <c r="C31" s="8" t="n">
        <v>151.59152173913</v>
      </c>
      <c r="D31" s="8" t="n">
        <v>133.404523809524</v>
      </c>
      <c r="F31" s="0" t="s">
        <v>21</v>
      </c>
      <c r="G31" s="0" t="n">
        <f aca="false">COUNT(Sheet1!$C$27:$C$31)</f>
        <v>5</v>
      </c>
      <c r="H31" s="0" t="n">
        <f aca="false">SUM(Sheet1!$C$27:$C$31)</f>
        <v>678.961806009944</v>
      </c>
      <c r="I31" s="0" t="n">
        <f aca="false">AVERAGE(Sheet1!$C$27:$C$31)</f>
        <v>135.792361201989</v>
      </c>
      <c r="J31" s="0" t="n">
        <f aca="false">VAR(Sheet1!$C$27:$C$31)</f>
        <v>131.436178146215</v>
      </c>
      <c r="O31" s="8" t="n">
        <v>165.57375</v>
      </c>
      <c r="P31" s="8" t="n">
        <v>156.680909090909</v>
      </c>
      <c r="R31" s="0" t="s">
        <v>21</v>
      </c>
      <c r="S31" s="0" t="n">
        <f aca="false">COUNT(Sheet1!$O$27:$O$31)</f>
        <v>5</v>
      </c>
      <c r="T31" s="0" t="n">
        <f aca="false">SUM(Sheet1!$O$27:$O$31)</f>
        <v>735.782221873535</v>
      </c>
      <c r="U31" s="0" t="n">
        <f aca="false">AVERAGE(Sheet1!$O$27:$O$31)</f>
        <v>147.156444374707</v>
      </c>
      <c r="V31" s="0" t="n">
        <f aca="false">VAR(Sheet1!$O$27:$O$31)</f>
        <v>118.625302372943</v>
      </c>
    </row>
    <row r="32" customFormat="false" ht="14.4" hidden="false" customHeight="false" outlineLevel="0" collapsed="false">
      <c r="F32" s="0" t="s">
        <v>22</v>
      </c>
      <c r="G32" s="0" t="n">
        <f aca="false">COUNT(Sheet1!$D$27:$D$31)</f>
        <v>5</v>
      </c>
      <c r="H32" s="0" t="n">
        <f aca="false">SUM(Sheet1!$D$27:$D$31)</f>
        <v>711.223484191912</v>
      </c>
      <c r="I32" s="0" t="n">
        <f aca="false">AVERAGE(Sheet1!$D$27:$D$31)</f>
        <v>142.244696838382</v>
      </c>
      <c r="J32" s="0" t="n">
        <f aca="false">VAR(Sheet1!$D$27:$D$31)</f>
        <v>27.0001142126425</v>
      </c>
      <c r="R32" s="0" t="s">
        <v>22</v>
      </c>
      <c r="S32" s="0" t="n">
        <f aca="false">COUNT(Sheet1!$P$27:$P$31)</f>
        <v>5</v>
      </c>
      <c r="T32" s="0" t="n">
        <f aca="false">SUM(Sheet1!$P$27:$P$31)</f>
        <v>798.363687421011</v>
      </c>
      <c r="U32" s="0" t="n">
        <f aca="false">AVERAGE(Sheet1!$P$27:$P$31)</f>
        <v>159.672737484202</v>
      </c>
      <c r="V32" s="0" t="n">
        <f aca="false">VAR(Sheet1!$P$27:$P$31)</f>
        <v>198.268825471047</v>
      </c>
    </row>
    <row r="34" customFormat="false" ht="14.4" hidden="false" customHeight="false" outlineLevel="0" collapsed="false">
      <c r="F34" s="0" t="s">
        <v>23</v>
      </c>
      <c r="G34" s="0" t="s">
        <v>24</v>
      </c>
      <c r="H34" s="0" t="s">
        <v>25</v>
      </c>
      <c r="I34" s="0" t="s">
        <v>26</v>
      </c>
      <c r="J34" s="0" t="s">
        <v>27</v>
      </c>
      <c r="K34" s="0" t="s">
        <v>28</v>
      </c>
      <c r="L34" s="0" t="s">
        <v>29</v>
      </c>
      <c r="R34" s="0" t="s">
        <v>23</v>
      </c>
      <c r="S34" s="0" t="s">
        <v>24</v>
      </c>
      <c r="T34" s="0" t="s">
        <v>25</v>
      </c>
      <c r="U34" s="0" t="s">
        <v>26</v>
      </c>
      <c r="V34" s="0" t="s">
        <v>27</v>
      </c>
      <c r="W34" s="0" t="s">
        <v>28</v>
      </c>
      <c r="X34" s="0" t="s">
        <v>29</v>
      </c>
    </row>
    <row r="35" customFormat="false" ht="14.4" hidden="false" customHeight="false" outlineLevel="0" collapsed="false">
      <c r="F35" s="0" t="s">
        <v>30</v>
      </c>
      <c r="G35" s="0" t="n">
        <f aca="false">SUMPRODUCT(Sheet1!$H$31:$H$32,Sheet1!$I$31:$I$32)-SUM(Sheet1!$H$31:$H$32)^2/SUM(Sheet1!$G$31:$G$32)</f>
        <v>104.081587911671</v>
      </c>
      <c r="H35" s="0" t="n">
        <f aca="false">COUNT(Sheet1!$H$31:$H$32)-1</f>
        <v>1</v>
      </c>
      <c r="I35" s="0" t="n">
        <f aca="false">Sheet1!$G$35 / Sheet1!$H$35</f>
        <v>104.081587911671</v>
      </c>
      <c r="J35" s="0" t="n">
        <f aca="false">Sheet1!$I$35 / Sheet1!$I$36</f>
        <v>1.31386043389511</v>
      </c>
      <c r="K35" s="0" t="n">
        <f aca="false">FDIST(Sheet1!$J$35, Sheet1!$H$35, Sheet1!$H$36)</f>
        <v>0.284823259894492</v>
      </c>
      <c r="L35" s="0" t="n">
        <f aca="false">FINV(Sheet1!$G$28, Sheet1!$H$35, Sheet1!$H$36)</f>
        <v>5.31765507157871</v>
      </c>
      <c r="R35" s="0" t="s">
        <v>30</v>
      </c>
      <c r="S35" s="0" t="n">
        <f aca="false">SUMPRODUCT(Sheet1!$T$31:$T$32,Sheet1!$U$31:$U$32)-SUM(Sheet1!$T$31:$T$32)^2/SUM(Sheet1!$S$31:$S$32)</f>
        <v>391.643983007001</v>
      </c>
      <c r="T35" s="0" t="n">
        <f aca="false">COUNT(Sheet1!$T$31:$T$32)-1</f>
        <v>1</v>
      </c>
      <c r="U35" s="0" t="n">
        <f aca="false">Sheet1!$S$35 / Sheet1!$T$35</f>
        <v>391.643983007001</v>
      </c>
      <c r="V35" s="0" t="n">
        <f aca="false">Sheet1!$U$35 / Sheet1!$U$36</f>
        <v>2.47176547998271</v>
      </c>
      <c r="W35" s="0" t="n">
        <f aca="false">FDIST(Sheet1!$V$35, Sheet1!$T$35, Sheet1!$T$36)</f>
        <v>0.154551573723665</v>
      </c>
      <c r="X35" s="0" t="n">
        <f aca="false">FINV(Sheet1!$S$28, Sheet1!$T$35, Sheet1!$T$36)</f>
        <v>5.31765507157871</v>
      </c>
    </row>
    <row r="36" customFormat="false" ht="14.4" hidden="false" customHeight="false" outlineLevel="0" collapsed="false">
      <c r="F36" s="0" t="s">
        <v>31</v>
      </c>
      <c r="G36" s="0" t="n">
        <f aca="false">SUM(DEVSQ($C$27:$C$31),DEVSQ($D$27:$D$31))</f>
        <v>633.745169435431</v>
      </c>
      <c r="H36" s="0" t="n">
        <f aca="false">SUM(Sheet1!$G$31:$G$32)-COUNT(Sheet1!$G$31:$G$32)</f>
        <v>8</v>
      </c>
      <c r="I36" s="0" t="n">
        <f aca="false">Sheet1!$G$36 / Sheet1!$H$36</f>
        <v>79.2181461794289</v>
      </c>
      <c r="R36" s="0" t="s">
        <v>31</v>
      </c>
      <c r="S36" s="0" t="n">
        <f aca="false">SUM(DEVSQ($O$27:$O$31),DEVSQ($P$27:$P$31))</f>
        <v>1267.57651137596</v>
      </c>
      <c r="T36" s="0" t="n">
        <f aca="false">SUM(Sheet1!$S$31:$S$32)-COUNT(Sheet1!$S$31:$S$32)</f>
        <v>8</v>
      </c>
      <c r="U36" s="0" t="n">
        <f aca="false">Sheet1!$S$36 / Sheet1!$T$36</f>
        <v>158.447063921995</v>
      </c>
    </row>
    <row r="37" customFormat="false" ht="14.4" hidden="false" customHeight="false" outlineLevel="0" collapsed="false">
      <c r="F37" s="0" t="s">
        <v>32</v>
      </c>
      <c r="G37" s="0" t="e">
        <f aca="false">DEVSQ(Sheet1!$C$27:$C$31,Sheet1!$D$27:$D$31)</f>
        <v>#VALUE!</v>
      </c>
      <c r="H37" s="0" t="n">
        <f aca="false">SUM(Sheet1!$G$31:$G$32) - 1</f>
        <v>9</v>
      </c>
      <c r="R37" s="0" t="s">
        <v>32</v>
      </c>
      <c r="S37" s="0" t="e">
        <f aca="false">DEVSQ(Sheet1!$O$27:$O$31,Sheet1!$P$27:$P$31)</f>
        <v>#VALUE!</v>
      </c>
      <c r="T37" s="0" t="n">
        <f aca="false">SUM(Sheet1!$S$31:$S$32) - 1</f>
        <v>9</v>
      </c>
    </row>
  </sheetData>
  <mergeCells count="14">
    <mergeCell ref="A2:P2"/>
    <mergeCell ref="A3:H3"/>
    <mergeCell ref="J3:P3"/>
    <mergeCell ref="B4:D4"/>
    <mergeCell ref="F4:H4"/>
    <mergeCell ref="J4:L4"/>
    <mergeCell ref="N4:P4"/>
    <mergeCell ref="A14:P14"/>
    <mergeCell ref="A15:H15"/>
    <mergeCell ref="J15:P15"/>
    <mergeCell ref="B16:D16"/>
    <mergeCell ref="F16:H16"/>
    <mergeCell ref="J16:L16"/>
    <mergeCell ref="N16:P1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2020-06-24T04:47:02Z</dcterms:created>
  <dc:creator>HaZa</dc:creator>
  <dc:description/>
  <dc:language>en-US</dc:language>
  <cp:lastModifiedBy/>
  <dcterms:modified xsi:type="dcterms:W3CDTF">2020-07-03T13:53:11Z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