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855" activeTab="5"/>
  </bookViews>
  <sheets>
    <sheet name="反向_25.1V" sheetId="3" r:id="rId1"/>
    <sheet name="正向_24.6V" sheetId="4" r:id="rId2"/>
    <sheet name="正向_23.3V" sheetId="5" r:id="rId3"/>
    <sheet name="正向_22.3V" sheetId="6" r:id="rId4"/>
    <sheet name="正向_21.77V" sheetId="7" r:id="rId5"/>
    <sheet name="Sheet9" sheetId="8" r:id="rId6"/>
  </sheets>
  <calcPr calcId="144525"/>
</workbook>
</file>

<file path=xl/sharedStrings.xml><?xml version="1.0" encoding="utf-8"?>
<sst xmlns="http://schemas.openxmlformats.org/spreadsheetml/2006/main" count="25" uniqueCount="9">
  <si>
    <t>阈值</t>
  </si>
  <si>
    <t>Thrust(kg)</t>
  </si>
  <si>
    <t>Thrust(N)</t>
  </si>
  <si>
    <t>Estimated (N)</t>
  </si>
  <si>
    <t>电压</t>
  </si>
  <si>
    <t>K+</t>
  </si>
  <si>
    <t>K-</t>
  </si>
  <si>
    <t>EK+</t>
  </si>
  <si>
    <t>EK-</t>
  </si>
</sst>
</file>

<file path=xl/styles.xml><?xml version="1.0" encoding="utf-8"?>
<styleSheet xmlns="http://schemas.openxmlformats.org/spreadsheetml/2006/main">
  <numFmts count="5">
    <numFmt numFmtId="176" formatCode="0.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11771782093143"/>
          <c:y val="0.0900759676835886"/>
          <c:w val="0.924119264478433"/>
          <c:h val="0.795417822259737"/>
        </c:manualLayout>
      </c:layout>
      <c:scatterChart>
        <c:scatterStyle val="marker"/>
        <c:varyColors val="0"/>
        <c:ser>
          <c:idx val="1"/>
          <c:order val="0"/>
          <c:tx>
            <c:strRef>
              <c:f>反向_25.1V!$C$1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06977143839148"/>
                  <c:y val="0.2188592789099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反向_25.1V!$A$2:$A$18</c:f>
              <c:numCache>
                <c:formatCode>General</c:formatCode>
                <c:ptCount val="1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</c:numCache>
            </c:numRef>
          </c:xVal>
          <c:yVal>
            <c:numRef>
              <c:f>反向_25.1V!$C$2:$C$18</c:f>
              <c:numCache>
                <c:formatCode>General</c:formatCode>
                <c:ptCount val="17"/>
                <c:pt idx="0">
                  <c:v>17.1675</c:v>
                </c:pt>
                <c:pt idx="1">
                  <c:v>29.43</c:v>
                </c:pt>
                <c:pt idx="2">
                  <c:v>42.183</c:v>
                </c:pt>
                <c:pt idx="3">
                  <c:v>62.2935</c:v>
                </c:pt>
                <c:pt idx="4">
                  <c:v>70.632</c:v>
                </c:pt>
                <c:pt idx="5">
                  <c:v>93.195</c:v>
                </c:pt>
                <c:pt idx="6">
                  <c:v>110.3625</c:v>
                </c:pt>
                <c:pt idx="7">
                  <c:v>126.549</c:v>
                </c:pt>
                <c:pt idx="8">
                  <c:v>146.169</c:v>
                </c:pt>
                <c:pt idx="9">
                  <c:v>162.3555</c:v>
                </c:pt>
                <c:pt idx="10">
                  <c:v>187.371</c:v>
                </c:pt>
                <c:pt idx="11">
                  <c:v>206.991</c:v>
                </c:pt>
                <c:pt idx="12">
                  <c:v>233.478</c:v>
                </c:pt>
                <c:pt idx="13">
                  <c:v>251.6265</c:v>
                </c:pt>
                <c:pt idx="14">
                  <c:v>291.357</c:v>
                </c:pt>
                <c:pt idx="15">
                  <c:v>316.3725</c:v>
                </c:pt>
                <c:pt idx="16">
                  <c:v>333.54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反向_25.1V!$D$1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反向_25.1V!$A$2:$A$18</c:f>
              <c:numCache>
                <c:formatCode>General</c:formatCode>
                <c:ptCount val="1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</c:numCache>
            </c:numRef>
          </c:xVal>
          <c:yVal>
            <c:numRef>
              <c:f>反向_25.1V!$D$2:$D$18</c:f>
              <c:numCache>
                <c:formatCode>General</c:formatCode>
                <c:ptCount val="17"/>
                <c:pt idx="0">
                  <c:v>21.25</c:v>
                </c:pt>
                <c:pt idx="1">
                  <c:v>30.6</c:v>
                </c:pt>
                <c:pt idx="2">
                  <c:v>41.65</c:v>
                </c:pt>
                <c:pt idx="3">
                  <c:v>54.4</c:v>
                </c:pt>
                <c:pt idx="4">
                  <c:v>68.85</c:v>
                </c:pt>
                <c:pt idx="5">
                  <c:v>85</c:v>
                </c:pt>
                <c:pt idx="6">
                  <c:v>102.85</c:v>
                </c:pt>
                <c:pt idx="7">
                  <c:v>122.4</c:v>
                </c:pt>
                <c:pt idx="8">
                  <c:v>143.65</c:v>
                </c:pt>
                <c:pt idx="9">
                  <c:v>166.6</c:v>
                </c:pt>
                <c:pt idx="10">
                  <c:v>191.25</c:v>
                </c:pt>
                <c:pt idx="11">
                  <c:v>217.6</c:v>
                </c:pt>
                <c:pt idx="12">
                  <c:v>245.65</c:v>
                </c:pt>
                <c:pt idx="13">
                  <c:v>275.4</c:v>
                </c:pt>
                <c:pt idx="14">
                  <c:v>306.85</c:v>
                </c:pt>
                <c:pt idx="15">
                  <c:v>340</c:v>
                </c:pt>
                <c:pt idx="16">
                  <c:v>374.85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2905"/>
        <c:axId val="528613968"/>
      </c:scatterChart>
      <c:valAx>
        <c:axId val="100752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13968"/>
        <c:crosses val="autoZero"/>
        <c:crossBetween val="midCat"/>
      </c:valAx>
      <c:valAx>
        <c:axId val="528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7529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992292967482"/>
          <c:y val="0.9384037072765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正向_24.6V!$C$1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正向_24.6V!$A$2:$A$21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</c:numCache>
            </c:numRef>
          </c:xVal>
          <c:yVal>
            <c:numRef>
              <c:f>正向_24.6V!$C$2:$C$21</c:f>
              <c:numCache>
                <c:formatCode>General</c:formatCode>
                <c:ptCount val="20"/>
                <c:pt idx="0">
                  <c:v>9.2214</c:v>
                </c:pt>
                <c:pt idx="1">
                  <c:v>24.0345</c:v>
                </c:pt>
                <c:pt idx="2">
                  <c:v>46.107</c:v>
                </c:pt>
                <c:pt idx="3">
                  <c:v>70.632</c:v>
                </c:pt>
                <c:pt idx="4">
                  <c:v>100.5525</c:v>
                </c:pt>
                <c:pt idx="5">
                  <c:v>134.397</c:v>
                </c:pt>
                <c:pt idx="6">
                  <c:v>172.656</c:v>
                </c:pt>
                <c:pt idx="7">
                  <c:v>210.4245</c:v>
                </c:pt>
                <c:pt idx="8">
                  <c:v>248.193</c:v>
                </c:pt>
                <c:pt idx="9">
                  <c:v>281.0565</c:v>
                </c:pt>
                <c:pt idx="10">
                  <c:v>323.73</c:v>
                </c:pt>
                <c:pt idx="11">
                  <c:v>367.875</c:v>
                </c:pt>
                <c:pt idx="12">
                  <c:v>410.058</c:v>
                </c:pt>
                <c:pt idx="13">
                  <c:v>456.165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正向_24.6V!$D$1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正向_24.6V!$A$2:$A$21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</c:numCache>
            </c:numRef>
          </c:xVal>
          <c:yVal>
            <c:numRef>
              <c:f>正向_24.6V!$D$2:$D$21</c:f>
              <c:numCache>
                <c:formatCode>General</c:formatCode>
                <c:ptCount val="20"/>
                <c:pt idx="0">
                  <c:v>17.1</c:v>
                </c:pt>
                <c:pt idx="1">
                  <c:v>30.4</c:v>
                </c:pt>
                <c:pt idx="2">
                  <c:v>47.5</c:v>
                </c:pt>
                <c:pt idx="3">
                  <c:v>68.4</c:v>
                </c:pt>
                <c:pt idx="4">
                  <c:v>93.1</c:v>
                </c:pt>
                <c:pt idx="5">
                  <c:v>121.6</c:v>
                </c:pt>
                <c:pt idx="6">
                  <c:v>153.9</c:v>
                </c:pt>
                <c:pt idx="7">
                  <c:v>190</c:v>
                </c:pt>
                <c:pt idx="8">
                  <c:v>229.9</c:v>
                </c:pt>
                <c:pt idx="9">
                  <c:v>273.6</c:v>
                </c:pt>
                <c:pt idx="10">
                  <c:v>321.1</c:v>
                </c:pt>
                <c:pt idx="11">
                  <c:v>372.4</c:v>
                </c:pt>
                <c:pt idx="12">
                  <c:v>427.5</c:v>
                </c:pt>
                <c:pt idx="13">
                  <c:v>486.4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62015"/>
        <c:axId val="829294013"/>
      </c:scatterChart>
      <c:valAx>
        <c:axId val="45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294013"/>
        <c:crosses val="autoZero"/>
        <c:crossBetween val="midCat"/>
      </c:valAx>
      <c:valAx>
        <c:axId val="829294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36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正向_23.3V!$C$1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正向_23.3V!$A$2:$A$18</c:f>
              <c:numCache>
                <c:formatCode>General</c:formatCode>
                <c:ptCount val="1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正向_23.3V!$C$2:$C$18</c:f>
              <c:numCache>
                <c:formatCode>General</c:formatCode>
                <c:ptCount val="17"/>
                <c:pt idx="0">
                  <c:v>6.867</c:v>
                </c:pt>
                <c:pt idx="1">
                  <c:v>20.601</c:v>
                </c:pt>
                <c:pt idx="2">
                  <c:v>44.145</c:v>
                </c:pt>
                <c:pt idx="3">
                  <c:v>66.708</c:v>
                </c:pt>
                <c:pt idx="4">
                  <c:v>93.195</c:v>
                </c:pt>
                <c:pt idx="5">
                  <c:v>120.663</c:v>
                </c:pt>
                <c:pt idx="6">
                  <c:v>159.903</c:v>
                </c:pt>
                <c:pt idx="7">
                  <c:v>194.238</c:v>
                </c:pt>
                <c:pt idx="8">
                  <c:v>220.725</c:v>
                </c:pt>
                <c:pt idx="9">
                  <c:v>259.965</c:v>
                </c:pt>
                <c:pt idx="10">
                  <c:v>299.205</c:v>
                </c:pt>
                <c:pt idx="11">
                  <c:v>337.464</c:v>
                </c:pt>
                <c:pt idx="12">
                  <c:v>377.685</c:v>
                </c:pt>
                <c:pt idx="13">
                  <c:v>413.982</c:v>
                </c:pt>
                <c:pt idx="14">
                  <c:v>451.26</c:v>
                </c:pt>
                <c:pt idx="15">
                  <c:v>490.5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正向_23.3V!$D$1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正向_23.3V!$A$2:$A$18</c:f>
              <c:numCache>
                <c:formatCode>General</c:formatCode>
                <c:ptCount val="1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正向_23.3V!$D$2:$D$18</c:f>
              <c:numCache>
                <c:formatCode>General</c:formatCode>
                <c:ptCount val="17"/>
                <c:pt idx="0">
                  <c:v>14.85</c:v>
                </c:pt>
                <c:pt idx="1">
                  <c:v>26.4</c:v>
                </c:pt>
                <c:pt idx="2">
                  <c:v>41.25</c:v>
                </c:pt>
                <c:pt idx="3">
                  <c:v>59.4</c:v>
                </c:pt>
                <c:pt idx="4">
                  <c:v>80.85</c:v>
                </c:pt>
                <c:pt idx="5">
                  <c:v>105.6</c:v>
                </c:pt>
                <c:pt idx="6">
                  <c:v>133.65</c:v>
                </c:pt>
                <c:pt idx="7">
                  <c:v>165</c:v>
                </c:pt>
                <c:pt idx="8">
                  <c:v>199.65</c:v>
                </c:pt>
                <c:pt idx="9">
                  <c:v>237.6</c:v>
                </c:pt>
                <c:pt idx="10">
                  <c:v>278.85</c:v>
                </c:pt>
                <c:pt idx="11">
                  <c:v>323.4</c:v>
                </c:pt>
                <c:pt idx="12">
                  <c:v>371.25</c:v>
                </c:pt>
                <c:pt idx="13">
                  <c:v>422.4</c:v>
                </c:pt>
                <c:pt idx="14">
                  <c:v>476.85</c:v>
                </c:pt>
                <c:pt idx="15">
                  <c:v>534.6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6216"/>
        <c:axId val="186644633"/>
      </c:scatterChart>
      <c:valAx>
        <c:axId val="2941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644633"/>
        <c:crosses val="autoZero"/>
        <c:crossBetween val="midCat"/>
      </c:valAx>
      <c:valAx>
        <c:axId val="186644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1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正向_22.3V!$C$1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正向_22.3V!$A$2:$A$17</c:f>
              <c:numCache>
                <c:formatCode>General</c:formatCode>
                <c:ptCount val="1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</c:numCache>
            </c:numRef>
          </c:xVal>
          <c:yVal>
            <c:numRef>
              <c:f>正向_22.3V!$C$2:$C$17</c:f>
              <c:numCache>
                <c:formatCode>General</c:formatCode>
                <c:ptCount val="16"/>
                <c:pt idx="0">
                  <c:v>18.639</c:v>
                </c:pt>
                <c:pt idx="1">
                  <c:v>39.24</c:v>
                </c:pt>
                <c:pt idx="2">
                  <c:v>56.898</c:v>
                </c:pt>
                <c:pt idx="3">
                  <c:v>81.423</c:v>
                </c:pt>
                <c:pt idx="4">
                  <c:v>111.834</c:v>
                </c:pt>
                <c:pt idx="5">
                  <c:v>142.245</c:v>
                </c:pt>
                <c:pt idx="6">
                  <c:v>176.58</c:v>
                </c:pt>
                <c:pt idx="7">
                  <c:v>204.048</c:v>
                </c:pt>
                <c:pt idx="8">
                  <c:v>240.345</c:v>
                </c:pt>
                <c:pt idx="9">
                  <c:v>277.623</c:v>
                </c:pt>
                <c:pt idx="10">
                  <c:v>311.958</c:v>
                </c:pt>
                <c:pt idx="11">
                  <c:v>349.236</c:v>
                </c:pt>
                <c:pt idx="12">
                  <c:v>379.647</c:v>
                </c:pt>
                <c:pt idx="13">
                  <c:v>412.02</c:v>
                </c:pt>
                <c:pt idx="14">
                  <c:v>458.127</c:v>
                </c:pt>
                <c:pt idx="15">
                  <c:v>495.405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正向_22.3V!$D$1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正向_22.3V!$A$2:$A$17</c:f>
              <c:numCache>
                <c:formatCode>General</c:formatCode>
                <c:ptCount val="1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</c:numCache>
            </c:numRef>
          </c:xVal>
          <c:yVal>
            <c:numRef>
              <c:f>正向_22.3V!$D$2:$D$17</c:f>
              <c:numCache>
                <c:formatCode>General</c:formatCode>
                <c:ptCount val="16"/>
                <c:pt idx="0">
                  <c:v>24</c:v>
                </c:pt>
                <c:pt idx="1">
                  <c:v>37.5</c:v>
                </c:pt>
                <c:pt idx="2">
                  <c:v>54</c:v>
                </c:pt>
                <c:pt idx="3">
                  <c:v>73.5</c:v>
                </c:pt>
                <c:pt idx="4">
                  <c:v>96</c:v>
                </c:pt>
                <c:pt idx="5">
                  <c:v>121.5</c:v>
                </c:pt>
                <c:pt idx="6">
                  <c:v>150</c:v>
                </c:pt>
                <c:pt idx="7">
                  <c:v>181.5</c:v>
                </c:pt>
                <c:pt idx="8">
                  <c:v>216</c:v>
                </c:pt>
                <c:pt idx="9">
                  <c:v>253.5</c:v>
                </c:pt>
                <c:pt idx="10">
                  <c:v>294</c:v>
                </c:pt>
                <c:pt idx="11">
                  <c:v>337.5</c:v>
                </c:pt>
                <c:pt idx="12">
                  <c:v>384</c:v>
                </c:pt>
                <c:pt idx="13">
                  <c:v>433.5</c:v>
                </c:pt>
                <c:pt idx="14">
                  <c:v>486</c:v>
                </c:pt>
                <c:pt idx="15">
                  <c:v>541.5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96365"/>
        <c:axId val="282999313"/>
      </c:scatterChart>
      <c:valAx>
        <c:axId val="4958963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999313"/>
        <c:crosses val="autoZero"/>
        <c:crossBetween val="midCat"/>
      </c:valAx>
      <c:valAx>
        <c:axId val="282999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8963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正向_21.77V!$C$1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正向_21.77V!$A$2:$A$19</c:f>
              <c:numCache>
                <c:formatCode>General</c:formatCode>
                <c:ptCount val="1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</c:numCache>
            </c:numRef>
          </c:xVal>
          <c:yVal>
            <c:numRef>
              <c:f>正向_21.77V!$C$2:$C$19</c:f>
              <c:numCache>
                <c:formatCode>General</c:formatCode>
                <c:ptCount val="18"/>
                <c:pt idx="0">
                  <c:v>34.335</c:v>
                </c:pt>
                <c:pt idx="1">
                  <c:v>55.917</c:v>
                </c:pt>
                <c:pt idx="2">
                  <c:v>78.48</c:v>
                </c:pt>
                <c:pt idx="3">
                  <c:v>103.005</c:v>
                </c:pt>
                <c:pt idx="4">
                  <c:v>133.416</c:v>
                </c:pt>
                <c:pt idx="5">
                  <c:v>165.789</c:v>
                </c:pt>
                <c:pt idx="6">
                  <c:v>198.162</c:v>
                </c:pt>
                <c:pt idx="7">
                  <c:v>225.63</c:v>
                </c:pt>
                <c:pt idx="8">
                  <c:v>264.87</c:v>
                </c:pt>
                <c:pt idx="9">
                  <c:v>297.243</c:v>
                </c:pt>
                <c:pt idx="10">
                  <c:v>331.578</c:v>
                </c:pt>
                <c:pt idx="11">
                  <c:v>361.008</c:v>
                </c:pt>
                <c:pt idx="12">
                  <c:v>399.267</c:v>
                </c:pt>
                <c:pt idx="13">
                  <c:v>431.64</c:v>
                </c:pt>
                <c:pt idx="14">
                  <c:v>466.956</c:v>
                </c:pt>
                <c:pt idx="15">
                  <c:v>485.595</c:v>
                </c:pt>
                <c:pt idx="16">
                  <c:v>490.5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正向_21.77V!$D$1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正向_21.77V!$A$2:$A$19</c:f>
              <c:numCache>
                <c:formatCode>General</c:formatCode>
                <c:ptCount val="1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</c:numCache>
            </c:numRef>
          </c:xVal>
          <c:yVal>
            <c:numRef>
              <c:f>正向_21.77V!$D$2:$D$19</c:f>
              <c:numCache>
                <c:formatCode>General</c:formatCode>
                <c:ptCount val="18"/>
                <c:pt idx="0">
                  <c:v>35</c:v>
                </c:pt>
                <c:pt idx="1">
                  <c:v>50.4</c:v>
                </c:pt>
                <c:pt idx="2">
                  <c:v>68.6</c:v>
                </c:pt>
                <c:pt idx="3">
                  <c:v>89.6</c:v>
                </c:pt>
                <c:pt idx="4">
                  <c:v>113.4</c:v>
                </c:pt>
                <c:pt idx="5">
                  <c:v>140</c:v>
                </c:pt>
                <c:pt idx="6">
                  <c:v>169.4</c:v>
                </c:pt>
                <c:pt idx="7">
                  <c:v>201.6</c:v>
                </c:pt>
                <c:pt idx="8">
                  <c:v>236.6</c:v>
                </c:pt>
                <c:pt idx="9">
                  <c:v>274.4</c:v>
                </c:pt>
                <c:pt idx="10">
                  <c:v>315</c:v>
                </c:pt>
                <c:pt idx="11">
                  <c:v>358.4</c:v>
                </c:pt>
                <c:pt idx="12">
                  <c:v>404.6</c:v>
                </c:pt>
                <c:pt idx="13">
                  <c:v>453.6</c:v>
                </c:pt>
                <c:pt idx="14">
                  <c:v>505.4</c:v>
                </c:pt>
                <c:pt idx="15">
                  <c:v>560</c:v>
                </c:pt>
                <c:pt idx="16">
                  <c:v>617.4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58857"/>
        <c:axId val="313396281"/>
      </c:scatterChart>
      <c:valAx>
        <c:axId val="4584588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396281"/>
        <c:crosses val="autoZero"/>
        <c:crossBetween val="midCat"/>
      </c:valAx>
      <c:valAx>
        <c:axId val="313396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4588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58018405943938"/>
          <c:y val="0.18531746031746"/>
          <c:w val="0.8495"/>
          <c:h val="0.607268518518518"/>
        </c:manualLayout>
      </c:layout>
      <c:scatterChart>
        <c:scatterStyle val="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K+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Sheet9!$A$2:$A$5</c:f>
              <c:numCache>
                <c:formatCode>General</c:formatCode>
                <c:ptCount val="4"/>
                <c:pt idx="0">
                  <c:v>25.1</c:v>
                </c:pt>
                <c:pt idx="1">
                  <c:v>24.6</c:v>
                </c:pt>
                <c:pt idx="2">
                  <c:v>23.3</c:v>
                </c:pt>
                <c:pt idx="3">
                  <c:v>22.3</c:v>
                </c:pt>
              </c:numCache>
            </c:numRef>
          </c:xVal>
          <c:yVal>
            <c:numRef>
              <c:f>Sheet9!$B$2:$B$5</c:f>
              <c:numCache>
                <c:formatCode>General</c:formatCode>
                <c:ptCount val="4"/>
                <c:pt idx="0">
                  <c:v>0.019574</c:v>
                </c:pt>
                <c:pt idx="1">
                  <c:v>0.019</c:v>
                </c:pt>
                <c:pt idx="2">
                  <c:v>0.0165</c:v>
                </c:pt>
                <c:pt idx="3">
                  <c:v>0.015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K-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Sheet9!$A$2:$A$5</c:f>
              <c:numCache>
                <c:formatCode>General</c:formatCode>
                <c:ptCount val="4"/>
                <c:pt idx="0">
                  <c:v>25.1</c:v>
                </c:pt>
                <c:pt idx="1">
                  <c:v>24.6</c:v>
                </c:pt>
                <c:pt idx="2">
                  <c:v>23.3</c:v>
                </c:pt>
                <c:pt idx="3">
                  <c:v>22.3</c:v>
                </c:pt>
              </c:numCache>
            </c:numRef>
          </c:xVal>
          <c:yVal>
            <c:numRef>
              <c:f>Sheet9!$C$2:$C$5</c:f>
              <c:numCache>
                <c:formatCode>0.0000_ </c:formatCode>
                <c:ptCount val="4"/>
                <c:pt idx="0">
                  <c:v>0.0085</c:v>
                </c:pt>
                <c:pt idx="1">
                  <c:v>0.00825074077858383</c:v>
                </c:pt>
                <c:pt idx="2">
                  <c:v>0.00716511699192807</c:v>
                </c:pt>
                <c:pt idx="3">
                  <c:v>0.00651374271993461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2095"/>
        <c:axId val="687502673"/>
      </c:scatterChart>
      <c:scatterChart>
        <c:scatterStyle val="smooth"/>
        <c:varyColors val="0"/>
        <c:ser>
          <c:idx val="2"/>
          <c:order val="2"/>
          <c:tx>
            <c:strRef>
              <c:f>"EK+"</c:f>
              <c:strCache>
                <c:ptCount val="1"/>
                <c:pt idx="0">
                  <c:v>EK+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Sheet9!$A$2:$A$5</c:f>
              <c:numCache>
                <c:formatCode>General</c:formatCode>
                <c:ptCount val="4"/>
                <c:pt idx="0">
                  <c:v>25.1</c:v>
                </c:pt>
                <c:pt idx="1">
                  <c:v>24.6</c:v>
                </c:pt>
                <c:pt idx="2">
                  <c:v>23.3</c:v>
                </c:pt>
                <c:pt idx="3">
                  <c:v>22.3</c:v>
                </c:pt>
              </c:numCache>
            </c:numRef>
          </c:xVal>
          <c:yVal>
            <c:numRef>
              <c:f>Sheet9!$D$2:$D$5</c:f>
              <c:numCache>
                <c:formatCode>General</c:formatCode>
                <c:ptCount val="4"/>
                <c:pt idx="0">
                  <c:v>0.019574</c:v>
                </c:pt>
                <c:pt idx="1">
                  <c:v>0.018704</c:v>
                </c:pt>
                <c:pt idx="2">
                  <c:v>0.016442</c:v>
                </c:pt>
                <c:pt idx="3">
                  <c:v>0.014702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"EK-"</c:f>
              <c:strCache>
                <c:ptCount val="1"/>
                <c:pt idx="0">
                  <c:v>EK-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Sheet9!$A$2:$A$5</c:f>
              <c:numCache>
                <c:formatCode>General</c:formatCode>
                <c:ptCount val="4"/>
                <c:pt idx="0">
                  <c:v>25.1</c:v>
                </c:pt>
                <c:pt idx="1">
                  <c:v>24.6</c:v>
                </c:pt>
                <c:pt idx="2">
                  <c:v>23.3</c:v>
                </c:pt>
                <c:pt idx="3">
                  <c:v>22.3</c:v>
                </c:pt>
              </c:numCache>
            </c:numRef>
          </c:xVal>
          <c:yVal>
            <c:numRef>
              <c:f>Sheet9!$E$2:$E$5</c:f>
              <c:numCache>
                <c:formatCode>General</c:formatCode>
                <c:ptCount val="4"/>
                <c:pt idx="0">
                  <c:v>0.008493</c:v>
                </c:pt>
                <c:pt idx="1">
                  <c:v>0.008128</c:v>
                </c:pt>
                <c:pt idx="2">
                  <c:v>0.007179</c:v>
                </c:pt>
                <c:pt idx="3">
                  <c:v>0.006449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2095"/>
        <c:axId val="687502673"/>
      </c:scatterChart>
      <c:valAx>
        <c:axId val="4055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502673"/>
        <c:crosses val="autoZero"/>
        <c:crossBetween val="midCat"/>
      </c:valAx>
      <c:valAx>
        <c:axId val="687502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58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1</xdr:row>
      <xdr:rowOff>178435</xdr:rowOff>
    </xdr:from>
    <xdr:to>
      <xdr:col>13</xdr:col>
      <xdr:colOff>668655</xdr:colOff>
      <xdr:row>28</xdr:row>
      <xdr:rowOff>43815</xdr:rowOff>
    </xdr:to>
    <xdr:graphicFrame>
      <xdr:nvGraphicFramePr>
        <xdr:cNvPr id="12" name="Chart 11"/>
        <xdr:cNvGraphicFramePr/>
      </xdr:nvGraphicFramePr>
      <xdr:xfrm>
        <a:off x="4575175" y="387985"/>
        <a:ext cx="7390130" cy="526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69850</xdr:colOff>
      <xdr:row>0</xdr:row>
      <xdr:rowOff>9525</xdr:rowOff>
    </xdr:from>
    <xdr:to>
      <xdr:col>12</xdr:col>
      <xdr:colOff>821690</xdr:colOff>
      <xdr:row>26</xdr:row>
      <xdr:rowOff>34925</xdr:rowOff>
    </xdr:to>
    <xdr:graphicFrame>
      <xdr:nvGraphicFramePr>
        <xdr:cNvPr id="2" name="Chart 1"/>
        <xdr:cNvGraphicFramePr/>
      </xdr:nvGraphicFramePr>
      <xdr:xfrm>
        <a:off x="4660900" y="9525"/>
        <a:ext cx="6619240" cy="523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88900</xdr:colOff>
      <xdr:row>1</xdr:row>
      <xdr:rowOff>25400</xdr:rowOff>
    </xdr:from>
    <xdr:to>
      <xdr:col>12</xdr:col>
      <xdr:colOff>622300</xdr:colOff>
      <xdr:row>25</xdr:row>
      <xdr:rowOff>63500</xdr:rowOff>
    </xdr:to>
    <xdr:graphicFrame>
      <xdr:nvGraphicFramePr>
        <xdr:cNvPr id="2" name="Chart 1"/>
        <xdr:cNvGraphicFramePr/>
      </xdr:nvGraphicFramePr>
      <xdr:xfrm>
        <a:off x="4784725" y="234950"/>
        <a:ext cx="6400800" cy="4838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469900</xdr:colOff>
      <xdr:row>0</xdr:row>
      <xdr:rowOff>196850</xdr:rowOff>
    </xdr:from>
    <xdr:to>
      <xdr:col>12</xdr:col>
      <xdr:colOff>698500</xdr:colOff>
      <xdr:row>25</xdr:row>
      <xdr:rowOff>44450</xdr:rowOff>
    </xdr:to>
    <xdr:graphicFrame>
      <xdr:nvGraphicFramePr>
        <xdr:cNvPr id="2" name="Chart 1"/>
        <xdr:cNvGraphicFramePr/>
      </xdr:nvGraphicFramePr>
      <xdr:xfrm>
        <a:off x="4660900" y="196850"/>
        <a:ext cx="6096000" cy="504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469900</xdr:colOff>
      <xdr:row>0</xdr:row>
      <xdr:rowOff>234950</xdr:rowOff>
    </xdr:from>
    <xdr:to>
      <xdr:col>13</xdr:col>
      <xdr:colOff>3175</xdr:colOff>
      <xdr:row>25</xdr:row>
      <xdr:rowOff>44450</xdr:rowOff>
    </xdr:to>
    <xdr:graphicFrame>
      <xdr:nvGraphicFramePr>
        <xdr:cNvPr id="2" name="Chart 1"/>
        <xdr:cNvGraphicFramePr/>
      </xdr:nvGraphicFramePr>
      <xdr:xfrm>
        <a:off x="4660900" y="234950"/>
        <a:ext cx="6238875" cy="501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212725</xdr:colOff>
      <xdr:row>3</xdr:row>
      <xdr:rowOff>120650</xdr:rowOff>
    </xdr:from>
    <xdr:to>
      <xdr:col>13</xdr:col>
      <xdr:colOff>612775</xdr:colOff>
      <xdr:row>27</xdr:row>
      <xdr:rowOff>120650</xdr:rowOff>
    </xdr:to>
    <xdr:graphicFrame>
      <xdr:nvGraphicFramePr>
        <xdr:cNvPr id="7" name="Chart 6"/>
        <xdr:cNvGraphicFramePr/>
      </xdr:nvGraphicFramePr>
      <xdr:xfrm>
        <a:off x="5651500" y="720725"/>
        <a:ext cx="6267450" cy="480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2" sqref="D2"/>
    </sheetView>
  </sheetViews>
  <sheetFormatPr defaultColWidth="8.8" defaultRowHeight="15.75" outlineLevelCol="3"/>
  <cols>
    <col min="3" max="3" width="9.3"/>
    <col min="4" max="4" width="12.5"/>
  </cols>
  <sheetData>
    <row r="1" ht="16.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50</v>
      </c>
      <c r="B2" s="3">
        <v>1.75</v>
      </c>
      <c r="C2" s="3">
        <f>B2*9.81</f>
        <v>17.1675</v>
      </c>
      <c r="D2" s="3">
        <f>0.0085*POWER(A2,2)</f>
        <v>21.25</v>
      </c>
    </row>
    <row r="3" spans="1:4">
      <c r="A3" s="3">
        <v>60</v>
      </c>
      <c r="B3" s="3">
        <v>3</v>
      </c>
      <c r="C3" s="3">
        <f t="shared" ref="C3:C18" si="0">B3*9.81</f>
        <v>29.43</v>
      </c>
      <c r="D3" s="3">
        <f t="shared" ref="D3:D18" si="1">0.0085*POWER(A3,2)</f>
        <v>30.6</v>
      </c>
    </row>
    <row r="4" spans="1:4">
      <c r="A4" s="3">
        <v>70</v>
      </c>
      <c r="B4" s="3">
        <v>4.3</v>
      </c>
      <c r="C4" s="3">
        <f t="shared" si="0"/>
        <v>42.183</v>
      </c>
      <c r="D4" s="3">
        <f t="shared" si="1"/>
        <v>41.65</v>
      </c>
    </row>
    <row r="5" spans="1:4">
      <c r="A5" s="3">
        <v>80</v>
      </c>
      <c r="B5" s="3">
        <v>6.35</v>
      </c>
      <c r="C5" s="3">
        <f t="shared" si="0"/>
        <v>62.2935</v>
      </c>
      <c r="D5" s="3">
        <f t="shared" si="1"/>
        <v>54.4</v>
      </c>
    </row>
    <row r="6" spans="1:4">
      <c r="A6" s="3">
        <v>90</v>
      </c>
      <c r="B6" s="3">
        <v>7.2</v>
      </c>
      <c r="C6" s="3">
        <f t="shared" si="0"/>
        <v>70.632</v>
      </c>
      <c r="D6" s="3">
        <f t="shared" si="1"/>
        <v>68.85</v>
      </c>
    </row>
    <row r="7" spans="1:4">
      <c r="A7" s="3">
        <v>100</v>
      </c>
      <c r="B7" s="3">
        <v>9.5</v>
      </c>
      <c r="C7" s="3">
        <f t="shared" si="0"/>
        <v>93.195</v>
      </c>
      <c r="D7" s="3">
        <f t="shared" si="1"/>
        <v>85</v>
      </c>
    </row>
    <row r="8" spans="1:4">
      <c r="A8" s="3">
        <v>110</v>
      </c>
      <c r="B8" s="3">
        <v>11.25</v>
      </c>
      <c r="C8" s="3">
        <f t="shared" si="0"/>
        <v>110.3625</v>
      </c>
      <c r="D8" s="3">
        <f t="shared" si="1"/>
        <v>102.85</v>
      </c>
    </row>
    <row r="9" spans="1:4">
      <c r="A9" s="3">
        <v>120</v>
      </c>
      <c r="B9" s="3">
        <v>12.9</v>
      </c>
      <c r="C9" s="3">
        <f t="shared" si="0"/>
        <v>126.549</v>
      </c>
      <c r="D9" s="3">
        <f t="shared" si="1"/>
        <v>122.4</v>
      </c>
    </row>
    <row r="10" spans="1:4">
      <c r="A10" s="3">
        <v>130</v>
      </c>
      <c r="B10" s="3">
        <v>14.9</v>
      </c>
      <c r="C10" s="3">
        <f t="shared" si="0"/>
        <v>146.169</v>
      </c>
      <c r="D10" s="3">
        <f t="shared" si="1"/>
        <v>143.65</v>
      </c>
    </row>
    <row r="11" spans="1:4">
      <c r="A11" s="3">
        <v>140</v>
      </c>
      <c r="B11" s="3">
        <v>16.55</v>
      </c>
      <c r="C11" s="3">
        <f t="shared" si="0"/>
        <v>162.3555</v>
      </c>
      <c r="D11" s="3">
        <f t="shared" si="1"/>
        <v>166.6</v>
      </c>
    </row>
    <row r="12" spans="1:4">
      <c r="A12" s="3">
        <v>150</v>
      </c>
      <c r="B12" s="3">
        <v>19.1</v>
      </c>
      <c r="C12" s="3">
        <f t="shared" si="0"/>
        <v>187.371</v>
      </c>
      <c r="D12" s="3">
        <f t="shared" si="1"/>
        <v>191.25</v>
      </c>
    </row>
    <row r="13" spans="1:4">
      <c r="A13" s="3">
        <v>160</v>
      </c>
      <c r="B13" s="3">
        <v>21.1</v>
      </c>
      <c r="C13" s="3">
        <f t="shared" si="0"/>
        <v>206.991</v>
      </c>
      <c r="D13" s="3">
        <f t="shared" si="1"/>
        <v>217.6</v>
      </c>
    </row>
    <row r="14" spans="1:4">
      <c r="A14" s="3">
        <v>170</v>
      </c>
      <c r="B14" s="3">
        <v>23.8</v>
      </c>
      <c r="C14" s="3">
        <f t="shared" si="0"/>
        <v>233.478</v>
      </c>
      <c r="D14" s="3">
        <f t="shared" si="1"/>
        <v>245.65</v>
      </c>
    </row>
    <row r="15" spans="1:4">
      <c r="A15" s="3">
        <v>180</v>
      </c>
      <c r="B15" s="3">
        <v>25.65</v>
      </c>
      <c r="C15" s="3">
        <f t="shared" si="0"/>
        <v>251.6265</v>
      </c>
      <c r="D15" s="3">
        <f t="shared" si="1"/>
        <v>275.4</v>
      </c>
    </row>
    <row r="16" spans="1:4">
      <c r="A16" s="3">
        <v>190</v>
      </c>
      <c r="B16" s="3">
        <v>29.7</v>
      </c>
      <c r="C16" s="3">
        <f t="shared" si="0"/>
        <v>291.357</v>
      </c>
      <c r="D16" s="3">
        <f t="shared" si="1"/>
        <v>306.85</v>
      </c>
    </row>
    <row r="17" spans="1:4">
      <c r="A17" s="3">
        <v>200</v>
      </c>
      <c r="B17" s="3">
        <v>32.25</v>
      </c>
      <c r="C17" s="3">
        <f t="shared" si="0"/>
        <v>316.3725</v>
      </c>
      <c r="D17" s="3">
        <f t="shared" si="1"/>
        <v>340</v>
      </c>
    </row>
    <row r="18" spans="1:4">
      <c r="A18" s="3">
        <v>210</v>
      </c>
      <c r="B18" s="3">
        <v>34</v>
      </c>
      <c r="C18" s="3">
        <f t="shared" si="0"/>
        <v>333.54</v>
      </c>
      <c r="D18" s="3">
        <f t="shared" si="1"/>
        <v>374.85</v>
      </c>
    </row>
    <row r="19" spans="1:4">
      <c r="A19" s="3"/>
      <c r="B19" s="3"/>
      <c r="C19" s="3"/>
      <c r="D19" s="3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3" sqref="D3"/>
    </sheetView>
  </sheetViews>
  <sheetFormatPr defaultColWidth="8.8" defaultRowHeight="15.75" outlineLevelCol="3"/>
  <cols>
    <col min="3" max="3" width="9.3"/>
    <col min="4" max="4" width="12.5"/>
  </cols>
  <sheetData>
    <row r="1" ht="16.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30</v>
      </c>
      <c r="B2" s="2">
        <v>0.94</v>
      </c>
      <c r="C2" s="3">
        <f>B2*9.81</f>
        <v>9.2214</v>
      </c>
      <c r="D2" s="3">
        <f>0.019*POWER(A2,2)</f>
        <v>17.1</v>
      </c>
    </row>
    <row r="3" spans="1:4">
      <c r="A3" s="2">
        <v>40</v>
      </c>
      <c r="B3" s="2">
        <v>2.45</v>
      </c>
      <c r="C3" s="3">
        <f>B3*9.81</f>
        <v>24.0345</v>
      </c>
      <c r="D3" s="3">
        <f t="shared" ref="D3:D15" si="0">0.019*POWER(A3,2)</f>
        <v>30.4</v>
      </c>
    </row>
    <row r="4" spans="1:4">
      <c r="A4" s="3">
        <v>50</v>
      </c>
      <c r="B4" s="3">
        <v>4.7</v>
      </c>
      <c r="C4" s="3">
        <f t="shared" ref="C4:C20" si="1">B4*9.81</f>
        <v>46.107</v>
      </c>
      <c r="D4" s="3">
        <f t="shared" si="0"/>
        <v>47.5</v>
      </c>
    </row>
    <row r="5" spans="1:4">
      <c r="A5" s="3">
        <v>60</v>
      </c>
      <c r="B5" s="3">
        <v>7.2</v>
      </c>
      <c r="C5" s="3">
        <f t="shared" si="1"/>
        <v>70.632</v>
      </c>
      <c r="D5" s="3">
        <f t="shared" si="0"/>
        <v>68.4</v>
      </c>
    </row>
    <row r="6" spans="1:4">
      <c r="A6" s="3">
        <v>70</v>
      </c>
      <c r="B6" s="3">
        <v>10.25</v>
      </c>
      <c r="C6" s="3">
        <f t="shared" si="1"/>
        <v>100.5525</v>
      </c>
      <c r="D6" s="3">
        <f t="shared" si="0"/>
        <v>93.1</v>
      </c>
    </row>
    <row r="7" spans="1:4">
      <c r="A7" s="3">
        <v>80</v>
      </c>
      <c r="B7" s="3">
        <v>13.7</v>
      </c>
      <c r="C7" s="3">
        <f t="shared" si="1"/>
        <v>134.397</v>
      </c>
      <c r="D7" s="3">
        <f t="shared" si="0"/>
        <v>121.6</v>
      </c>
    </row>
    <row r="8" spans="1:4">
      <c r="A8" s="3">
        <v>90</v>
      </c>
      <c r="B8" s="3">
        <v>17.6</v>
      </c>
      <c r="C8" s="3">
        <f t="shared" si="1"/>
        <v>172.656</v>
      </c>
      <c r="D8" s="3">
        <f t="shared" si="0"/>
        <v>153.9</v>
      </c>
    </row>
    <row r="9" spans="1:4">
      <c r="A9" s="3">
        <v>100</v>
      </c>
      <c r="B9" s="3">
        <v>21.45</v>
      </c>
      <c r="C9" s="3">
        <f t="shared" si="1"/>
        <v>210.4245</v>
      </c>
      <c r="D9" s="3">
        <f t="shared" si="0"/>
        <v>190</v>
      </c>
    </row>
    <row r="10" spans="1:4">
      <c r="A10" s="3">
        <v>110</v>
      </c>
      <c r="B10" s="3">
        <v>25.3</v>
      </c>
      <c r="C10" s="3">
        <f t="shared" si="1"/>
        <v>248.193</v>
      </c>
      <c r="D10" s="3">
        <f t="shared" si="0"/>
        <v>229.9</v>
      </c>
    </row>
    <row r="11" spans="1:4">
      <c r="A11" s="3">
        <v>120</v>
      </c>
      <c r="B11" s="3">
        <v>28.65</v>
      </c>
      <c r="C11" s="3">
        <f t="shared" si="1"/>
        <v>281.0565</v>
      </c>
      <c r="D11" s="3">
        <f t="shared" si="0"/>
        <v>273.6</v>
      </c>
    </row>
    <row r="12" spans="1:4">
      <c r="A12" s="3">
        <v>130</v>
      </c>
      <c r="B12" s="3">
        <v>33</v>
      </c>
      <c r="C12" s="3">
        <f t="shared" si="1"/>
        <v>323.73</v>
      </c>
      <c r="D12" s="3">
        <f t="shared" si="0"/>
        <v>321.1</v>
      </c>
    </row>
    <row r="13" spans="1:4">
      <c r="A13" s="3">
        <v>140</v>
      </c>
      <c r="B13" s="3">
        <v>37.5</v>
      </c>
      <c r="C13" s="3">
        <f t="shared" si="1"/>
        <v>367.875</v>
      </c>
      <c r="D13" s="3">
        <f t="shared" si="0"/>
        <v>372.4</v>
      </c>
    </row>
    <row r="14" spans="1:4">
      <c r="A14" s="3">
        <v>150</v>
      </c>
      <c r="B14" s="3">
        <v>41.8</v>
      </c>
      <c r="C14" s="3">
        <f t="shared" si="1"/>
        <v>410.058</v>
      </c>
      <c r="D14" s="3">
        <f t="shared" si="0"/>
        <v>427.5</v>
      </c>
    </row>
    <row r="15" spans="1:4">
      <c r="A15" s="3">
        <v>160</v>
      </c>
      <c r="B15" s="3">
        <v>46.5</v>
      </c>
      <c r="C15" s="3">
        <f t="shared" si="1"/>
        <v>456.165</v>
      </c>
      <c r="D15" s="3">
        <f t="shared" si="0"/>
        <v>486.4</v>
      </c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4" sqref="D4"/>
    </sheetView>
  </sheetViews>
  <sheetFormatPr defaultColWidth="8.8" defaultRowHeight="15.75" outlineLevelCol="3"/>
  <cols>
    <col min="4" max="4" width="14.1" customWidth="1"/>
  </cols>
  <sheetData>
    <row r="1" ht="16.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30</v>
      </c>
      <c r="B2" s="3">
        <v>0.7</v>
      </c>
      <c r="C2">
        <f>B2*9.81</f>
        <v>6.867</v>
      </c>
      <c r="D2" s="3">
        <f>0.0165*POWER(A2,2)</f>
        <v>14.85</v>
      </c>
    </row>
    <row r="3" spans="1:4">
      <c r="A3" s="2">
        <v>40</v>
      </c>
      <c r="B3" s="3">
        <v>2.1</v>
      </c>
      <c r="C3">
        <f t="shared" ref="C3:C17" si="0">B3*9.81</f>
        <v>20.601</v>
      </c>
      <c r="D3" s="3">
        <f t="shared" ref="D3:D17" si="1">0.0165*POWER(A3,2)</f>
        <v>26.4</v>
      </c>
    </row>
    <row r="4" spans="1:4">
      <c r="A4" s="3">
        <v>50</v>
      </c>
      <c r="B4" s="3">
        <v>4.5</v>
      </c>
      <c r="C4">
        <f t="shared" si="0"/>
        <v>44.145</v>
      </c>
      <c r="D4" s="3">
        <f t="shared" si="1"/>
        <v>41.25</v>
      </c>
    </row>
    <row r="5" spans="1:4">
      <c r="A5" s="3">
        <v>60</v>
      </c>
      <c r="B5" s="3">
        <v>6.8</v>
      </c>
      <c r="C5">
        <f t="shared" si="0"/>
        <v>66.708</v>
      </c>
      <c r="D5" s="3">
        <f t="shared" si="1"/>
        <v>59.4</v>
      </c>
    </row>
    <row r="6" spans="1:4">
      <c r="A6" s="3">
        <v>70</v>
      </c>
      <c r="B6" s="3">
        <v>9.5</v>
      </c>
      <c r="C6">
        <f t="shared" si="0"/>
        <v>93.195</v>
      </c>
      <c r="D6" s="3">
        <f t="shared" si="1"/>
        <v>80.85</v>
      </c>
    </row>
    <row r="7" spans="1:4">
      <c r="A7" s="3">
        <v>80</v>
      </c>
      <c r="B7" s="3">
        <v>12.3</v>
      </c>
      <c r="C7">
        <f t="shared" si="0"/>
        <v>120.663</v>
      </c>
      <c r="D7" s="3">
        <f t="shared" si="1"/>
        <v>105.6</v>
      </c>
    </row>
    <row r="8" spans="1:4">
      <c r="A8" s="3">
        <v>90</v>
      </c>
      <c r="B8" s="3">
        <v>16.3</v>
      </c>
      <c r="C8">
        <f t="shared" si="0"/>
        <v>159.903</v>
      </c>
      <c r="D8" s="3">
        <f t="shared" si="1"/>
        <v>133.65</v>
      </c>
    </row>
    <row r="9" spans="1:4">
      <c r="A9" s="3">
        <v>100</v>
      </c>
      <c r="B9" s="3">
        <v>19.8</v>
      </c>
      <c r="C9">
        <f t="shared" si="0"/>
        <v>194.238</v>
      </c>
      <c r="D9" s="3">
        <f t="shared" si="1"/>
        <v>165</v>
      </c>
    </row>
    <row r="10" spans="1:4">
      <c r="A10" s="3">
        <v>110</v>
      </c>
      <c r="B10" s="3">
        <v>22.5</v>
      </c>
      <c r="C10">
        <f t="shared" si="0"/>
        <v>220.725</v>
      </c>
      <c r="D10" s="3">
        <f t="shared" si="1"/>
        <v>199.65</v>
      </c>
    </row>
    <row r="11" spans="1:4">
      <c r="A11" s="3">
        <v>120</v>
      </c>
      <c r="B11" s="3">
        <v>26.5</v>
      </c>
      <c r="C11">
        <f t="shared" si="0"/>
        <v>259.965</v>
      </c>
      <c r="D11" s="3">
        <f t="shared" si="1"/>
        <v>237.6</v>
      </c>
    </row>
    <row r="12" spans="1:4">
      <c r="A12" s="3">
        <v>130</v>
      </c>
      <c r="B12" s="3">
        <v>30.5</v>
      </c>
      <c r="C12">
        <f t="shared" si="0"/>
        <v>299.205</v>
      </c>
      <c r="D12" s="3">
        <f t="shared" si="1"/>
        <v>278.85</v>
      </c>
    </row>
    <row r="13" spans="1:4">
      <c r="A13" s="3">
        <v>140</v>
      </c>
      <c r="B13" s="3">
        <v>34.4</v>
      </c>
      <c r="C13">
        <f t="shared" si="0"/>
        <v>337.464</v>
      </c>
      <c r="D13" s="3">
        <f t="shared" si="1"/>
        <v>323.4</v>
      </c>
    </row>
    <row r="14" spans="1:4">
      <c r="A14" s="3">
        <v>150</v>
      </c>
      <c r="B14" s="3">
        <v>38.5</v>
      </c>
      <c r="C14">
        <f t="shared" si="0"/>
        <v>377.685</v>
      </c>
      <c r="D14" s="3">
        <f t="shared" si="1"/>
        <v>371.25</v>
      </c>
    </row>
    <row r="15" spans="1:4">
      <c r="A15" s="3">
        <v>160</v>
      </c>
      <c r="B15" s="3">
        <v>42.2</v>
      </c>
      <c r="C15">
        <f t="shared" si="0"/>
        <v>413.982</v>
      </c>
      <c r="D15" s="3">
        <f t="shared" si="1"/>
        <v>422.4</v>
      </c>
    </row>
    <row r="16" spans="1:4">
      <c r="A16" s="3">
        <v>170</v>
      </c>
      <c r="B16" s="3">
        <v>46</v>
      </c>
      <c r="C16">
        <f t="shared" si="0"/>
        <v>451.26</v>
      </c>
      <c r="D16" s="3">
        <f t="shared" si="1"/>
        <v>476.85</v>
      </c>
    </row>
    <row r="17" spans="1:4">
      <c r="A17" s="3">
        <v>180</v>
      </c>
      <c r="B17" s="3">
        <v>50</v>
      </c>
      <c r="C17">
        <f t="shared" si="0"/>
        <v>490.5</v>
      </c>
      <c r="D17" s="3">
        <f t="shared" si="1"/>
        <v>534.6</v>
      </c>
    </row>
    <row r="18" spans="1:1">
      <c r="A18" s="3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4" sqref="D4"/>
    </sheetView>
  </sheetViews>
  <sheetFormatPr defaultColWidth="8.8" defaultRowHeight="15.75" outlineLevelCol="3"/>
  <sheetData>
    <row r="1" ht="31.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40</v>
      </c>
      <c r="B2" s="3">
        <v>1.9</v>
      </c>
      <c r="C2">
        <f t="shared" ref="C2:C17" si="0">B2*9.81</f>
        <v>18.639</v>
      </c>
      <c r="D2" s="3">
        <f>0.015*POWER(A2,2)</f>
        <v>24</v>
      </c>
    </row>
    <row r="3" spans="1:4">
      <c r="A3" s="3">
        <v>50</v>
      </c>
      <c r="B3" s="3">
        <v>4</v>
      </c>
      <c r="C3">
        <f t="shared" si="0"/>
        <v>39.24</v>
      </c>
      <c r="D3" s="3">
        <f t="shared" ref="D3:D17" si="1">0.015*POWER(A3,2)</f>
        <v>37.5</v>
      </c>
    </row>
    <row r="4" spans="1:4">
      <c r="A4" s="3">
        <v>60</v>
      </c>
      <c r="B4" s="3">
        <v>5.8</v>
      </c>
      <c r="C4">
        <f t="shared" si="0"/>
        <v>56.898</v>
      </c>
      <c r="D4" s="3">
        <f t="shared" si="1"/>
        <v>54</v>
      </c>
    </row>
    <row r="5" spans="1:4">
      <c r="A5" s="3">
        <v>70</v>
      </c>
      <c r="B5" s="3">
        <v>8.3</v>
      </c>
      <c r="C5">
        <f t="shared" si="0"/>
        <v>81.423</v>
      </c>
      <c r="D5" s="3">
        <f t="shared" si="1"/>
        <v>73.5</v>
      </c>
    </row>
    <row r="6" spans="1:4">
      <c r="A6" s="3">
        <v>80</v>
      </c>
      <c r="B6" s="3">
        <v>11.4</v>
      </c>
      <c r="C6">
        <f t="shared" si="0"/>
        <v>111.834</v>
      </c>
      <c r="D6" s="3">
        <f t="shared" si="1"/>
        <v>96</v>
      </c>
    </row>
    <row r="7" spans="1:4">
      <c r="A7" s="3">
        <v>90</v>
      </c>
      <c r="B7" s="3">
        <v>14.5</v>
      </c>
      <c r="C7">
        <f t="shared" si="0"/>
        <v>142.245</v>
      </c>
      <c r="D7" s="3">
        <f t="shared" si="1"/>
        <v>121.5</v>
      </c>
    </row>
    <row r="8" spans="1:4">
      <c r="A8" s="3">
        <v>100</v>
      </c>
      <c r="B8" s="3">
        <v>18</v>
      </c>
      <c r="C8">
        <f t="shared" si="0"/>
        <v>176.58</v>
      </c>
      <c r="D8" s="3">
        <f t="shared" si="1"/>
        <v>150</v>
      </c>
    </row>
    <row r="9" spans="1:4">
      <c r="A9" s="3">
        <v>110</v>
      </c>
      <c r="B9" s="3">
        <v>20.8</v>
      </c>
      <c r="C9">
        <f t="shared" si="0"/>
        <v>204.048</v>
      </c>
      <c r="D9" s="3">
        <f t="shared" si="1"/>
        <v>181.5</v>
      </c>
    </row>
    <row r="10" spans="1:4">
      <c r="A10" s="3">
        <v>120</v>
      </c>
      <c r="B10" s="3">
        <v>24.5</v>
      </c>
      <c r="C10">
        <f t="shared" si="0"/>
        <v>240.345</v>
      </c>
      <c r="D10" s="3">
        <f t="shared" si="1"/>
        <v>216</v>
      </c>
    </row>
    <row r="11" spans="1:4">
      <c r="A11" s="3">
        <v>130</v>
      </c>
      <c r="B11" s="3">
        <v>28.3</v>
      </c>
      <c r="C11">
        <f t="shared" si="0"/>
        <v>277.623</v>
      </c>
      <c r="D11" s="3">
        <f t="shared" si="1"/>
        <v>253.5</v>
      </c>
    </row>
    <row r="12" spans="1:4">
      <c r="A12" s="3">
        <v>140</v>
      </c>
      <c r="B12" s="3">
        <v>31.8</v>
      </c>
      <c r="C12">
        <f t="shared" si="0"/>
        <v>311.958</v>
      </c>
      <c r="D12" s="3">
        <f t="shared" si="1"/>
        <v>294</v>
      </c>
    </row>
    <row r="13" spans="1:4">
      <c r="A13" s="3">
        <v>150</v>
      </c>
      <c r="B13" s="3">
        <v>35.6</v>
      </c>
      <c r="C13">
        <f t="shared" si="0"/>
        <v>349.236</v>
      </c>
      <c r="D13" s="3">
        <f t="shared" si="1"/>
        <v>337.5</v>
      </c>
    </row>
    <row r="14" spans="1:4">
      <c r="A14" s="3">
        <v>160</v>
      </c>
      <c r="B14" s="3">
        <v>38.7</v>
      </c>
      <c r="C14">
        <f t="shared" si="0"/>
        <v>379.647</v>
      </c>
      <c r="D14" s="3">
        <f t="shared" si="1"/>
        <v>384</v>
      </c>
    </row>
    <row r="15" spans="1:4">
      <c r="A15" s="3">
        <v>170</v>
      </c>
      <c r="B15" s="3">
        <v>42</v>
      </c>
      <c r="C15">
        <f t="shared" si="0"/>
        <v>412.02</v>
      </c>
      <c r="D15" s="3">
        <f t="shared" si="1"/>
        <v>433.5</v>
      </c>
    </row>
    <row r="16" spans="1:4">
      <c r="A16" s="3">
        <v>180</v>
      </c>
      <c r="B16" s="3">
        <v>46.7</v>
      </c>
      <c r="C16">
        <f t="shared" si="0"/>
        <v>458.127</v>
      </c>
      <c r="D16" s="3">
        <f t="shared" si="1"/>
        <v>486</v>
      </c>
    </row>
    <row r="17" spans="1:4">
      <c r="A17" s="3">
        <v>190</v>
      </c>
      <c r="B17" s="3">
        <v>50.5</v>
      </c>
      <c r="C17">
        <f t="shared" si="0"/>
        <v>495.405</v>
      </c>
      <c r="D17" s="3">
        <f t="shared" si="1"/>
        <v>541.5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5" sqref="A35"/>
    </sheetView>
  </sheetViews>
  <sheetFormatPr defaultColWidth="8.8" defaultRowHeight="15.75" outlineLevelCol="3"/>
  <sheetData>
    <row r="1" ht="31.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50</v>
      </c>
      <c r="B2" s="3">
        <v>3.5</v>
      </c>
      <c r="C2">
        <f t="shared" ref="C2:C18" si="0">B2*9.81</f>
        <v>34.335</v>
      </c>
      <c r="D2" s="3">
        <f>0.014*POWER(A2,2)</f>
        <v>35</v>
      </c>
    </row>
    <row r="3" spans="1:4">
      <c r="A3" s="3">
        <v>60</v>
      </c>
      <c r="B3" s="3">
        <v>5.7</v>
      </c>
      <c r="C3">
        <f t="shared" si="0"/>
        <v>55.917</v>
      </c>
      <c r="D3" s="3">
        <f t="shared" ref="D3:D18" si="1">0.014*POWER(A3,2)</f>
        <v>50.4</v>
      </c>
    </row>
    <row r="4" spans="1:4">
      <c r="A4" s="3">
        <v>70</v>
      </c>
      <c r="B4" s="3">
        <v>8</v>
      </c>
      <c r="C4">
        <f t="shared" si="0"/>
        <v>78.48</v>
      </c>
      <c r="D4" s="3">
        <f t="shared" si="1"/>
        <v>68.6</v>
      </c>
    </row>
    <row r="5" spans="1:4">
      <c r="A5" s="3">
        <v>80</v>
      </c>
      <c r="B5" s="3">
        <v>10.5</v>
      </c>
      <c r="C5">
        <f t="shared" si="0"/>
        <v>103.005</v>
      </c>
      <c r="D5" s="3">
        <f t="shared" si="1"/>
        <v>89.6</v>
      </c>
    </row>
    <row r="6" spans="1:4">
      <c r="A6" s="3">
        <v>90</v>
      </c>
      <c r="B6" s="3">
        <v>13.6</v>
      </c>
      <c r="C6">
        <f t="shared" si="0"/>
        <v>133.416</v>
      </c>
      <c r="D6" s="3">
        <f t="shared" si="1"/>
        <v>113.4</v>
      </c>
    </row>
    <row r="7" spans="1:4">
      <c r="A7" s="3">
        <v>100</v>
      </c>
      <c r="B7" s="3">
        <v>16.9</v>
      </c>
      <c r="C7">
        <f t="shared" si="0"/>
        <v>165.789</v>
      </c>
      <c r="D7" s="3">
        <f t="shared" si="1"/>
        <v>140</v>
      </c>
    </row>
    <row r="8" spans="1:4">
      <c r="A8" s="3">
        <v>110</v>
      </c>
      <c r="B8" s="3">
        <v>20.2</v>
      </c>
      <c r="C8">
        <f t="shared" si="0"/>
        <v>198.162</v>
      </c>
      <c r="D8" s="3">
        <f t="shared" si="1"/>
        <v>169.4</v>
      </c>
    </row>
    <row r="9" spans="1:4">
      <c r="A9" s="3">
        <v>120</v>
      </c>
      <c r="B9" s="3">
        <v>23</v>
      </c>
      <c r="C9">
        <f t="shared" si="0"/>
        <v>225.63</v>
      </c>
      <c r="D9" s="3">
        <f t="shared" si="1"/>
        <v>201.6</v>
      </c>
    </row>
    <row r="10" spans="1:4">
      <c r="A10" s="3">
        <v>130</v>
      </c>
      <c r="B10" s="3">
        <v>27</v>
      </c>
      <c r="C10">
        <f t="shared" si="0"/>
        <v>264.87</v>
      </c>
      <c r="D10" s="3">
        <f t="shared" si="1"/>
        <v>236.6</v>
      </c>
    </row>
    <row r="11" spans="1:4">
      <c r="A11" s="3">
        <v>140</v>
      </c>
      <c r="B11" s="3">
        <v>30.3</v>
      </c>
      <c r="C11">
        <f t="shared" si="0"/>
        <v>297.243</v>
      </c>
      <c r="D11" s="3">
        <f t="shared" si="1"/>
        <v>274.4</v>
      </c>
    </row>
    <row r="12" spans="1:4">
      <c r="A12" s="3">
        <v>150</v>
      </c>
      <c r="B12" s="3">
        <v>33.8</v>
      </c>
      <c r="C12">
        <f t="shared" si="0"/>
        <v>331.578</v>
      </c>
      <c r="D12" s="3">
        <f t="shared" si="1"/>
        <v>315</v>
      </c>
    </row>
    <row r="13" spans="1:4">
      <c r="A13" s="3">
        <v>160</v>
      </c>
      <c r="B13" s="3">
        <v>36.8</v>
      </c>
      <c r="C13">
        <f t="shared" si="0"/>
        <v>361.008</v>
      </c>
      <c r="D13" s="3">
        <f t="shared" si="1"/>
        <v>358.4</v>
      </c>
    </row>
    <row r="14" spans="1:4">
      <c r="A14" s="3">
        <v>170</v>
      </c>
      <c r="B14" s="3">
        <v>40.7</v>
      </c>
      <c r="C14">
        <f t="shared" si="0"/>
        <v>399.267</v>
      </c>
      <c r="D14" s="3">
        <f t="shared" si="1"/>
        <v>404.6</v>
      </c>
    </row>
    <row r="15" spans="1:4">
      <c r="A15" s="3">
        <v>180</v>
      </c>
      <c r="B15" s="3">
        <v>44</v>
      </c>
      <c r="C15">
        <f t="shared" si="0"/>
        <v>431.64</v>
      </c>
      <c r="D15" s="3">
        <f t="shared" si="1"/>
        <v>453.6</v>
      </c>
    </row>
    <row r="16" spans="1:4">
      <c r="A16" s="3">
        <v>190</v>
      </c>
      <c r="B16" s="3">
        <v>47.6</v>
      </c>
      <c r="C16">
        <f t="shared" si="0"/>
        <v>466.956</v>
      </c>
      <c r="D16" s="3">
        <f t="shared" si="1"/>
        <v>505.4</v>
      </c>
    </row>
    <row r="17" spans="1:4">
      <c r="A17" s="3">
        <v>200</v>
      </c>
      <c r="B17" s="3">
        <v>49.5</v>
      </c>
      <c r="C17">
        <f t="shared" si="0"/>
        <v>485.595</v>
      </c>
      <c r="D17" s="3">
        <f t="shared" si="1"/>
        <v>560</v>
      </c>
    </row>
    <row r="18" spans="1:4">
      <c r="A18" s="3">
        <v>210</v>
      </c>
      <c r="B18" s="3">
        <v>50</v>
      </c>
      <c r="C18">
        <f t="shared" si="0"/>
        <v>490.5</v>
      </c>
      <c r="D18" s="3">
        <f t="shared" si="1"/>
        <v>617.4</v>
      </c>
    </row>
    <row r="19" spans="1:1">
      <c r="A19" s="3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2" sqref="D2"/>
    </sheetView>
  </sheetViews>
  <sheetFormatPr defaultColWidth="8.8" defaultRowHeight="15.75" outlineLevelRow="4" outlineLevelCol="4"/>
  <cols>
    <col min="2" max="2" width="9.3"/>
    <col min="4" max="4" width="12.1" customWidth="1"/>
    <col min="5" max="5" width="9.3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25.1</v>
      </c>
      <c r="B2">
        <f>D2</f>
        <v>0.019574</v>
      </c>
      <c r="C2" s="1">
        <v>0.0085</v>
      </c>
      <c r="D2">
        <f>A2*0.00174-0.0241</f>
        <v>0.019574</v>
      </c>
      <c r="E2">
        <f>0.00073*A2-0.00983</f>
        <v>0.008493</v>
      </c>
    </row>
    <row r="3" spans="1:5">
      <c r="A3">
        <v>24.6</v>
      </c>
      <c r="B3">
        <v>0.019</v>
      </c>
      <c r="C3" s="1">
        <f>B3*C$2/B$2</f>
        <v>0.00825074077858383</v>
      </c>
      <c r="D3">
        <f>A3*0.00174-0.0241</f>
        <v>0.018704</v>
      </c>
      <c r="E3">
        <f>0.00073*A3-0.00983</f>
        <v>0.008128</v>
      </c>
    </row>
    <row r="4" spans="1:5">
      <c r="A4">
        <v>23.3</v>
      </c>
      <c r="B4">
        <v>0.0165</v>
      </c>
      <c r="C4" s="1">
        <f>B4*C$2/B$2</f>
        <v>0.00716511699192807</v>
      </c>
      <c r="D4">
        <f>A4*0.00174-0.0241</f>
        <v>0.016442</v>
      </c>
      <c r="E4">
        <f>0.00073*A4-0.00983</f>
        <v>0.007179</v>
      </c>
    </row>
    <row r="5" spans="1:5">
      <c r="A5">
        <v>22.3</v>
      </c>
      <c r="B5">
        <v>0.015</v>
      </c>
      <c r="C5" s="1">
        <f>B5*C$2/B$2</f>
        <v>0.00651374271993461</v>
      </c>
      <c r="D5">
        <f>A5*0.00174-0.0241</f>
        <v>0.014702</v>
      </c>
      <c r="E5">
        <f>0.00073*A5-0.00983</f>
        <v>0.006449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反向_25.1V</vt:lpstr>
      <vt:lpstr>正向_24.6V</vt:lpstr>
      <vt:lpstr>正向_23.3V</vt:lpstr>
      <vt:lpstr>正向_22.3V</vt:lpstr>
      <vt:lpstr>正向_21.77V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IPAC</dc:creator>
  <cp:lastModifiedBy>scar1et</cp:lastModifiedBy>
  <dcterms:created xsi:type="dcterms:W3CDTF">2019-10-13T21:47:00Z</dcterms:created>
  <dcterms:modified xsi:type="dcterms:W3CDTF">2019-10-20T16:16:25Z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